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cuments\Genes\"/>
    </mc:Choice>
  </mc:AlternateContent>
  <xr:revisionPtr revIDLastSave="0" documentId="13_ncr:1_{574946F4-3C06-4AFF-9047-A88E67533D98}" xr6:coauthVersionLast="31" xr6:coauthVersionMax="31" xr10:uidLastSave="{00000000-0000-0000-0000-000000000000}"/>
  <bookViews>
    <workbookView xWindow="0" yWindow="0" windowWidth="20490" windowHeight="7230" firstSheet="7" activeTab="10" xr2:uid="{10C40B49-6154-4245-AD46-80E39C341D73}"/>
  </bookViews>
  <sheets>
    <sheet name="Sheet1" sheetId="1" r:id="rId1"/>
    <sheet name="grik3" sheetId="2" r:id="rId2"/>
    <sheet name="tprm8" sheetId="4" r:id="rId3"/>
    <sheet name="COMT" sheetId="5" r:id="rId4"/>
    <sheet name="CHRNE" sheetId="7" r:id="rId5"/>
    <sheet name="MTHFR" sheetId="6" r:id="rId6"/>
    <sheet name="SLCA4" sheetId="8" r:id="rId7"/>
    <sheet name="CLYBL" sheetId="9" r:id="rId8"/>
    <sheet name="CHRNA3" sheetId="10" r:id="rId9"/>
    <sheet name="CHRNA5" sheetId="11" r:id="rId10"/>
    <sheet name="SCN9A" sheetId="12" r:id="rId11"/>
    <sheet name="Sheet3" sheetId="3" r:id="rId12"/>
    <sheet name="Other CFS Variants" sheetId="13" r:id="rId13"/>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71" i="12" l="1"/>
  <c r="C285" i="12"/>
  <c r="C299" i="12"/>
  <c r="B83" i="12"/>
  <c r="C87" i="12" s="1"/>
  <c r="C50" i="12"/>
  <c r="B344" i="12"/>
  <c r="C250" i="12"/>
  <c r="C2669" i="13"/>
  <c r="C2668" i="13"/>
  <c r="C2664" i="13"/>
  <c r="C2660" i="13"/>
  <c r="C2656" i="13"/>
  <c r="C2655" i="13"/>
  <c r="C2654" i="13"/>
  <c r="C2650" i="13"/>
  <c r="C2646" i="13"/>
  <c r="C2642" i="13"/>
  <c r="C2641" i="13"/>
  <c r="C2640" i="13"/>
  <c r="C2636" i="13"/>
  <c r="C2632" i="13"/>
  <c r="C2628" i="13"/>
  <c r="C2627" i="13"/>
  <c r="C2626" i="13"/>
  <c r="C2622" i="13"/>
  <c r="C2618" i="13"/>
  <c r="C2614" i="13"/>
  <c r="C2613" i="13"/>
  <c r="C2612" i="13"/>
  <c r="C2608" i="13"/>
  <c r="C2604" i="13"/>
  <c r="C2600" i="13"/>
  <c r="C2598" i="13"/>
  <c r="C2597" i="13"/>
  <c r="C2593" i="13"/>
  <c r="C2589" i="13"/>
  <c r="C2585" i="13"/>
  <c r="C2584" i="13"/>
  <c r="C2583" i="13"/>
  <c r="C2579" i="13"/>
  <c r="C2575" i="13"/>
  <c r="C2571" i="13"/>
  <c r="C2570" i="13"/>
  <c r="C2569" i="13"/>
  <c r="C2565" i="13"/>
  <c r="C2561" i="13"/>
  <c r="C2557" i="13"/>
  <c r="C2552" i="13"/>
  <c r="C2550" i="13"/>
  <c r="C2546" i="13"/>
  <c r="C2544" i="13"/>
  <c r="C2533" i="13"/>
  <c r="C2532" i="13"/>
  <c r="C2528" i="13"/>
  <c r="C2524" i="13"/>
  <c r="C2520" i="13"/>
  <c r="C2519" i="13"/>
  <c r="C2518" i="13"/>
  <c r="C2514" i="13"/>
  <c r="C2510" i="13"/>
  <c r="C2506" i="13"/>
  <c r="C2505" i="13"/>
  <c r="C2504" i="13"/>
  <c r="C2500" i="13"/>
  <c r="C2496" i="13"/>
  <c r="C2492" i="13"/>
  <c r="C2491" i="13"/>
  <c r="C2490" i="13"/>
  <c r="C2486" i="13"/>
  <c r="C2482" i="13"/>
  <c r="C2478" i="13"/>
  <c r="C2477" i="13"/>
  <c r="C2476" i="13"/>
  <c r="C2472" i="13"/>
  <c r="C2468" i="13"/>
  <c r="C2464" i="13"/>
  <c r="C2462" i="13"/>
  <c r="C2461" i="13"/>
  <c r="C2457" i="13"/>
  <c r="C2453" i="13"/>
  <c r="C2449" i="13"/>
  <c r="C2448" i="13"/>
  <c r="C2447" i="13"/>
  <c r="C2443" i="13"/>
  <c r="C2439" i="13"/>
  <c r="C2435" i="13"/>
  <c r="C2434" i="13"/>
  <c r="C2433" i="13"/>
  <c r="C2429" i="13"/>
  <c r="C2425" i="13"/>
  <c r="C2421" i="13"/>
  <c r="C2416" i="13"/>
  <c r="C2414" i="13"/>
  <c r="C2410" i="13"/>
  <c r="C2408" i="13"/>
  <c r="C2397" i="13"/>
  <c r="C2396" i="13"/>
  <c r="C2392" i="13"/>
  <c r="C2388" i="13"/>
  <c r="C2384" i="13"/>
  <c r="C2383" i="13"/>
  <c r="C2382" i="13"/>
  <c r="C2378" i="13"/>
  <c r="C2374" i="13"/>
  <c r="C2370" i="13"/>
  <c r="C2369" i="13"/>
  <c r="C2368" i="13"/>
  <c r="C2364" i="13"/>
  <c r="C2360" i="13"/>
  <c r="C2356" i="13"/>
  <c r="C2355" i="13"/>
  <c r="C2354" i="13"/>
  <c r="C2350" i="13"/>
  <c r="C2346" i="13"/>
  <c r="C2342" i="13"/>
  <c r="C2341" i="13"/>
  <c r="C2340" i="13"/>
  <c r="C2336" i="13"/>
  <c r="C2332" i="13"/>
  <c r="C2328" i="13"/>
  <c r="C2326" i="13"/>
  <c r="C2325" i="13"/>
  <c r="C2321" i="13"/>
  <c r="C2317" i="13"/>
  <c r="C2313" i="13"/>
  <c r="C2312" i="13"/>
  <c r="C2311" i="13"/>
  <c r="C2307" i="13"/>
  <c r="C2303" i="13"/>
  <c r="C2299" i="13"/>
  <c r="C2298" i="13"/>
  <c r="C2297" i="13"/>
  <c r="C2293" i="13"/>
  <c r="C2289" i="13"/>
  <c r="C2285" i="13"/>
  <c r="C2280" i="13"/>
  <c r="C2278" i="13"/>
  <c r="C2274" i="13"/>
  <c r="C2272" i="13"/>
  <c r="C2261" i="13"/>
  <c r="C2260" i="13"/>
  <c r="C2256" i="13"/>
  <c r="C2252" i="13"/>
  <c r="C2248" i="13"/>
  <c r="C2247" i="13"/>
  <c r="C2246" i="13"/>
  <c r="C2242" i="13"/>
  <c r="C2238" i="13"/>
  <c r="C2234" i="13"/>
  <c r="C2233" i="13"/>
  <c r="C2232" i="13"/>
  <c r="C2228" i="13"/>
  <c r="C2224" i="13"/>
  <c r="C2220" i="13"/>
  <c r="C2219" i="13"/>
  <c r="C2218" i="13"/>
  <c r="C2214" i="13"/>
  <c r="C2210" i="13"/>
  <c r="C2206" i="13"/>
  <c r="C2205" i="13"/>
  <c r="C2204" i="13"/>
  <c r="C2200" i="13"/>
  <c r="C2196" i="13"/>
  <c r="C2192" i="13"/>
  <c r="C2190" i="13"/>
  <c r="C2189" i="13"/>
  <c r="C2185" i="13"/>
  <c r="C2181" i="13"/>
  <c r="C2177" i="13"/>
  <c r="C2176" i="13"/>
  <c r="C2175" i="13"/>
  <c r="C2171" i="13"/>
  <c r="C2167" i="13"/>
  <c r="C2163" i="13"/>
  <c r="C2162" i="13"/>
  <c r="C2161" i="13"/>
  <c r="C2157" i="13"/>
  <c r="C2153" i="13"/>
  <c r="C2149" i="13"/>
  <c r="C2144" i="13"/>
  <c r="C2142" i="13"/>
  <c r="C2138" i="13"/>
  <c r="C2136" i="13"/>
  <c r="C2125" i="13"/>
  <c r="C2124" i="13"/>
  <c r="C2120" i="13"/>
  <c r="C2116" i="13"/>
  <c r="C2112" i="13"/>
  <c r="C2111" i="13"/>
  <c r="C2110" i="13"/>
  <c r="C2106" i="13"/>
  <c r="C2102" i="13"/>
  <c r="C2098" i="13"/>
  <c r="C2097" i="13"/>
  <c r="C2096" i="13"/>
  <c r="C2092" i="13"/>
  <c r="C2088" i="13"/>
  <c r="C2084" i="13"/>
  <c r="C2083" i="13"/>
  <c r="C2082" i="13"/>
  <c r="C2078" i="13"/>
  <c r="C2074" i="13"/>
  <c r="C2070" i="13"/>
  <c r="C2069" i="13"/>
  <c r="C2068" i="13"/>
  <c r="C2064" i="13"/>
  <c r="C2060" i="13"/>
  <c r="C2056" i="13"/>
  <c r="C2054" i="13"/>
  <c r="C2053" i="13"/>
  <c r="C2049" i="13"/>
  <c r="C2045" i="13"/>
  <c r="C2041" i="13"/>
  <c r="C2040" i="13"/>
  <c r="C2039" i="13"/>
  <c r="C2035" i="13"/>
  <c r="C2031" i="13"/>
  <c r="C2027" i="13"/>
  <c r="C2026" i="13"/>
  <c r="C2025" i="13"/>
  <c r="C2021" i="13"/>
  <c r="C2017" i="13"/>
  <c r="C2013" i="13"/>
  <c r="C2008" i="13"/>
  <c r="C2006" i="13"/>
  <c r="C2002" i="13"/>
  <c r="C2000" i="13"/>
  <c r="C1989" i="13"/>
  <c r="C1988" i="13"/>
  <c r="C1984" i="13"/>
  <c r="C1980" i="13"/>
  <c r="C1976" i="13"/>
  <c r="C1975" i="13"/>
  <c r="C1974" i="13"/>
  <c r="C1970" i="13"/>
  <c r="C1966" i="13"/>
  <c r="C1962" i="13"/>
  <c r="C1961" i="13"/>
  <c r="C1960" i="13"/>
  <c r="C1956" i="13"/>
  <c r="C1952" i="13"/>
  <c r="C1948" i="13"/>
  <c r="C1947" i="13"/>
  <c r="C1946" i="13"/>
  <c r="C1942" i="13"/>
  <c r="C1938" i="13"/>
  <c r="C1934" i="13"/>
  <c r="C1933" i="13"/>
  <c r="C1932" i="13"/>
  <c r="C1928" i="13"/>
  <c r="C1924" i="13"/>
  <c r="C1920" i="13"/>
  <c r="C1918" i="13"/>
  <c r="C1917" i="13"/>
  <c r="C1913" i="13"/>
  <c r="C1909" i="13"/>
  <c r="C1905" i="13"/>
  <c r="C1904" i="13"/>
  <c r="C1903" i="13"/>
  <c r="C1899" i="13"/>
  <c r="C1895" i="13"/>
  <c r="C1891" i="13"/>
  <c r="C1890" i="13"/>
  <c r="C1889" i="13"/>
  <c r="C1885" i="13"/>
  <c r="C1881" i="13"/>
  <c r="C1877" i="13"/>
  <c r="C1872" i="13"/>
  <c r="C1870" i="13"/>
  <c r="C1866" i="13"/>
  <c r="C1864" i="13"/>
  <c r="C1853" i="13"/>
  <c r="C1852" i="13"/>
  <c r="C1848" i="13"/>
  <c r="C1844" i="13"/>
  <c r="C1840" i="13"/>
  <c r="C1839" i="13"/>
  <c r="C1838" i="13"/>
  <c r="C1834" i="13"/>
  <c r="C1830" i="13"/>
  <c r="C1826" i="13"/>
  <c r="C1825" i="13"/>
  <c r="C1824" i="13"/>
  <c r="C1820" i="13"/>
  <c r="C1816" i="13"/>
  <c r="C1812" i="13"/>
  <c r="C1811" i="13"/>
  <c r="C1810" i="13"/>
  <c r="C1806" i="13"/>
  <c r="C1802" i="13"/>
  <c r="C1798" i="13"/>
  <c r="C1797" i="13"/>
  <c r="C1796" i="13"/>
  <c r="C1792" i="13"/>
  <c r="C1788" i="13"/>
  <c r="C1784" i="13"/>
  <c r="C1782" i="13"/>
  <c r="C1781" i="13"/>
  <c r="C1777" i="13"/>
  <c r="C1773" i="13"/>
  <c r="C1769" i="13"/>
  <c r="C1768" i="13"/>
  <c r="C1767" i="13"/>
  <c r="C1763" i="13"/>
  <c r="C1759" i="13"/>
  <c r="C1755" i="13"/>
  <c r="C1754" i="13"/>
  <c r="C1753" i="13"/>
  <c r="C1749" i="13"/>
  <c r="C1745" i="13"/>
  <c r="C1741" i="13"/>
  <c r="C1736" i="13"/>
  <c r="C1734" i="13"/>
  <c r="C1730" i="13"/>
  <c r="C1728" i="13"/>
  <c r="C1717" i="13"/>
  <c r="C1716" i="13"/>
  <c r="C1712" i="13"/>
  <c r="C1708" i="13"/>
  <c r="C1704" i="13"/>
  <c r="C1703" i="13"/>
  <c r="C1702" i="13"/>
  <c r="C1698" i="13"/>
  <c r="C1694" i="13"/>
  <c r="C1690" i="13"/>
  <c r="C1689" i="13"/>
  <c r="C1688" i="13"/>
  <c r="C1684" i="13"/>
  <c r="C1680" i="13"/>
  <c r="C1676" i="13"/>
  <c r="C1675" i="13"/>
  <c r="C1674" i="13"/>
  <c r="C1670" i="13"/>
  <c r="C1666" i="13"/>
  <c r="C1662" i="13"/>
  <c r="C1661" i="13"/>
  <c r="C1660" i="13"/>
  <c r="C1656" i="13"/>
  <c r="C1652" i="13"/>
  <c r="C1648" i="13"/>
  <c r="C1646" i="13"/>
  <c r="C1645" i="13"/>
  <c r="C1641" i="13"/>
  <c r="C1637" i="13"/>
  <c r="C1633" i="13"/>
  <c r="C1632" i="13"/>
  <c r="C1631" i="13"/>
  <c r="C1627" i="13"/>
  <c r="C1623" i="13"/>
  <c r="C1619" i="13"/>
  <c r="C1618" i="13"/>
  <c r="C1617" i="13"/>
  <c r="C1613" i="13"/>
  <c r="C1609" i="13"/>
  <c r="C1605" i="13"/>
  <c r="C1600" i="13"/>
  <c r="C1598" i="13"/>
  <c r="C1594" i="13"/>
  <c r="C1592" i="13"/>
  <c r="C1581" i="13"/>
  <c r="C1580" i="13"/>
  <c r="C1576" i="13"/>
  <c r="C1572" i="13"/>
  <c r="C1568" i="13"/>
  <c r="C1567" i="13"/>
  <c r="C1566" i="13"/>
  <c r="C1562" i="13"/>
  <c r="C1558" i="13"/>
  <c r="C1554" i="13"/>
  <c r="C1553" i="13"/>
  <c r="C1552" i="13"/>
  <c r="C1548" i="13"/>
  <c r="C1544" i="13"/>
  <c r="C1540" i="13"/>
  <c r="C1539" i="13"/>
  <c r="C1538" i="13"/>
  <c r="C1534" i="13"/>
  <c r="C1530" i="13"/>
  <c r="C1526" i="13"/>
  <c r="C1525" i="13"/>
  <c r="C1524" i="13"/>
  <c r="C1520" i="13"/>
  <c r="C1516" i="13"/>
  <c r="C1512" i="13"/>
  <c r="C1510" i="13"/>
  <c r="C1509" i="13"/>
  <c r="C1505" i="13"/>
  <c r="C1501" i="13"/>
  <c r="C1497" i="13"/>
  <c r="C1496" i="13"/>
  <c r="C1495" i="13"/>
  <c r="C1491" i="13"/>
  <c r="C1487" i="13"/>
  <c r="C1483" i="13"/>
  <c r="C1482" i="13"/>
  <c r="C1481" i="13"/>
  <c r="C1477" i="13"/>
  <c r="C1473" i="13"/>
  <c r="C1469" i="13"/>
  <c r="C1464" i="13"/>
  <c r="C1462" i="13"/>
  <c r="C1458" i="13"/>
  <c r="C1456" i="13"/>
  <c r="C1445" i="13"/>
  <c r="C1444" i="13"/>
  <c r="C1440" i="13"/>
  <c r="C1436" i="13"/>
  <c r="C1432" i="13"/>
  <c r="C1431" i="13"/>
  <c r="C1430" i="13"/>
  <c r="C1426" i="13"/>
  <c r="C1422" i="13"/>
  <c r="C1418" i="13"/>
  <c r="C1417" i="13"/>
  <c r="C1416" i="13"/>
  <c r="C1412" i="13"/>
  <c r="C1408" i="13"/>
  <c r="C1404" i="13"/>
  <c r="C1403" i="13"/>
  <c r="C1402" i="13"/>
  <c r="C1398" i="13"/>
  <c r="C1394" i="13"/>
  <c r="C1390" i="13"/>
  <c r="C1389" i="13"/>
  <c r="C1388" i="13"/>
  <c r="C1384" i="13"/>
  <c r="C1380" i="13"/>
  <c r="C1376" i="13"/>
  <c r="C1374" i="13"/>
  <c r="C1373" i="13"/>
  <c r="C1369" i="13"/>
  <c r="C1365" i="13"/>
  <c r="C1361" i="13"/>
  <c r="C1360" i="13"/>
  <c r="C1359" i="13"/>
  <c r="C1355" i="13"/>
  <c r="C1351" i="13"/>
  <c r="C1347" i="13"/>
  <c r="C1346" i="13"/>
  <c r="C1345" i="13"/>
  <c r="C1341" i="13"/>
  <c r="C1337" i="13"/>
  <c r="C1333" i="13"/>
  <c r="C1328" i="13"/>
  <c r="C1326" i="13"/>
  <c r="C1322" i="13"/>
  <c r="C1320" i="13"/>
  <c r="C1309" i="13"/>
  <c r="C1308" i="13"/>
  <c r="C1304" i="13"/>
  <c r="C1300" i="13"/>
  <c r="C1296" i="13"/>
  <c r="C1295" i="13"/>
  <c r="C1294" i="13"/>
  <c r="C1290" i="13"/>
  <c r="C1286" i="13"/>
  <c r="C1282" i="13"/>
  <c r="C1281" i="13"/>
  <c r="C1280" i="13"/>
  <c r="C1276" i="13"/>
  <c r="C1272" i="13"/>
  <c r="C1268" i="13"/>
  <c r="C1267" i="13"/>
  <c r="C1266" i="13"/>
  <c r="C1262" i="13"/>
  <c r="C1258" i="13"/>
  <c r="C1254" i="13"/>
  <c r="C1253" i="13"/>
  <c r="C1252" i="13"/>
  <c r="C1248" i="13"/>
  <c r="C1244" i="13"/>
  <c r="C1240" i="13"/>
  <c r="C1238" i="13"/>
  <c r="C1237" i="13"/>
  <c r="C1233" i="13"/>
  <c r="C1229" i="13"/>
  <c r="C1225" i="13"/>
  <c r="C1224" i="13"/>
  <c r="C1223" i="13"/>
  <c r="C1219" i="13"/>
  <c r="C1215" i="13"/>
  <c r="C1211" i="13"/>
  <c r="C1210" i="13"/>
  <c r="C1209" i="13"/>
  <c r="C1205" i="13"/>
  <c r="C1201" i="13"/>
  <c r="C1197" i="13"/>
  <c r="C1192" i="13"/>
  <c r="C1190" i="13"/>
  <c r="C1186" i="13"/>
  <c r="C1184" i="13"/>
  <c r="C1173" i="13"/>
  <c r="C1172" i="13"/>
  <c r="C1168" i="13"/>
  <c r="C1164" i="13"/>
  <c r="C1160" i="13"/>
  <c r="C1159" i="13"/>
  <c r="C1158" i="13"/>
  <c r="C1154" i="13"/>
  <c r="C1150" i="13"/>
  <c r="C1146" i="13"/>
  <c r="C1145" i="13"/>
  <c r="C1144" i="13"/>
  <c r="C1140" i="13"/>
  <c r="C1136" i="13"/>
  <c r="C1132" i="13"/>
  <c r="C1131" i="13"/>
  <c r="C1130" i="13"/>
  <c r="C1126" i="13"/>
  <c r="C1122" i="13"/>
  <c r="C1118" i="13"/>
  <c r="C1117" i="13"/>
  <c r="C1116" i="13"/>
  <c r="C1112" i="13"/>
  <c r="C1108" i="13"/>
  <c r="C1104" i="13"/>
  <c r="C1102" i="13"/>
  <c r="C1101" i="13"/>
  <c r="C1097" i="13"/>
  <c r="C1093" i="13"/>
  <c r="C1089" i="13"/>
  <c r="C1088" i="13"/>
  <c r="C1087" i="13"/>
  <c r="C1083" i="13"/>
  <c r="C1079" i="13"/>
  <c r="C1075" i="13"/>
  <c r="C1074" i="13"/>
  <c r="C1073" i="13"/>
  <c r="C1069" i="13"/>
  <c r="C1065" i="13"/>
  <c r="C1061" i="13"/>
  <c r="C1056" i="13"/>
  <c r="C1054" i="13"/>
  <c r="C1050" i="13"/>
  <c r="C1048" i="13"/>
  <c r="C1037" i="13"/>
  <c r="C1036" i="13"/>
  <c r="C1032" i="13"/>
  <c r="C1028" i="13"/>
  <c r="C1024" i="13"/>
  <c r="C1023" i="13"/>
  <c r="C1022" i="13"/>
  <c r="C1018" i="13"/>
  <c r="C1014" i="13"/>
  <c r="C1010" i="13"/>
  <c r="C1009" i="13"/>
  <c r="C1008" i="13"/>
  <c r="C1004" i="13"/>
  <c r="C1000" i="13"/>
  <c r="C996" i="13"/>
  <c r="C995" i="13"/>
  <c r="C994" i="13"/>
  <c r="C990" i="13"/>
  <c r="C986" i="13"/>
  <c r="C982" i="13"/>
  <c r="C981" i="13"/>
  <c r="C980" i="13"/>
  <c r="C976" i="13"/>
  <c r="C972" i="13"/>
  <c r="C968" i="13"/>
  <c r="C966" i="13"/>
  <c r="C965" i="13"/>
  <c r="C961" i="13"/>
  <c r="C957" i="13"/>
  <c r="C953" i="13"/>
  <c r="C952" i="13"/>
  <c r="C951" i="13"/>
  <c r="C947" i="13"/>
  <c r="C943" i="13"/>
  <c r="C939" i="13"/>
  <c r="C938" i="13"/>
  <c r="C937" i="13"/>
  <c r="C933" i="13"/>
  <c r="C929" i="13"/>
  <c r="C925" i="13"/>
  <c r="C920" i="13"/>
  <c r="C918" i="13"/>
  <c r="C914" i="13"/>
  <c r="C912" i="13"/>
  <c r="C901" i="13"/>
  <c r="C900" i="13"/>
  <c r="C896" i="13"/>
  <c r="C892" i="13"/>
  <c r="C888" i="13"/>
  <c r="C887" i="13"/>
  <c r="C886" i="13"/>
  <c r="C882" i="13"/>
  <c r="C878" i="13"/>
  <c r="C874" i="13"/>
  <c r="C873" i="13"/>
  <c r="C872" i="13"/>
  <c r="C868" i="13"/>
  <c r="C864" i="13"/>
  <c r="C860" i="13"/>
  <c r="C859" i="13"/>
  <c r="C858" i="13"/>
  <c r="C854" i="13"/>
  <c r="C850" i="13"/>
  <c r="C846" i="13"/>
  <c r="C845" i="13"/>
  <c r="C844" i="13"/>
  <c r="C840" i="13"/>
  <c r="C836" i="13"/>
  <c r="C832" i="13"/>
  <c r="C830" i="13"/>
  <c r="C829" i="13"/>
  <c r="C825" i="13"/>
  <c r="C821" i="13"/>
  <c r="C817" i="13"/>
  <c r="C816" i="13"/>
  <c r="C815" i="13"/>
  <c r="C811" i="13"/>
  <c r="C807" i="13"/>
  <c r="C803" i="13"/>
  <c r="C802" i="13"/>
  <c r="C801" i="13"/>
  <c r="C797" i="13"/>
  <c r="C793" i="13"/>
  <c r="C789" i="13"/>
  <c r="C784" i="13"/>
  <c r="C782" i="13"/>
  <c r="C778" i="13"/>
  <c r="C776" i="13"/>
  <c r="C765" i="13"/>
  <c r="C764" i="13"/>
  <c r="C760" i="13"/>
  <c r="C756" i="13"/>
  <c r="C752" i="13"/>
  <c r="C751" i="13"/>
  <c r="C750" i="13"/>
  <c r="C746" i="13"/>
  <c r="C742" i="13"/>
  <c r="C738" i="13"/>
  <c r="C737" i="13"/>
  <c r="C736" i="13"/>
  <c r="C732" i="13"/>
  <c r="C728" i="13"/>
  <c r="C724" i="13"/>
  <c r="C723" i="13"/>
  <c r="C722" i="13"/>
  <c r="C718" i="13"/>
  <c r="C714" i="13"/>
  <c r="C710" i="13"/>
  <c r="C709" i="13"/>
  <c r="C708" i="13"/>
  <c r="C704" i="13"/>
  <c r="C700" i="13"/>
  <c r="C696" i="13"/>
  <c r="C694" i="13"/>
  <c r="C693" i="13"/>
  <c r="C689" i="13"/>
  <c r="C685" i="13"/>
  <c r="C681" i="13"/>
  <c r="C680" i="13"/>
  <c r="C679" i="13"/>
  <c r="C675" i="13"/>
  <c r="C671" i="13"/>
  <c r="C667" i="13"/>
  <c r="C666" i="13"/>
  <c r="C665" i="13"/>
  <c r="C661" i="13"/>
  <c r="C657" i="13"/>
  <c r="C653" i="13"/>
  <c r="C648" i="13"/>
  <c r="C646" i="13"/>
  <c r="C642" i="13"/>
  <c r="C640" i="13"/>
  <c r="C629" i="13"/>
  <c r="C628" i="13"/>
  <c r="C624" i="13"/>
  <c r="C620" i="13"/>
  <c r="C616" i="13"/>
  <c r="C615" i="13"/>
  <c r="C614" i="13"/>
  <c r="C610" i="13"/>
  <c r="C606" i="13"/>
  <c r="C602" i="13"/>
  <c r="C601" i="13"/>
  <c r="C600" i="13"/>
  <c r="C596" i="13"/>
  <c r="C592" i="13"/>
  <c r="C588" i="13"/>
  <c r="C587" i="13"/>
  <c r="C586" i="13"/>
  <c r="C582" i="13"/>
  <c r="C578" i="13"/>
  <c r="C574" i="13"/>
  <c r="C573" i="13"/>
  <c r="C572" i="13"/>
  <c r="C568" i="13"/>
  <c r="C564" i="13"/>
  <c r="C560" i="13"/>
  <c r="C558" i="13"/>
  <c r="C557" i="13"/>
  <c r="C553" i="13"/>
  <c r="C549" i="13"/>
  <c r="C545" i="13"/>
  <c r="C544" i="13"/>
  <c r="C543" i="13"/>
  <c r="C539" i="13"/>
  <c r="C535" i="13"/>
  <c r="C531" i="13"/>
  <c r="C530" i="13"/>
  <c r="C529" i="13"/>
  <c r="C525" i="13"/>
  <c r="C521" i="13"/>
  <c r="C517" i="13"/>
  <c r="C512" i="13"/>
  <c r="C510" i="13"/>
  <c r="C506" i="13"/>
  <c r="C504" i="13"/>
  <c r="C493" i="13"/>
  <c r="C492" i="13"/>
  <c r="C488" i="13"/>
  <c r="C484" i="13"/>
  <c r="C480" i="13"/>
  <c r="C479" i="13"/>
  <c r="C478" i="13"/>
  <c r="C474" i="13"/>
  <c r="C470" i="13"/>
  <c r="C466" i="13"/>
  <c r="C465" i="13"/>
  <c r="C464" i="13"/>
  <c r="C460" i="13"/>
  <c r="C456" i="13"/>
  <c r="C452" i="13"/>
  <c r="C451" i="13"/>
  <c r="C450" i="13"/>
  <c r="C446" i="13"/>
  <c r="C442" i="13"/>
  <c r="C438" i="13"/>
  <c r="C437" i="13"/>
  <c r="C436" i="13"/>
  <c r="C432" i="13"/>
  <c r="C428" i="13"/>
  <c r="C424" i="13"/>
  <c r="C422" i="13"/>
  <c r="C421" i="13"/>
  <c r="C417" i="13"/>
  <c r="C413" i="13"/>
  <c r="C409" i="13"/>
  <c r="C408" i="13"/>
  <c r="C407" i="13"/>
  <c r="C403" i="13"/>
  <c r="C399" i="13"/>
  <c r="C395" i="13"/>
  <c r="C394" i="13"/>
  <c r="C393" i="13"/>
  <c r="C389" i="13"/>
  <c r="C385" i="13"/>
  <c r="C381" i="13"/>
  <c r="C376" i="13"/>
  <c r="C374" i="13"/>
  <c r="C370" i="13"/>
  <c r="C368" i="13"/>
  <c r="C357" i="13"/>
  <c r="C356" i="13"/>
  <c r="C352" i="13"/>
  <c r="C348" i="13"/>
  <c r="C344" i="13"/>
  <c r="C343" i="13"/>
  <c r="C342" i="13"/>
  <c r="C338" i="13"/>
  <c r="C334" i="13"/>
  <c r="C330" i="13"/>
  <c r="C329" i="13"/>
  <c r="C328" i="13"/>
  <c r="C324" i="13"/>
  <c r="C320" i="13"/>
  <c r="C316" i="13"/>
  <c r="C315" i="13"/>
  <c r="C314" i="13"/>
  <c r="C310" i="13"/>
  <c r="C306" i="13"/>
  <c r="C302" i="13"/>
  <c r="C301" i="13"/>
  <c r="C300" i="13"/>
  <c r="C296" i="13"/>
  <c r="C292" i="13"/>
  <c r="C288" i="13"/>
  <c r="C286" i="13"/>
  <c r="C285" i="13"/>
  <c r="C281" i="13"/>
  <c r="C277" i="13"/>
  <c r="C273" i="13"/>
  <c r="C272" i="13"/>
  <c r="C271" i="13"/>
  <c r="C267" i="13"/>
  <c r="C263" i="13"/>
  <c r="C259" i="13"/>
  <c r="C258" i="13"/>
  <c r="C257" i="13"/>
  <c r="C253" i="13"/>
  <c r="C249" i="13"/>
  <c r="C245" i="13"/>
  <c r="C240" i="13"/>
  <c r="C238" i="13"/>
  <c r="C234" i="13"/>
  <c r="C232" i="13"/>
  <c r="C221" i="13"/>
  <c r="C220" i="13"/>
  <c r="C216" i="13"/>
  <c r="C212" i="13"/>
  <c r="C208" i="13"/>
  <c r="C207" i="13"/>
  <c r="C206" i="13"/>
  <c r="C202" i="13"/>
  <c r="C198" i="13"/>
  <c r="C194" i="13"/>
  <c r="C193" i="13"/>
  <c r="C192" i="13"/>
  <c r="C188" i="13"/>
  <c r="C184" i="13"/>
  <c r="C180" i="13"/>
  <c r="C179" i="13"/>
  <c r="C178" i="13"/>
  <c r="C174" i="13"/>
  <c r="C170" i="13"/>
  <c r="C166" i="13"/>
  <c r="C165" i="13"/>
  <c r="C164" i="13"/>
  <c r="C160" i="13"/>
  <c r="C156" i="13"/>
  <c r="C152" i="13"/>
  <c r="C150" i="13"/>
  <c r="C149" i="13"/>
  <c r="C145" i="13"/>
  <c r="C141" i="13"/>
  <c r="C137" i="13"/>
  <c r="C136" i="13"/>
  <c r="C135" i="13"/>
  <c r="C131" i="13"/>
  <c r="C127" i="13"/>
  <c r="C123" i="13"/>
  <c r="C122" i="13"/>
  <c r="C121" i="13"/>
  <c r="C117" i="13"/>
  <c r="C113" i="13"/>
  <c r="C109" i="13"/>
  <c r="C104" i="13"/>
  <c r="C102" i="13"/>
  <c r="C98" i="13"/>
  <c r="C96" i="13"/>
  <c r="C85" i="13"/>
  <c r="C84" i="13"/>
  <c r="C80" i="13"/>
  <c r="C76" i="13"/>
  <c r="C72" i="13"/>
  <c r="C71" i="13"/>
  <c r="C70" i="13"/>
  <c r="C66" i="13"/>
  <c r="C62" i="13"/>
  <c r="C58" i="13"/>
  <c r="C57" i="13"/>
  <c r="C56" i="13"/>
  <c r="C52" i="13"/>
  <c r="C48" i="13"/>
  <c r="C44" i="13"/>
  <c r="C43" i="13"/>
  <c r="C42" i="13"/>
  <c r="C38" i="13"/>
  <c r="C34" i="13"/>
  <c r="C30" i="13"/>
  <c r="C29" i="13"/>
  <c r="C28" i="13"/>
  <c r="C24" i="13"/>
  <c r="C20" i="13"/>
  <c r="C16" i="13"/>
  <c r="C11" i="13"/>
  <c r="C9" i="13"/>
  <c r="C339" i="12"/>
  <c r="C338" i="12"/>
  <c r="C334" i="12"/>
  <c r="C330" i="12"/>
  <c r="C326" i="12"/>
  <c r="C325" i="12"/>
  <c r="C324" i="12"/>
  <c r="C320" i="12"/>
  <c r="C316" i="12"/>
  <c r="C312" i="12"/>
  <c r="C311" i="12"/>
  <c r="C307" i="12"/>
  <c r="C303" i="12"/>
  <c r="C298" i="12"/>
  <c r="C297" i="12"/>
  <c r="C293" i="12"/>
  <c r="C289" i="12"/>
  <c r="C284" i="12"/>
  <c r="C283" i="12"/>
  <c r="C279" i="12"/>
  <c r="C275" i="12"/>
  <c r="C269" i="12"/>
  <c r="C268" i="12"/>
  <c r="C264" i="12"/>
  <c r="C260" i="12"/>
  <c r="C256" i="12"/>
  <c r="C255" i="12"/>
  <c r="C254" i="12"/>
  <c r="C246" i="12"/>
  <c r="C242" i="12"/>
  <c r="C241" i="12"/>
  <c r="C240" i="12"/>
  <c r="C236" i="12"/>
  <c r="C232" i="12"/>
  <c r="C228" i="12"/>
  <c r="C226" i="12"/>
  <c r="C225" i="12"/>
  <c r="C224" i="12"/>
  <c r="C220" i="12"/>
  <c r="C216" i="12"/>
  <c r="C212" i="12"/>
  <c r="C211" i="12"/>
  <c r="C210" i="12"/>
  <c r="C206" i="12"/>
  <c r="C202" i="12"/>
  <c r="C198" i="12"/>
  <c r="C197" i="12"/>
  <c r="C196" i="12"/>
  <c r="C192" i="12"/>
  <c r="C188" i="12"/>
  <c r="C184" i="12"/>
  <c r="C182" i="12"/>
  <c r="C181" i="12"/>
  <c r="C177" i="12"/>
  <c r="C173" i="12"/>
  <c r="C169" i="12"/>
  <c r="C168" i="12"/>
  <c r="C167" i="12"/>
  <c r="C163" i="12"/>
  <c r="C159" i="12"/>
  <c r="C155" i="12"/>
  <c r="C154" i="12"/>
  <c r="C153" i="12"/>
  <c r="C149" i="12"/>
  <c r="C145" i="12"/>
  <c r="C141" i="12"/>
  <c r="C139" i="12"/>
  <c r="C138" i="12"/>
  <c r="C134" i="12"/>
  <c r="C130" i="12"/>
  <c r="C126" i="12"/>
  <c r="C125" i="12"/>
  <c r="C124" i="12"/>
  <c r="C120" i="12"/>
  <c r="C116" i="12"/>
  <c r="C112" i="12"/>
  <c r="C111" i="12"/>
  <c r="C110" i="12"/>
  <c r="C106" i="12"/>
  <c r="C102" i="12"/>
  <c r="C98" i="12"/>
  <c r="C96" i="12"/>
  <c r="C95" i="12"/>
  <c r="C91" i="12"/>
  <c r="C83" i="12"/>
  <c r="C82" i="12"/>
  <c r="C81" i="12"/>
  <c r="C77" i="12"/>
  <c r="C73" i="12"/>
  <c r="C69" i="12"/>
  <c r="C68" i="12"/>
  <c r="C67" i="12"/>
  <c r="C63" i="12"/>
  <c r="C59" i="12"/>
  <c r="C55" i="12"/>
  <c r="C48" i="12"/>
  <c r="C44" i="12"/>
  <c r="C42" i="12"/>
  <c r="C38" i="12"/>
  <c r="C36" i="12"/>
  <c r="C32" i="12"/>
  <c r="C30" i="12"/>
  <c r="C26" i="12"/>
  <c r="C24" i="12"/>
  <c r="C20" i="12"/>
  <c r="C18" i="12"/>
  <c r="C6" i="12"/>
  <c r="C192" i="11"/>
  <c r="C191" i="11"/>
  <c r="C187" i="11"/>
  <c r="C183" i="11"/>
  <c r="C179" i="11"/>
  <c r="C178" i="11"/>
  <c r="C177" i="11"/>
  <c r="C173" i="11"/>
  <c r="C169" i="11"/>
  <c r="C165" i="11"/>
  <c r="C164" i="11"/>
  <c r="C163" i="11"/>
  <c r="C159" i="11"/>
  <c r="C155" i="11"/>
  <c r="C151" i="11"/>
  <c r="C150" i="11"/>
  <c r="C149" i="11"/>
  <c r="C145" i="11"/>
  <c r="C141" i="11"/>
  <c r="C137" i="11"/>
  <c r="C136" i="11"/>
  <c r="C135" i="11"/>
  <c r="C131" i="11"/>
  <c r="C127" i="11"/>
  <c r="C123" i="11"/>
  <c r="C121" i="11"/>
  <c r="C120" i="11"/>
  <c r="C116" i="11"/>
  <c r="C112" i="11"/>
  <c r="C108" i="11"/>
  <c r="C107" i="11"/>
  <c r="C106" i="11"/>
  <c r="C102" i="11"/>
  <c r="C98" i="11"/>
  <c r="C94" i="11"/>
  <c r="C93" i="11"/>
  <c r="C92" i="11"/>
  <c r="C88" i="11"/>
  <c r="C84" i="11"/>
  <c r="C80" i="11"/>
  <c r="C78" i="11"/>
  <c r="C77" i="11"/>
  <c r="C73" i="11"/>
  <c r="C69" i="11"/>
  <c r="C65" i="11"/>
  <c r="C64" i="11"/>
  <c r="C63" i="11"/>
  <c r="C59" i="11"/>
  <c r="C55" i="11"/>
  <c r="C51" i="11"/>
  <c r="C50" i="11"/>
  <c r="C49" i="11"/>
  <c r="C45" i="11"/>
  <c r="C41" i="11"/>
  <c r="C37" i="11"/>
  <c r="C32" i="11"/>
  <c r="C30" i="11"/>
  <c r="C26" i="11"/>
  <c r="C24" i="11"/>
  <c r="C20" i="11"/>
  <c r="C18" i="11"/>
  <c r="C6" i="11"/>
  <c r="C143" i="10"/>
  <c r="C142" i="10"/>
  <c r="C138" i="10"/>
  <c r="C134" i="10"/>
  <c r="C130" i="10"/>
  <c r="C129" i="10"/>
  <c r="C128" i="10"/>
  <c r="C124" i="10"/>
  <c r="C120" i="10"/>
  <c r="C116" i="10"/>
  <c r="C115" i="10"/>
  <c r="C114" i="10"/>
  <c r="C110" i="10"/>
  <c r="C106" i="10"/>
  <c r="C102" i="10"/>
  <c r="C101" i="10"/>
  <c r="C100" i="10"/>
  <c r="C96" i="10"/>
  <c r="C92" i="10"/>
  <c r="C88" i="10"/>
  <c r="C87" i="10"/>
  <c r="C86" i="10"/>
  <c r="C82" i="10"/>
  <c r="C78" i="10"/>
  <c r="C74" i="10"/>
  <c r="C72" i="10"/>
  <c r="C71" i="10"/>
  <c r="C67" i="10"/>
  <c r="C63" i="10"/>
  <c r="C59" i="10"/>
  <c r="C58" i="10"/>
  <c r="C57" i="10"/>
  <c r="C53" i="10"/>
  <c r="C49" i="10"/>
  <c r="C45" i="10"/>
  <c r="C44" i="10"/>
  <c r="C43" i="10"/>
  <c r="C39" i="10"/>
  <c r="C35" i="10"/>
  <c r="C31" i="10"/>
  <c r="C26" i="10"/>
  <c r="C24" i="10"/>
  <c r="C20" i="10"/>
  <c r="C18" i="10"/>
  <c r="C6" i="10"/>
  <c r="C80" i="9"/>
  <c r="C79" i="9"/>
  <c r="C75" i="9"/>
  <c r="C71" i="9"/>
  <c r="C67" i="9"/>
  <c r="C66" i="9"/>
  <c r="C65" i="9"/>
  <c r="C61" i="9"/>
  <c r="C57" i="9"/>
  <c r="C53" i="9"/>
  <c r="C52" i="9"/>
  <c r="C51" i="9"/>
  <c r="C47" i="9"/>
  <c r="C43" i="9"/>
  <c r="C39" i="9"/>
  <c r="C38" i="9"/>
  <c r="C37" i="9"/>
  <c r="C33" i="9"/>
  <c r="C29" i="9"/>
  <c r="C25" i="9"/>
  <c r="C20" i="9"/>
  <c r="C18" i="9"/>
  <c r="C6" i="9"/>
  <c r="C389" i="8"/>
  <c r="C388" i="8"/>
  <c r="C384" i="8"/>
  <c r="C380" i="8"/>
  <c r="C376" i="8"/>
  <c r="C375" i="8"/>
  <c r="C374" i="8"/>
  <c r="C370" i="8"/>
  <c r="C366" i="8"/>
  <c r="C362" i="8"/>
  <c r="C361" i="8"/>
  <c r="C360" i="8"/>
  <c r="C356" i="8"/>
  <c r="C352" i="8"/>
  <c r="C348" i="8"/>
  <c r="C347" i="8"/>
  <c r="C346" i="8"/>
  <c r="C342" i="8"/>
  <c r="C338" i="8"/>
  <c r="C334" i="8"/>
  <c r="C333" i="8"/>
  <c r="C332" i="8"/>
  <c r="C328" i="8"/>
  <c r="C324" i="8"/>
  <c r="C320" i="8"/>
  <c r="C318" i="8"/>
  <c r="C317" i="8"/>
  <c r="C313" i="8"/>
  <c r="C309" i="8"/>
  <c r="C305" i="8"/>
  <c r="C304" i="8"/>
  <c r="C303" i="8"/>
  <c r="C299" i="8"/>
  <c r="C295" i="8"/>
  <c r="C291" i="8"/>
  <c r="C290" i="8"/>
  <c r="C289" i="8"/>
  <c r="C285" i="8"/>
  <c r="C281" i="8"/>
  <c r="C277" i="8"/>
  <c r="C275" i="8"/>
  <c r="C274" i="8"/>
  <c r="C270" i="8"/>
  <c r="C266" i="8"/>
  <c r="C262" i="8"/>
  <c r="C261" i="8"/>
  <c r="C260" i="8"/>
  <c r="C256" i="8"/>
  <c r="C252" i="8"/>
  <c r="C248" i="8"/>
  <c r="C247" i="8"/>
  <c r="C246" i="8"/>
  <c r="C242" i="8"/>
  <c r="C238" i="8"/>
  <c r="C234" i="8"/>
  <c r="C232" i="8"/>
  <c r="C231" i="8"/>
  <c r="C230" i="8"/>
  <c r="C226" i="8"/>
  <c r="C222" i="8"/>
  <c r="C218" i="8"/>
  <c r="C217" i="8"/>
  <c r="C216" i="8"/>
  <c r="C212" i="8"/>
  <c r="C208" i="8"/>
  <c r="C204" i="8"/>
  <c r="C203" i="8"/>
  <c r="C202" i="8"/>
  <c r="C198" i="8"/>
  <c r="C194" i="8"/>
  <c r="C190" i="8"/>
  <c r="C188" i="8"/>
  <c r="C187" i="8"/>
  <c r="C183" i="8"/>
  <c r="C179" i="8"/>
  <c r="C175" i="8"/>
  <c r="C174" i="8"/>
  <c r="C173" i="8"/>
  <c r="C169" i="8"/>
  <c r="C165" i="8"/>
  <c r="C161" i="8"/>
  <c r="C160" i="8"/>
  <c r="C159" i="8"/>
  <c r="C155" i="8"/>
  <c r="C151" i="8"/>
  <c r="C147" i="8"/>
  <c r="C145" i="8"/>
  <c r="C144" i="8"/>
  <c r="C140" i="8"/>
  <c r="C136" i="8"/>
  <c r="C132" i="8"/>
  <c r="C131" i="8"/>
  <c r="C130" i="8"/>
  <c r="C126" i="8"/>
  <c r="C122" i="8"/>
  <c r="C118" i="8"/>
  <c r="C117" i="8"/>
  <c r="C116" i="8"/>
  <c r="C112" i="8"/>
  <c r="C108" i="8"/>
  <c r="C104" i="8"/>
  <c r="C102" i="8"/>
  <c r="C101" i="8"/>
  <c r="C97" i="8"/>
  <c r="C93" i="8"/>
  <c r="C89" i="8"/>
  <c r="C88" i="8"/>
  <c r="C87" i="8"/>
  <c r="C83" i="8"/>
  <c r="C79" i="8"/>
  <c r="C75" i="8"/>
  <c r="C74" i="8"/>
  <c r="C73" i="8"/>
  <c r="C69" i="8"/>
  <c r="C65" i="8"/>
  <c r="C61" i="8"/>
  <c r="C56" i="8"/>
  <c r="C54" i="8"/>
  <c r="C50" i="8"/>
  <c r="C48" i="8"/>
  <c r="C44" i="8"/>
  <c r="C42" i="8"/>
  <c r="C38" i="8"/>
  <c r="C36" i="8"/>
  <c r="C32" i="8"/>
  <c r="C30" i="8"/>
  <c r="C26" i="8"/>
  <c r="C24" i="8"/>
  <c r="C18" i="8"/>
  <c r="C6" i="8"/>
  <c r="C158" i="6"/>
  <c r="C157" i="6"/>
  <c r="C153" i="6"/>
  <c r="C145" i="6"/>
  <c r="B145" i="6"/>
  <c r="C149" i="6" s="1"/>
  <c r="C144" i="6"/>
  <c r="C143" i="6"/>
  <c r="C139" i="6"/>
  <c r="C135" i="6"/>
  <c r="C131" i="6"/>
  <c r="C130" i="6"/>
  <c r="C129" i="6"/>
  <c r="C125" i="6"/>
  <c r="B123" i="6"/>
  <c r="C121" i="6"/>
  <c r="C117" i="6"/>
  <c r="C115" i="6"/>
  <c r="C114" i="6"/>
  <c r="C110" i="6"/>
  <c r="C106" i="6"/>
  <c r="C102" i="6"/>
  <c r="B102" i="6"/>
  <c r="C101" i="6"/>
  <c r="C100" i="6"/>
  <c r="C96" i="6"/>
  <c r="C88" i="6"/>
  <c r="B88" i="6"/>
  <c r="C92" i="6" s="1"/>
  <c r="C87" i="6"/>
  <c r="C86" i="6"/>
  <c r="C82" i="6"/>
  <c r="B77" i="6"/>
  <c r="C78" i="6" s="1"/>
  <c r="C74" i="6"/>
  <c r="C72" i="6"/>
  <c r="C71" i="6"/>
  <c r="C67" i="6"/>
  <c r="C59" i="6"/>
  <c r="B59" i="6"/>
  <c r="C63" i="6" s="1"/>
  <c r="C58" i="6"/>
  <c r="C57" i="6"/>
  <c r="C53" i="6"/>
  <c r="C49" i="6"/>
  <c r="C45" i="6"/>
  <c r="B45" i="6"/>
  <c r="C44" i="6"/>
  <c r="C43" i="6"/>
  <c r="C39" i="6"/>
  <c r="B34" i="6"/>
  <c r="C35" i="6" s="1"/>
  <c r="C31" i="6"/>
  <c r="C26" i="6"/>
  <c r="C24" i="6"/>
  <c r="C20" i="6"/>
  <c r="C18" i="6"/>
  <c r="C143" i="7"/>
  <c r="C142" i="7"/>
  <c r="C138" i="7"/>
  <c r="C134" i="7"/>
  <c r="C130" i="7"/>
  <c r="C129" i="7"/>
  <c r="C128" i="7"/>
  <c r="C124" i="7"/>
  <c r="C120" i="7"/>
  <c r="C116" i="7"/>
  <c r="C115" i="7"/>
  <c r="C114" i="7"/>
  <c r="C110" i="7"/>
  <c r="C106" i="7"/>
  <c r="C102" i="7"/>
  <c r="C101" i="7"/>
  <c r="C100" i="7"/>
  <c r="C96" i="7"/>
  <c r="C92" i="7"/>
  <c r="C88" i="7"/>
  <c r="C87" i="7"/>
  <c r="C86" i="7"/>
  <c r="C82" i="7"/>
  <c r="C78" i="7"/>
  <c r="C74" i="7"/>
  <c r="C72" i="7"/>
  <c r="C71" i="7"/>
  <c r="C67" i="7"/>
  <c r="C63" i="7"/>
  <c r="C59" i="7"/>
  <c r="C58" i="7"/>
  <c r="C57" i="7"/>
  <c r="C53" i="7"/>
  <c r="C49" i="7"/>
  <c r="C45" i="7"/>
  <c r="C44" i="7"/>
  <c r="C43" i="7"/>
  <c r="C39" i="7"/>
  <c r="C35" i="7"/>
  <c r="C31" i="7"/>
  <c r="C26" i="7"/>
  <c r="C24" i="7"/>
  <c r="C20" i="7"/>
  <c r="C18" i="7"/>
  <c r="C15" i="7"/>
  <c r="C6" i="7"/>
  <c r="C291" i="5"/>
  <c r="C290" i="5"/>
  <c r="C286" i="5"/>
  <c r="C282" i="5"/>
  <c r="C278" i="5"/>
  <c r="C277" i="5"/>
  <c r="C276" i="5"/>
  <c r="C272" i="5"/>
  <c r="C268" i="5"/>
  <c r="C264" i="5"/>
  <c r="C263" i="5"/>
  <c r="C262" i="5"/>
  <c r="C258" i="5"/>
  <c r="C254" i="5"/>
  <c r="C250" i="5"/>
  <c r="C249" i="5"/>
  <c r="C248" i="5"/>
  <c r="C244" i="5"/>
  <c r="C240" i="5"/>
  <c r="C236" i="5"/>
  <c r="C235" i="5"/>
  <c r="C234" i="5"/>
  <c r="C230" i="5"/>
  <c r="C226" i="5"/>
  <c r="C222" i="5"/>
  <c r="C220" i="5"/>
  <c r="C219" i="5"/>
  <c r="C218" i="5"/>
  <c r="C214" i="5"/>
  <c r="C210" i="5"/>
  <c r="C206" i="5"/>
  <c r="C205" i="5"/>
  <c r="C204" i="5"/>
  <c r="C200" i="5"/>
  <c r="C196" i="5"/>
  <c r="C192" i="5"/>
  <c r="C191" i="5"/>
  <c r="C190" i="5"/>
  <c r="C186" i="5"/>
  <c r="C182" i="5"/>
  <c r="C178" i="5"/>
  <c r="C176" i="5"/>
  <c r="C175" i="5"/>
  <c r="C171" i="5"/>
  <c r="C167" i="5"/>
  <c r="C163" i="5"/>
  <c r="C162" i="5"/>
  <c r="C161" i="5"/>
  <c r="C157" i="5"/>
  <c r="C153" i="5"/>
  <c r="C149" i="5"/>
  <c r="C148" i="5"/>
  <c r="C147" i="5"/>
  <c r="C143" i="5"/>
  <c r="C139" i="5"/>
  <c r="C135" i="5"/>
  <c r="C133" i="5"/>
  <c r="C132" i="5"/>
  <c r="C128" i="5"/>
  <c r="C124" i="5"/>
  <c r="C120" i="5"/>
  <c r="C119" i="5"/>
  <c r="C118" i="5"/>
  <c r="C114" i="5"/>
  <c r="C110" i="5"/>
  <c r="C106" i="5"/>
  <c r="C105" i="5"/>
  <c r="C104" i="5"/>
  <c r="C100" i="5"/>
  <c r="C96" i="5"/>
  <c r="C92" i="5"/>
  <c r="C90" i="5"/>
  <c r="C89" i="5"/>
  <c r="C85" i="5"/>
  <c r="C81" i="5"/>
  <c r="C77" i="5"/>
  <c r="C76" i="5"/>
  <c r="C75" i="5"/>
  <c r="C71" i="5"/>
  <c r="C67" i="5"/>
  <c r="C63" i="5"/>
  <c r="C62" i="5"/>
  <c r="C61" i="5"/>
  <c r="C57" i="5"/>
  <c r="C53" i="5"/>
  <c r="C49" i="5"/>
  <c r="C44" i="5"/>
  <c r="C42" i="5"/>
  <c r="C38" i="5"/>
  <c r="C36" i="5"/>
  <c r="C32" i="5"/>
  <c r="C30" i="5"/>
  <c r="C26" i="5"/>
  <c r="C24" i="5"/>
  <c r="C20" i="5"/>
  <c r="C18" i="5"/>
  <c r="C6" i="5"/>
  <c r="C291" i="4"/>
  <c r="C290" i="4"/>
  <c r="C286" i="4"/>
  <c r="C282" i="4"/>
  <c r="C278" i="4"/>
  <c r="C277" i="4"/>
  <c r="C276" i="4"/>
  <c r="C272" i="4"/>
  <c r="C268" i="4"/>
  <c r="C264" i="4"/>
  <c r="C263" i="4"/>
  <c r="C262" i="4"/>
  <c r="C258" i="4"/>
  <c r="C254" i="4"/>
  <c r="C250" i="4"/>
  <c r="C249" i="4"/>
  <c r="C248" i="4"/>
  <c r="C244" i="4"/>
  <c r="C240" i="4"/>
  <c r="C236" i="4"/>
  <c r="C235" i="4"/>
  <c r="C234" i="4"/>
  <c r="C230" i="4"/>
  <c r="C226" i="4"/>
  <c r="C222" i="4"/>
  <c r="C220" i="4"/>
  <c r="C219" i="4"/>
  <c r="C218" i="4"/>
  <c r="C214" i="4"/>
  <c r="C210" i="4"/>
  <c r="C206" i="4"/>
  <c r="C205" i="4"/>
  <c r="C204" i="4"/>
  <c r="C200" i="4"/>
  <c r="C196" i="4"/>
  <c r="C192" i="4"/>
  <c r="C191" i="4"/>
  <c r="C190" i="4"/>
  <c r="C186" i="4"/>
  <c r="C182" i="4"/>
  <c r="C178" i="4"/>
  <c r="C176" i="4"/>
  <c r="C175" i="4"/>
  <c r="C171" i="4"/>
  <c r="C167" i="4"/>
  <c r="C163" i="4"/>
  <c r="C162" i="4"/>
  <c r="C161" i="4"/>
  <c r="C157" i="4"/>
  <c r="C153" i="4"/>
  <c r="C149" i="4"/>
  <c r="C148" i="4"/>
  <c r="C147" i="4"/>
  <c r="C143" i="4"/>
  <c r="C139" i="4"/>
  <c r="C135" i="4"/>
  <c r="C133" i="4"/>
  <c r="C132" i="4"/>
  <c r="C128" i="4"/>
  <c r="C124" i="4"/>
  <c r="C120" i="4"/>
  <c r="C119" i="4"/>
  <c r="C118" i="4"/>
  <c r="C114" i="4"/>
  <c r="C110" i="4"/>
  <c r="C106" i="4"/>
  <c r="C105" i="4"/>
  <c r="C104" i="4"/>
  <c r="C100" i="4"/>
  <c r="C96" i="4"/>
  <c r="C92" i="4"/>
  <c r="C90" i="4"/>
  <c r="C89" i="4"/>
  <c r="C85" i="4"/>
  <c r="C81" i="4"/>
  <c r="C77" i="4"/>
  <c r="C76" i="4"/>
  <c r="C75" i="4"/>
  <c r="C71" i="4"/>
  <c r="C67" i="4"/>
  <c r="C63" i="4"/>
  <c r="C62" i="4"/>
  <c r="C61" i="4"/>
  <c r="C57" i="4"/>
  <c r="C53" i="4"/>
  <c r="C49" i="4"/>
  <c r="C44" i="4"/>
  <c r="C42" i="4"/>
  <c r="C38" i="4"/>
  <c r="C36" i="4"/>
  <c r="C32" i="4"/>
  <c r="C30" i="4"/>
  <c r="C26" i="4"/>
  <c r="C24" i="4"/>
  <c r="C20" i="4"/>
  <c r="C18" i="4"/>
  <c r="C6" i="4"/>
  <c r="C192" i="2"/>
  <c r="C191" i="2"/>
  <c r="C187" i="2"/>
  <c r="C183" i="2"/>
  <c r="C179" i="2"/>
  <c r="C178" i="2"/>
  <c r="C177" i="2"/>
  <c r="C173" i="2"/>
  <c r="C169" i="2"/>
  <c r="C165" i="2"/>
  <c r="C164" i="2"/>
  <c r="C163" i="2"/>
  <c r="C159" i="2"/>
  <c r="C155" i="2"/>
  <c r="C151" i="2"/>
  <c r="C150" i="2"/>
  <c r="C149" i="2"/>
  <c r="C145" i="2"/>
  <c r="C141" i="2"/>
  <c r="C137" i="2"/>
  <c r="C136" i="2"/>
  <c r="C135" i="2"/>
  <c r="C131" i="2"/>
  <c r="C127" i="2"/>
  <c r="C123" i="2"/>
  <c r="C121" i="2"/>
  <c r="C120" i="2"/>
  <c r="C116" i="2"/>
  <c r="C112" i="2"/>
  <c r="C108" i="2"/>
  <c r="C107" i="2"/>
  <c r="C106" i="2"/>
  <c r="C102" i="2"/>
  <c r="C98" i="2"/>
  <c r="C94" i="2"/>
  <c r="C93" i="2"/>
  <c r="C92" i="2"/>
  <c r="C88" i="2"/>
  <c r="C84" i="2"/>
  <c r="C80" i="2"/>
  <c r="C78" i="2"/>
  <c r="C77" i="2"/>
  <c r="C73" i="2"/>
  <c r="C69" i="2"/>
  <c r="C65" i="2"/>
  <c r="C64" i="2"/>
  <c r="C63" i="2"/>
  <c r="C59" i="2"/>
  <c r="C55" i="2"/>
  <c r="C51" i="2"/>
  <c r="C50" i="2"/>
  <c r="C49" i="2"/>
  <c r="C45" i="2"/>
  <c r="C41" i="2"/>
  <c r="C37" i="2"/>
  <c r="C33" i="2"/>
  <c r="C31" i="2"/>
  <c r="C26" i="2"/>
  <c r="C24" i="2"/>
  <c r="C20" i="2"/>
  <c r="C18" i="2"/>
  <c r="C6" i="2"/>
  <c r="C6" i="6"/>
  <c r="B165" i="6"/>
  <c r="B12" i="13"/>
  <c r="B137" i="13"/>
  <c r="B155" i="13"/>
  <c r="B166" i="13"/>
  <c r="C6" i="13"/>
  <c r="C2670" i="13"/>
  <c r="B2656" i="13"/>
  <c r="B2642" i="13"/>
  <c r="B2628" i="13"/>
  <c r="B2614" i="13"/>
  <c r="B2603" i="13"/>
  <c r="B2585" i="13"/>
  <c r="B2560" i="13"/>
  <c r="C2554" i="13"/>
  <c r="C2549" i="13"/>
  <c r="C2599" i="13" s="1"/>
  <c r="C2548" i="13"/>
  <c r="C2543" i="13"/>
  <c r="C2556" i="13" s="1"/>
  <c r="C2541" i="13"/>
  <c r="C2539" i="13"/>
  <c r="C2537" i="13"/>
  <c r="C2534" i="13"/>
  <c r="B2520" i="13"/>
  <c r="B2506" i="13"/>
  <c r="B2492" i="13"/>
  <c r="B2478" i="13"/>
  <c r="B2467" i="13"/>
  <c r="B2449" i="13"/>
  <c r="B2424" i="13"/>
  <c r="C2418" i="13"/>
  <c r="C2413" i="13"/>
  <c r="C2463" i="13" s="1"/>
  <c r="C2412" i="13"/>
  <c r="C2407" i="13"/>
  <c r="C2420" i="13" s="1"/>
  <c r="C2405" i="13"/>
  <c r="C2403" i="13"/>
  <c r="C2401" i="13"/>
  <c r="C2398" i="13"/>
  <c r="B2384" i="13"/>
  <c r="B2370" i="13"/>
  <c r="B2356" i="13"/>
  <c r="B2342" i="13"/>
  <c r="B2331" i="13"/>
  <c r="B2313" i="13"/>
  <c r="B2288" i="13"/>
  <c r="C2282" i="13"/>
  <c r="C2277" i="13"/>
  <c r="C2327" i="13" s="1"/>
  <c r="C2276" i="13"/>
  <c r="C2271" i="13"/>
  <c r="C2284" i="13" s="1"/>
  <c r="C2269" i="13"/>
  <c r="C2267" i="13"/>
  <c r="C2265" i="13"/>
  <c r="C2262" i="13"/>
  <c r="B2248" i="13"/>
  <c r="B2234" i="13"/>
  <c r="B2220" i="13"/>
  <c r="B2206" i="13"/>
  <c r="B2195" i="13"/>
  <c r="B2177" i="13"/>
  <c r="B2152" i="13"/>
  <c r="C2146" i="13"/>
  <c r="C2141" i="13"/>
  <c r="C2191" i="13" s="1"/>
  <c r="C2140" i="13"/>
  <c r="C2135" i="13"/>
  <c r="C2148" i="13" s="1"/>
  <c r="C2133" i="13"/>
  <c r="C2131" i="13"/>
  <c r="C2129" i="13"/>
  <c r="C2126" i="13"/>
  <c r="B2112" i="13"/>
  <c r="B2098" i="13"/>
  <c r="B2084" i="13"/>
  <c r="B2070" i="13"/>
  <c r="B2059" i="13"/>
  <c r="B2041" i="13"/>
  <c r="B2016" i="13"/>
  <c r="C2010" i="13"/>
  <c r="C2005" i="13"/>
  <c r="C2055" i="13" s="1"/>
  <c r="C2004" i="13"/>
  <c r="C1999" i="13"/>
  <c r="C2012" i="13" s="1"/>
  <c r="C1997" i="13"/>
  <c r="C1995" i="13"/>
  <c r="C1993" i="13"/>
  <c r="C1990" i="13"/>
  <c r="B1976" i="13"/>
  <c r="B1962" i="13"/>
  <c r="B1948" i="13"/>
  <c r="B1934" i="13"/>
  <c r="B1923" i="13"/>
  <c r="B1905" i="13"/>
  <c r="B1880" i="13"/>
  <c r="C1874" i="13"/>
  <c r="C1869" i="13"/>
  <c r="C1919" i="13" s="1"/>
  <c r="C1868" i="13"/>
  <c r="C1863" i="13"/>
  <c r="C1876" i="13" s="1"/>
  <c r="C1861" i="13"/>
  <c r="C1859" i="13"/>
  <c r="C1857" i="13"/>
  <c r="C1854" i="13"/>
  <c r="B1840" i="13"/>
  <c r="B1826" i="13"/>
  <c r="B1812" i="13"/>
  <c r="B1798" i="13"/>
  <c r="B1787" i="13"/>
  <c r="B1769" i="13"/>
  <c r="B1744" i="13"/>
  <c r="C1738" i="13"/>
  <c r="C1733" i="13"/>
  <c r="C1783" i="13" s="1"/>
  <c r="C1732" i="13"/>
  <c r="C1727" i="13"/>
  <c r="C1740" i="13" s="1"/>
  <c r="C1725" i="13"/>
  <c r="C1723" i="13"/>
  <c r="C1721" i="13"/>
  <c r="C1718" i="13"/>
  <c r="B1704" i="13"/>
  <c r="B1690" i="13"/>
  <c r="B1676" i="13"/>
  <c r="B1662" i="13"/>
  <c r="B1651" i="13"/>
  <c r="B1633" i="13"/>
  <c r="B1608" i="13"/>
  <c r="C1602" i="13"/>
  <c r="C1597" i="13"/>
  <c r="C1647" i="13" s="1"/>
  <c r="C1596" i="13"/>
  <c r="C1591" i="13"/>
  <c r="C1604" i="13" s="1"/>
  <c r="C1589" i="13"/>
  <c r="C1587" i="13"/>
  <c r="C1585" i="13"/>
  <c r="C1582" i="13"/>
  <c r="B1568" i="13"/>
  <c r="B1554" i="13"/>
  <c r="B1540" i="13"/>
  <c r="B1526" i="13"/>
  <c r="B1515" i="13"/>
  <c r="B1497" i="13"/>
  <c r="B1472" i="13"/>
  <c r="C1466" i="13"/>
  <c r="C1461" i="13"/>
  <c r="C1511" i="13" s="1"/>
  <c r="C1460" i="13"/>
  <c r="C1455" i="13"/>
  <c r="C1468" i="13" s="1"/>
  <c r="C1453" i="13"/>
  <c r="C1451" i="13"/>
  <c r="C1449" i="13"/>
  <c r="C1446" i="13"/>
  <c r="B1432" i="13"/>
  <c r="B1418" i="13"/>
  <c r="B1404" i="13"/>
  <c r="B1390" i="13"/>
  <c r="B1379" i="13"/>
  <c r="B1361" i="13"/>
  <c r="B1336" i="13"/>
  <c r="C1330" i="13"/>
  <c r="C1325" i="13"/>
  <c r="C1375" i="13" s="1"/>
  <c r="C1324" i="13"/>
  <c r="C1319" i="13"/>
  <c r="C1332" i="13" s="1"/>
  <c r="C1317" i="13"/>
  <c r="C1315" i="13"/>
  <c r="C1313" i="13"/>
  <c r="C1310" i="13"/>
  <c r="B1296" i="13"/>
  <c r="B1282" i="13"/>
  <c r="B1268" i="13"/>
  <c r="B1254" i="13"/>
  <c r="B1243" i="13"/>
  <c r="B1225" i="13"/>
  <c r="B1200" i="13"/>
  <c r="C1194" i="13"/>
  <c r="C1189" i="13"/>
  <c r="C1239" i="13" s="1"/>
  <c r="C1188" i="13"/>
  <c r="C1183" i="13"/>
  <c r="C1196" i="13" s="1"/>
  <c r="C1181" i="13"/>
  <c r="C1179" i="13"/>
  <c r="C1177" i="13"/>
  <c r="C1174" i="13"/>
  <c r="B1160" i="13"/>
  <c r="B1146" i="13"/>
  <c r="B1132" i="13"/>
  <c r="B1118" i="13"/>
  <c r="B1107" i="13"/>
  <c r="B1089" i="13"/>
  <c r="B1064" i="13"/>
  <c r="C1058" i="13"/>
  <c r="C1053" i="13"/>
  <c r="C1103" i="13" s="1"/>
  <c r="C1052" i="13"/>
  <c r="C1047" i="13"/>
  <c r="C1060" i="13" s="1"/>
  <c r="C1045" i="13"/>
  <c r="C1043" i="13"/>
  <c r="C1041" i="13"/>
  <c r="C1038" i="13"/>
  <c r="B1024" i="13"/>
  <c r="B1010" i="13"/>
  <c r="B996" i="13"/>
  <c r="B982" i="13"/>
  <c r="B971" i="13"/>
  <c r="B953" i="13"/>
  <c r="B928" i="13"/>
  <c r="C922" i="13"/>
  <c r="C917" i="13"/>
  <c r="C967" i="13" s="1"/>
  <c r="C916" i="13"/>
  <c r="C911" i="13"/>
  <c r="C924" i="13" s="1"/>
  <c r="C909" i="13"/>
  <c r="C907" i="13"/>
  <c r="C905" i="13"/>
  <c r="C902" i="13"/>
  <c r="B888" i="13"/>
  <c r="B874" i="13"/>
  <c r="B860" i="13"/>
  <c r="B846" i="13"/>
  <c r="B835" i="13"/>
  <c r="B817" i="13"/>
  <c r="B792" i="13"/>
  <c r="C786" i="13"/>
  <c r="C781" i="13"/>
  <c r="C831" i="13" s="1"/>
  <c r="C780" i="13"/>
  <c r="C775" i="13"/>
  <c r="C788" i="13" s="1"/>
  <c r="C773" i="13"/>
  <c r="C771" i="13"/>
  <c r="C769" i="13"/>
  <c r="C766" i="13"/>
  <c r="B752" i="13"/>
  <c r="B738" i="13"/>
  <c r="B724" i="13"/>
  <c r="B710" i="13"/>
  <c r="B699" i="13"/>
  <c r="B681" i="13"/>
  <c r="B656" i="13"/>
  <c r="C650" i="13"/>
  <c r="C645" i="13"/>
  <c r="C695" i="13" s="1"/>
  <c r="C644" i="13"/>
  <c r="C639" i="13"/>
  <c r="C652" i="13" s="1"/>
  <c r="C637" i="13"/>
  <c r="C635" i="13"/>
  <c r="C633" i="13"/>
  <c r="C630" i="13"/>
  <c r="B616" i="13"/>
  <c r="B602" i="13"/>
  <c r="B588" i="13"/>
  <c r="B574" i="13"/>
  <c r="B563" i="13"/>
  <c r="B545" i="13"/>
  <c r="B520" i="13"/>
  <c r="C514" i="13"/>
  <c r="C509" i="13"/>
  <c r="C559" i="13" s="1"/>
  <c r="C508" i="13"/>
  <c r="C503" i="13"/>
  <c r="C516" i="13" s="1"/>
  <c r="C501" i="13"/>
  <c r="C499" i="13"/>
  <c r="C497" i="13"/>
  <c r="C494" i="13"/>
  <c r="B480" i="13"/>
  <c r="B466" i="13"/>
  <c r="B452" i="13"/>
  <c r="B438" i="13"/>
  <c r="B427" i="13"/>
  <c r="B409" i="13"/>
  <c r="B384" i="13"/>
  <c r="C378" i="13"/>
  <c r="C373" i="13"/>
  <c r="C423" i="13" s="1"/>
  <c r="C372" i="13"/>
  <c r="C367" i="13"/>
  <c r="C380" i="13" s="1"/>
  <c r="C365" i="13"/>
  <c r="C363" i="13"/>
  <c r="C361" i="13"/>
  <c r="C358" i="13"/>
  <c r="B344" i="13"/>
  <c r="B330" i="13"/>
  <c r="B316" i="13"/>
  <c r="B302" i="13"/>
  <c r="B291" i="13"/>
  <c r="B273" i="13"/>
  <c r="B248" i="13"/>
  <c r="C242" i="13"/>
  <c r="C237" i="13"/>
  <c r="C287" i="13" s="1"/>
  <c r="C236" i="13"/>
  <c r="C231" i="13"/>
  <c r="C244" i="13" s="1"/>
  <c r="C229" i="13"/>
  <c r="C227" i="13"/>
  <c r="C225" i="13"/>
  <c r="C222" i="13"/>
  <c r="B208" i="13"/>
  <c r="B194" i="13"/>
  <c r="B180" i="13"/>
  <c r="B112" i="13"/>
  <c r="C106" i="13"/>
  <c r="C101" i="13"/>
  <c r="C151" i="13" s="1"/>
  <c r="C100" i="13"/>
  <c r="C95" i="13"/>
  <c r="C108" i="13" s="1"/>
  <c r="C93" i="13"/>
  <c r="C91" i="13"/>
  <c r="C89" i="13"/>
  <c r="C86" i="13"/>
  <c r="B72" i="13"/>
  <c r="B58" i="13"/>
  <c r="B44" i="13"/>
  <c r="B19" i="13"/>
  <c r="C13" i="13"/>
  <c r="C8" i="13"/>
  <c r="C15" i="13" s="1"/>
  <c r="C4" i="13"/>
  <c r="C2" i="13"/>
  <c r="C13" i="2"/>
  <c r="C13" i="4"/>
  <c r="C13" i="5"/>
  <c r="C13" i="7"/>
  <c r="C13" i="6"/>
  <c r="C13" i="8"/>
  <c r="C13" i="9"/>
  <c r="C13" i="10"/>
  <c r="C13" i="11"/>
  <c r="C15" i="11"/>
  <c r="B137" i="11"/>
  <c r="B126" i="11"/>
  <c r="B151" i="11"/>
  <c r="C34" i="11"/>
  <c r="C29" i="11"/>
  <c r="C122" i="11" s="1"/>
  <c r="C344" i="12"/>
  <c r="B69" i="12"/>
  <c r="B58" i="12"/>
  <c r="C15" i="12"/>
  <c r="B65" i="11"/>
  <c r="B40" i="11"/>
  <c r="B155" i="12"/>
  <c r="C242" i="11"/>
  <c r="C238" i="11"/>
  <c r="C234" i="11"/>
  <c r="C228" i="11"/>
  <c r="C224" i="11"/>
  <c r="C217" i="11"/>
  <c r="C213" i="11"/>
  <c r="C207" i="11"/>
  <c r="C203" i="11"/>
  <c r="B197" i="11"/>
  <c r="C197" i="11" s="1"/>
  <c r="C195" i="11"/>
  <c r="C193" i="11"/>
  <c r="B179" i="11"/>
  <c r="B165" i="11"/>
  <c r="B108" i="11"/>
  <c r="B94" i="11"/>
  <c r="B83" i="11"/>
  <c r="C28" i="11"/>
  <c r="C23" i="11"/>
  <c r="C79" i="11" s="1"/>
  <c r="C22" i="11"/>
  <c r="C17" i="11"/>
  <c r="C36" i="11" s="1"/>
  <c r="C11" i="11"/>
  <c r="C9" i="11"/>
  <c r="C4" i="11"/>
  <c r="C2" i="11"/>
  <c r="B38" i="12"/>
  <c r="B32" i="12"/>
  <c r="B101" i="12"/>
  <c r="B26" i="12"/>
  <c r="C378" i="12"/>
  <c r="C375" i="12"/>
  <c r="C371" i="12"/>
  <c r="C364" i="12"/>
  <c r="C360" i="12"/>
  <c r="C354" i="12"/>
  <c r="C350" i="12"/>
  <c r="C342" i="12"/>
  <c r="C340" i="12"/>
  <c r="B326" i="12"/>
  <c r="B312" i="12"/>
  <c r="B299" i="12"/>
  <c r="B285" i="12"/>
  <c r="B274" i="12"/>
  <c r="B256" i="12"/>
  <c r="B242" i="12"/>
  <c r="B231" i="12"/>
  <c r="B212" i="12"/>
  <c r="B198" i="12"/>
  <c r="B187" i="12"/>
  <c r="B169" i="12"/>
  <c r="B144" i="12"/>
  <c r="B126" i="12"/>
  <c r="B112" i="12"/>
  <c r="C52" i="12"/>
  <c r="B50" i="12"/>
  <c r="C47" i="12"/>
  <c r="C270" i="12" s="1"/>
  <c r="C46" i="12"/>
  <c r="C41" i="12"/>
  <c r="C227" i="12" s="1"/>
  <c r="C40" i="12"/>
  <c r="C35" i="12"/>
  <c r="C183" i="12" s="1"/>
  <c r="C34" i="12"/>
  <c r="C29" i="12"/>
  <c r="C140" i="12" s="1"/>
  <c r="C28" i="12"/>
  <c r="C23" i="12"/>
  <c r="C97" i="12" s="1"/>
  <c r="C22" i="12"/>
  <c r="C17" i="12"/>
  <c r="C54" i="12" s="1"/>
  <c r="C13" i="12"/>
  <c r="C11" i="12"/>
  <c r="C9" i="12"/>
  <c r="C4" i="12"/>
  <c r="C2" i="12"/>
  <c r="C15" i="10"/>
  <c r="B298" i="4"/>
  <c r="B296" i="5"/>
  <c r="B150" i="7"/>
  <c r="B394" i="8"/>
  <c r="B85" i="9"/>
  <c r="B148" i="10"/>
  <c r="C148" i="10" s="1"/>
  <c r="C189" i="10"/>
  <c r="C185" i="10"/>
  <c r="C179" i="10"/>
  <c r="C175" i="10"/>
  <c r="B59" i="10"/>
  <c r="B67" i="9"/>
  <c r="B34" i="10"/>
  <c r="B77" i="10"/>
  <c r="C193" i="10"/>
  <c r="C168" i="10"/>
  <c r="C164" i="10"/>
  <c r="C158" i="10"/>
  <c r="C154" i="10"/>
  <c r="C146" i="10"/>
  <c r="C144" i="10"/>
  <c r="B130" i="10"/>
  <c r="B116" i="10"/>
  <c r="B102" i="10"/>
  <c r="B88" i="10"/>
  <c r="C28" i="10"/>
  <c r="C23" i="10"/>
  <c r="C73" i="10" s="1"/>
  <c r="C22" i="10"/>
  <c r="C17" i="10"/>
  <c r="C30" i="10" s="1"/>
  <c r="C11" i="10"/>
  <c r="C9" i="10"/>
  <c r="C4" i="10"/>
  <c r="C2" i="10"/>
  <c r="B376" i="8"/>
  <c r="B348" i="8"/>
  <c r="B305" i="8"/>
  <c r="B262" i="8"/>
  <c r="B218" i="8"/>
  <c r="B175" i="8"/>
  <c r="B132" i="8"/>
  <c r="B130" i="7"/>
  <c r="B102" i="7"/>
  <c r="B59" i="7"/>
  <c r="B278" i="5"/>
  <c r="B250" i="5"/>
  <c r="B206" i="5"/>
  <c r="B163" i="5"/>
  <c r="B120" i="5"/>
  <c r="B77" i="5"/>
  <c r="B278" i="4"/>
  <c r="B250" i="4"/>
  <c r="B206" i="4"/>
  <c r="B163" i="4"/>
  <c r="B120" i="4"/>
  <c r="B77" i="4"/>
  <c r="B179" i="2"/>
  <c r="B151" i="2"/>
  <c r="B108" i="2"/>
  <c r="B65" i="2"/>
  <c r="B53" i="9"/>
  <c r="C15" i="9" l="1"/>
  <c r="V15" i="9"/>
  <c r="U15" i="9"/>
  <c r="X14" i="9"/>
  <c r="W14" i="9"/>
  <c r="S14" i="9"/>
  <c r="R14" i="9"/>
  <c r="C109" i="9"/>
  <c r="C105" i="9"/>
  <c r="C101" i="9"/>
  <c r="C95" i="9"/>
  <c r="C91" i="9"/>
  <c r="C85" i="9"/>
  <c r="C83" i="9"/>
  <c r="C81" i="9"/>
  <c r="B39" i="9"/>
  <c r="B28" i="9"/>
  <c r="C22" i="9"/>
  <c r="C17" i="9"/>
  <c r="C24" i="9" s="1"/>
  <c r="C11" i="9"/>
  <c r="C9" i="9"/>
  <c r="C4" i="9"/>
  <c r="C2" i="9"/>
  <c r="C15" i="8"/>
  <c r="B323" i="8"/>
  <c r="B334" i="8"/>
  <c r="B291" i="8"/>
  <c r="B280" i="8"/>
  <c r="B50" i="8"/>
  <c r="B44" i="8"/>
  <c r="B56" i="8"/>
  <c r="C58" i="8"/>
  <c r="C53" i="8"/>
  <c r="C319" i="8" s="1"/>
  <c r="C52" i="8"/>
  <c r="C47" i="8"/>
  <c r="C276" i="8" s="1"/>
  <c r="C41" i="8"/>
  <c r="C233" i="8" s="1"/>
  <c r="C35" i="8"/>
  <c r="C189" i="8" s="1"/>
  <c r="C29" i="8"/>
  <c r="C146" i="8" s="1"/>
  <c r="C23" i="8"/>
  <c r="C103" i="8" s="1"/>
  <c r="C17" i="8"/>
  <c r="C60" i="8" s="1"/>
  <c r="C468" i="8"/>
  <c r="C465" i="8"/>
  <c r="C461" i="8"/>
  <c r="C455" i="8"/>
  <c r="C451" i="8"/>
  <c r="C445" i="8"/>
  <c r="C441" i="8"/>
  <c r="C435" i="8"/>
  <c r="C431" i="8"/>
  <c r="C425" i="8"/>
  <c r="C421" i="8"/>
  <c r="C414" i="8"/>
  <c r="C410" i="8"/>
  <c r="C404" i="8"/>
  <c r="C400" i="8"/>
  <c r="C394" i="8"/>
  <c r="C392" i="8"/>
  <c r="C390" i="8"/>
  <c r="B362" i="8"/>
  <c r="B248" i="8"/>
  <c r="B237" i="8"/>
  <c r="B204" i="8"/>
  <c r="B193" i="8"/>
  <c r="B161" i="8"/>
  <c r="B150" i="8"/>
  <c r="B118" i="8"/>
  <c r="B107" i="8"/>
  <c r="C46" i="8"/>
  <c r="C40" i="8"/>
  <c r="B39" i="8"/>
  <c r="C34" i="8"/>
  <c r="C28" i="8"/>
  <c r="C22" i="8"/>
  <c r="C11" i="8"/>
  <c r="C9" i="8"/>
  <c r="C4" i="8"/>
  <c r="C2" i="8"/>
  <c r="C172" i="7"/>
  <c r="C168" i="7"/>
  <c r="C164" i="7"/>
  <c r="C158" i="7"/>
  <c r="C154" i="7"/>
  <c r="C150" i="7"/>
  <c r="C148" i="7"/>
  <c r="C144" i="7"/>
  <c r="B116" i="7"/>
  <c r="B88" i="7"/>
  <c r="B77" i="7"/>
  <c r="B45" i="7"/>
  <c r="B34" i="7"/>
  <c r="C28" i="7"/>
  <c r="B26" i="7"/>
  <c r="C23" i="7"/>
  <c r="C73" i="7" s="1"/>
  <c r="C22" i="7"/>
  <c r="C17" i="7"/>
  <c r="C30" i="7" s="1"/>
  <c r="C11" i="7"/>
  <c r="C9" i="7"/>
  <c r="C4" i="7"/>
  <c r="C2" i="7"/>
  <c r="B264" i="4"/>
  <c r="B131" i="6"/>
  <c r="B121" i="6"/>
  <c r="B122" i="6"/>
  <c r="B118" i="6"/>
  <c r="B119" i="6"/>
  <c r="B120" i="6"/>
  <c r="B117" i="6"/>
  <c r="B27" i="6" l="1"/>
  <c r="C15" i="6"/>
  <c r="C399" i="5"/>
  <c r="C395" i="5"/>
  <c r="C197" i="6" l="1"/>
  <c r="C194" i="6"/>
  <c r="C190" i="6"/>
  <c r="C183" i="6"/>
  <c r="C179" i="6"/>
  <c r="C173" i="6"/>
  <c r="C169" i="6"/>
  <c r="C165" i="6"/>
  <c r="C163" i="6"/>
  <c r="C159" i="6"/>
  <c r="C28" i="6"/>
  <c r="C23" i="6"/>
  <c r="C73" i="6" s="1"/>
  <c r="C22" i="6"/>
  <c r="C17" i="6"/>
  <c r="C30" i="6" s="1"/>
  <c r="C11" i="6"/>
  <c r="C9" i="6"/>
  <c r="C4" i="6"/>
  <c r="C2" i="6"/>
  <c r="B165" i="2"/>
  <c r="C41" i="5"/>
  <c r="C221" i="5" s="1"/>
  <c r="C35" i="5"/>
  <c r="C177" i="5" s="1"/>
  <c r="C29" i="5"/>
  <c r="C134" i="5" s="1"/>
  <c r="C23" i="5"/>
  <c r="C91" i="5" s="1"/>
  <c r="C17" i="5"/>
  <c r="C48" i="5" s="1"/>
  <c r="B26" i="5"/>
  <c r="C15" i="2"/>
  <c r="C403" i="5"/>
  <c r="C368" i="5"/>
  <c r="C364" i="5"/>
  <c r="C388" i="5"/>
  <c r="C384" i="5"/>
  <c r="C306" i="5"/>
  <c r="C302" i="5"/>
  <c r="C378" i="5"/>
  <c r="C374" i="5"/>
  <c r="C358" i="5"/>
  <c r="C354" i="5"/>
  <c r="C348" i="5"/>
  <c r="C344" i="5"/>
  <c r="C338" i="5"/>
  <c r="C334" i="5"/>
  <c r="C327" i="5"/>
  <c r="C323" i="5"/>
  <c r="C317" i="5"/>
  <c r="C313" i="5"/>
  <c r="C296" i="5"/>
  <c r="C294" i="5"/>
  <c r="C292" i="5"/>
  <c r="B264" i="5"/>
  <c r="B236" i="5"/>
  <c r="B225" i="5"/>
  <c r="B192" i="5"/>
  <c r="B181" i="5"/>
  <c r="B149" i="5"/>
  <c r="B138" i="5"/>
  <c r="B106" i="5"/>
  <c r="B95" i="5"/>
  <c r="B63" i="5"/>
  <c r="B52" i="5"/>
  <c r="C46" i="5"/>
  <c r="C40" i="5"/>
  <c r="B39" i="5"/>
  <c r="C34" i="5"/>
  <c r="B33" i="5"/>
  <c r="C28" i="5"/>
  <c r="C22" i="5"/>
  <c r="C15" i="5"/>
  <c r="C11" i="5"/>
  <c r="C9" i="5"/>
  <c r="C4" i="5"/>
  <c r="C2" i="5"/>
  <c r="C15" i="4"/>
  <c r="C359" i="4"/>
  <c r="C355" i="4"/>
  <c r="C211" i="2"/>
  <c r="C362" i="4"/>
  <c r="C338" i="4"/>
  <c r="C334" i="4"/>
  <c r="C308" i="4"/>
  <c r="C304" i="4"/>
  <c r="C328" i="4"/>
  <c r="C324" i="4"/>
  <c r="C318" i="4"/>
  <c r="C314" i="4"/>
  <c r="C349" i="4"/>
  <c r="C345" i="4"/>
  <c r="C298" i="4"/>
  <c r="B236" i="4"/>
  <c r="B225" i="4"/>
  <c r="B192" i="4"/>
  <c r="B181" i="4"/>
  <c r="B106" i="4"/>
  <c r="B95" i="4"/>
  <c r="B63" i="4"/>
  <c r="B52" i="4"/>
  <c r="B149" i="4"/>
  <c r="B138" i="4"/>
  <c r="C40" i="4"/>
  <c r="B39" i="4"/>
  <c r="C34" i="4"/>
  <c r="B33" i="4"/>
  <c r="C296" i="4"/>
  <c r="C292" i="4"/>
  <c r="C46" i="4"/>
  <c r="C28" i="4"/>
  <c r="C22" i="4"/>
  <c r="C11" i="4"/>
  <c r="C9" i="4"/>
  <c r="C4" i="4"/>
  <c r="C2" i="4"/>
  <c r="C35" i="2"/>
  <c r="C28" i="2"/>
  <c r="C22" i="2"/>
  <c r="C203" i="2"/>
  <c r="I11" i="1"/>
  <c r="J10" i="1" s="1"/>
  <c r="G11" i="1"/>
  <c r="H9" i="1" s="1"/>
  <c r="B137" i="2"/>
  <c r="B126" i="2"/>
  <c r="B94" i="2"/>
  <c r="B83" i="2"/>
  <c r="B34" i="2"/>
  <c r="B26" i="2"/>
  <c r="C2" i="2"/>
  <c r="C197" i="2"/>
  <c r="C209" i="2"/>
  <c r="C207" i="2"/>
  <c r="C201" i="2"/>
  <c r="C199" i="2"/>
  <c r="C195" i="2"/>
  <c r="C193" i="2"/>
  <c r="B166" i="2"/>
  <c r="B51" i="2"/>
  <c r="B40" i="2"/>
  <c r="C11" i="2"/>
  <c r="C9" i="2"/>
  <c r="C4" i="2"/>
  <c r="D2" i="1"/>
  <c r="J8" i="1" l="1"/>
  <c r="J9" i="1"/>
  <c r="H10" i="1"/>
  <c r="H8" i="1"/>
  <c r="D15" i="1"/>
  <c r="E15" i="1"/>
  <c r="D16" i="1"/>
  <c r="E16" i="1"/>
  <c r="D17" i="1"/>
  <c r="E17" i="1"/>
  <c r="D18" i="1"/>
  <c r="E18" i="1"/>
  <c r="D19" i="1"/>
  <c r="E19" i="1"/>
  <c r="D20" i="1"/>
  <c r="E20" i="1"/>
  <c r="D21" i="1"/>
  <c r="E21" i="1"/>
  <c r="D22" i="1"/>
  <c r="E22" i="1"/>
  <c r="D23" i="1"/>
  <c r="E23" i="1"/>
  <c r="D24" i="1"/>
  <c r="E24" i="1"/>
  <c r="D25" i="1"/>
  <c r="E25" i="1"/>
  <c r="C12" i="1"/>
  <c r="D4" i="1" l="1"/>
  <c r="E4" i="1"/>
  <c r="D5" i="1"/>
  <c r="E5" i="1"/>
  <c r="D6" i="1"/>
  <c r="E6" i="1" s="1"/>
  <c r="D7" i="1"/>
  <c r="E7" i="1" s="1"/>
  <c r="D8" i="1"/>
  <c r="E8" i="1" s="1"/>
  <c r="D9" i="1"/>
  <c r="E9" i="1"/>
  <c r="D10" i="1"/>
  <c r="E10" i="1"/>
  <c r="D11" i="1"/>
  <c r="E11" i="1" s="1"/>
  <c r="D12" i="1"/>
  <c r="E12" i="1" s="1"/>
  <c r="D13" i="1"/>
  <c r="E13" i="1" s="1"/>
  <c r="D14" i="1"/>
  <c r="E14" i="1" s="1"/>
  <c r="D3" i="1"/>
  <c r="E3" i="1" s="1"/>
  <c r="E2" i="1"/>
</calcChain>
</file>

<file path=xl/sharedStrings.xml><?xml version="1.0" encoding="utf-8"?>
<sst xmlns="http://schemas.openxmlformats.org/spreadsheetml/2006/main" count="4459" uniqueCount="616">
  <si>
    <t>Minor</t>
  </si>
  <si>
    <t>Het</t>
  </si>
  <si>
    <t>MM</t>
  </si>
  <si>
    <t>mm</t>
  </si>
  <si>
    <t>Gene</t>
  </si>
  <si>
    <t>Grik3 Ser310Ala</t>
  </si>
  <si>
    <t>COMT_G158A</t>
  </si>
  <si>
    <t>COMT_C62T</t>
  </si>
  <si>
    <t>SLC6A4_C463T</t>
  </si>
  <si>
    <t>SLC6A4_5-HTTLPR</t>
  </si>
  <si>
    <t>chrne_G1074A</t>
  </si>
  <si>
    <t>chrne_t10927c</t>
  </si>
  <si>
    <t>trpm8_G3264+630A</t>
  </si>
  <si>
    <t>trpm8_G3264+2567A</t>
  </si>
  <si>
    <t>trpm8_G750C</t>
  </si>
  <si>
    <t>trpm8_C-990T</t>
  </si>
  <si>
    <t>brain and nervous system.</t>
  </si>
  <si>
    <t xml:space="preserve"> </t>
  </si>
  <si>
    <t>Type</t>
  </si>
  <si>
    <t>Value</t>
  </si>
  <si>
    <t>Paragraph</t>
  </si>
  <si>
    <t>Area</t>
  </si>
  <si>
    <t>Intro</t>
  </si>
  <si>
    <t>Chromosome</t>
  </si>
  <si>
    <t>Item</t>
  </si>
  <si>
    <t>protein</t>
  </si>
  <si>
    <t>Tissue</t>
  </si>
  <si>
    <t>Interval</t>
  </si>
  <si>
    <t>Variant Number</t>
  </si>
  <si>
    <t>Gene Location</t>
  </si>
  <si>
    <t>Name</t>
  </si>
  <si>
    <t>Original</t>
  </si>
  <si>
    <t>Change</t>
  </si>
  <si>
    <t>GRIK3</t>
  </si>
  <si>
    <t>NC000001_1.11:g.1111_9999</t>
  </si>
  <si>
    <t>NC000001_1.11:g.2222T&gt;G</t>
  </si>
  <si>
    <t>T928G</t>
  </si>
  <si>
    <t>thymine (T)</t>
  </si>
  <si>
    <t>guanine (G)</t>
  </si>
  <si>
    <t>HGVS</t>
  </si>
  <si>
    <t>Variant</t>
  </si>
  <si>
    <t>NC000001_1.11:g.</t>
  </si>
  <si>
    <t>[2222T&gt;G]</t>
  </si>
  <si>
    <t>[2222=]</t>
  </si>
  <si>
    <t>[T928G](https://www.ncbi.nlm.nih.gov/gene?Db=gene&amp;Cmd=ShowDetailView&amp;TermToSearch=2899) [(Ser310Ala)](https://www.ncbi.nlm.nih.gov/pubmed/11986986) [polymorphism](https://www.ncbi.nlm.nih.gov/pubmed/25054019?dopt=Abstract)</t>
  </si>
  <si>
    <t>het meaning</t>
  </si>
  <si>
    <t>het effect</t>
  </si>
  <si>
    <t>percentage</t>
  </si>
  <si>
    <t>hom meaning</t>
  </si>
  <si>
    <t>hom effect</t>
  </si>
  <si>
    <t>wild meaning</t>
  </si>
  <si>
    <t>wild effect</t>
  </si>
  <si>
    <t>unknown</t>
  </si>
  <si>
    <t>unknwon</t>
  </si>
  <si>
    <t>Effect</t>
  </si>
  <si>
    <t># What should I do about this?</t>
  </si>
  <si>
    <t>Symptoms</t>
  </si>
  <si>
    <t>depression, stress, problems with thinking or memory, brain fog, pain</t>
  </si>
  <si>
    <t>NC_000002.11:g</t>
  </si>
  <si>
    <t>[7783504A&gt;C]</t>
  </si>
  <si>
    <t>[7783504=]</t>
  </si>
  <si>
    <t>NC_000001.11:g.</t>
  </si>
  <si>
    <t>[36983994C&gt;T]</t>
  </si>
  <si>
    <t>[36983994=]</t>
  </si>
  <si>
    <t>C36983994T</t>
  </si>
  <si>
    <t>A7783504C</t>
  </si>
  <si>
    <t>adenine (A)</t>
  </si>
  <si>
    <t>NC_000001.11:g.36983994C&gt;T</t>
  </si>
  <si>
    <t>NC_000002.11:g.7783504A&gt;C</t>
  </si>
  <si>
    <t>CT</t>
  </si>
  <si>
    <t>rs3913434</t>
  </si>
  <si>
    <t>rs270838</t>
  </si>
  <si>
    <t>LOC101929510</t>
  </si>
  <si>
    <t>AA</t>
  </si>
  <si>
    <t>AC</t>
  </si>
  <si>
    <t>rs6757577</t>
  </si>
  <si>
    <t>AG</t>
  </si>
  <si>
    <t>rs16827966</t>
  </si>
  <si>
    <t>ARMC9</t>
  </si>
  <si>
    <t>rs6445832</t>
  </si>
  <si>
    <t>ARHGEF3</t>
  </si>
  <si>
    <t>rs1523773</t>
  </si>
  <si>
    <t>EPHA6</t>
  </si>
  <si>
    <t>AT</t>
  </si>
  <si>
    <t>rs254577</t>
  </si>
  <si>
    <t>C5orf66</t>
  </si>
  <si>
    <t>rs41378447</t>
  </si>
  <si>
    <t>CASC14</t>
  </si>
  <si>
    <t>rs7010471</t>
  </si>
  <si>
    <t>PTDSS1</t>
  </si>
  <si>
    <t>rs12235235</t>
  </si>
  <si>
    <t>RECK</t>
  </si>
  <si>
    <t>rs7849492</t>
  </si>
  <si>
    <t>—</t>
  </si>
  <si>
    <t>rs12312259</t>
  </si>
  <si>
    <t>rs9585049</t>
  </si>
  <si>
    <t>UBAC2</t>
  </si>
  <si>
    <t>rs17255510</t>
  </si>
  <si>
    <t>TRA</t>
  </si>
  <si>
    <t>rs11157573</t>
  </si>
  <si>
    <t>rs10144138</t>
  </si>
  <si>
    <t>TRA/TRD</t>
  </si>
  <si>
    <t>rs17120254</t>
  </si>
  <si>
    <t>rs2249954</t>
  </si>
  <si>
    <t>FBLN5</t>
  </si>
  <si>
    <t>rs8029503</t>
  </si>
  <si>
    <t>SLCO3A1</t>
  </si>
  <si>
    <t>rs3095598</t>
  </si>
  <si>
    <t>TOX3</t>
  </si>
  <si>
    <t>rs948440</t>
  </si>
  <si>
    <t>CELF4</t>
  </si>
  <si>
    <t>rs41493945</t>
  </si>
  <si>
    <t>rs3788079</t>
  </si>
  <si>
    <t>AGPAT3</t>
  </si>
  <si>
    <t>AA, AG</t>
  </si>
  <si>
    <t>CC, CT</t>
  </si>
  <si>
    <t>CT, TT</t>
  </si>
  <si>
    <t>AT, TT</t>
  </si>
  <si>
    <t>CT, CC</t>
  </si>
  <si>
    <t>AG, GG</t>
  </si>
  <si>
    <t>https://www.ncbi.nlm.nih.gov/projects/SNP/snp_ref.cgi?rs=6757577</t>
  </si>
  <si>
    <t>LOC105369166</t>
  </si>
  <si>
    <t>https://www.ncbi.nlm.nih.gov/pmc/articles/PMC4872418/</t>
  </si>
  <si>
    <t>TPRM8</t>
  </si>
  <si>
    <t>The TRPM8 gene encodes a cation channel that allows the movement of sodium, potassium, calcium, and cesium across plasma barriers activated by [low temperatures](https://www.ncbi.nlm.nih.gov/pubmed/14757700?dopt=Abstract).  It allows the body to detect [temperature
changes](https://www.ncbi.nlm.nih.gov/pubmed/17217067), respond to cold, balance calcium in the body, and feel the cooling effects of menthol.   Variants in TRPM8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t>
  </si>
  <si>
    <t>cation channel</t>
  </si>
  <si>
    <t>nervous, immune, and sensory systems</t>
  </si>
  <si>
    <t>G3264+630A</t>
  </si>
  <si>
    <t>NC_000002.12:g.234008733G&gt;A</t>
  </si>
  <si>
    <t>NC_000002.12:g.</t>
  </si>
  <si>
    <t>[234008733G&gt;A]</t>
  </si>
  <si>
    <t>[234008733=]</t>
  </si>
  <si>
    <t>brain, bone marrow and immune system, circulatory and cardiovascular system, respiratory system and lung</t>
  </si>
  <si>
    <t>G3264+2567A</t>
  </si>
  <si>
    <t>NC_000002.12:g.234010670G&gt;A</t>
  </si>
  <si>
    <t>G750C</t>
  </si>
  <si>
    <t>T-990C</t>
  </si>
  <si>
    <t>NC_000002.12:g.233945906G&gt;C</t>
  </si>
  <si>
    <t>NC_000002.12:g.233916448T&gt;C</t>
  </si>
  <si>
    <t>NC_000002.12:g.233974736A&gt;G</t>
  </si>
  <si>
    <t>[234010670G&gt;A]</t>
  </si>
  <si>
    <t>[234010670=]</t>
  </si>
  <si>
    <t>[233945906G&gt;C]</t>
  </si>
  <si>
    <t>[233945906=]</t>
  </si>
  <si>
    <t>[233916448T&gt;C]</t>
  </si>
  <si>
    <t>[233916448=]</t>
  </si>
  <si>
    <t>[233974736A&gt;G]</t>
  </si>
  <si>
    <t>[233974736=]</t>
  </si>
  <si>
    <t>[G3264+630A](https://www.ncbi.nlm.nih.gov/pubmed/27099524)</t>
  </si>
  <si>
    <t>[G3264+2567A](https://www.ncbi.nlm.nih.gov/pubmed/27099524)</t>
  </si>
  <si>
    <t>[G750C](https://www.ncbi.nlm.nih.gov/pubmed/22072275?dopt=Abstract)</t>
  </si>
  <si>
    <t>[T-990C](https://www.ncbi.nlm.nih.gov/pubmed/27099524)</t>
  </si>
  <si>
    <t>[A7783504C](https://www.ncbi.nlm.nih.gov/pubmed/27835969)</t>
  </si>
  <si>
    <t>This variant is not associated with increased risk.</t>
  </si>
  <si>
    <t>This variant is not associated with Moderate Loss of Function.</t>
  </si>
  <si>
    <t>The effect is unknown.</t>
  </si>
  <si>
    <t>&lt;# G3264+630A (G;G), G3264+630A (A;A) #&gt;</t>
  </si>
  <si>
    <t># Normal Function</t>
  </si>
  <si>
    <t>No therapies are medically indicated at the moment.</t>
  </si>
  <si>
    <t>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</si>
  <si>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 Severe Risk</t>
  </si>
  <si>
    <t># Moderate Risk</t>
  </si>
  <si>
    <t>&lt;# G750C (G;C) #&gt;</t>
  </si>
  <si>
    <t>The heterozygous GC variant has multiple effects.  Firstly,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TRPM8 gene regulates cold perception, improper function may lead to hyperstimulation and increased CAH events.  The GC genotype has an [odds ratio of 3.73](https://www.ncbi.nlm.nih.gov/pubmed/26272603), a decrease in forced expiratory volume.</t>
  </si>
  <si>
    <t>If possible,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but this variant causes [lower menthol efficacy](https://www.ncbi.nlm.nih.gov/pubmed/21542321?dopt=Abstract). Users should avoid alcohol and smoking.</t>
  </si>
  <si>
    <t>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Users should avoid alcohol and smoking.</t>
  </si>
  <si>
    <t>&lt;# G750C (C;C) #&gt;</t>
  </si>
  <si>
    <t>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t>
  </si>
  <si>
    <t>&lt;# G750C (C;C) C-990T (C;T) #&gt;</t>
  </si>
  <si>
    <t>&lt;# C-990T (T;T) #&gt;</t>
  </si>
  <si>
    <t>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t>
  </si>
  <si>
    <t>Many compounds may decrease pain due to TRMP8 variants.
- [WS-12](https://www.ncbi.nlm.nih.gov/pubmed/18930858)(a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siRNA, gene therapy](https://www.ncbi.nlm.nih.gov/pubmed/18511441), and avoiding air [below 25˚ C](http://www.uniprot.org/uniprot/Q7Z2W7).</t>
  </si>
  <si>
    <t>pain, muscle pain, headache, inflammation</t>
  </si>
  <si>
    <t>&lt;# A233974736G (G;A) #&gt;</t>
  </si>
  <si>
    <t>The A233974736G A:G heterozygous variant has an increased risk of CFS, with an [odds ratio of 0.37](https://www.ncbi.nlm.nih.gov/pubmed/27835969).</t>
  </si>
  <si>
    <t>&lt;# G3264+630A #&gt;</t>
  </si>
  <si>
    <t>&lt;# G3264+2567A #&gt;</t>
  </si>
  <si>
    <t>&lt;# G750C #&gt;</t>
  </si>
  <si>
    <t>&lt;# T-990C #&gt;</t>
  </si>
  <si>
    <t xml:space="preserve"> &lt;# A7783504C #&gt;</t>
  </si>
  <si>
    <t>&lt;# T928G #&gt;</t>
  </si>
  <si>
    <t>&lt;# C36983994T #&gt;</t>
  </si>
  <si>
    <t>&lt;# A7783504C #&gt;</t>
  </si>
  <si>
    <t>COMT</t>
  </si>
  <si>
    <t>enzyme</t>
  </si>
  <si>
    <t>C62T</t>
  </si>
  <si>
    <t>NC_000022.11:g.19950010T&gt;G</t>
  </si>
  <si>
    <t>NC_000022.11:g.19960814T&gt;C</t>
  </si>
  <si>
    <t>NC_000022.11:g.19943884T&gt;C</t>
  </si>
  <si>
    <t>NC_000022.11:g.19962712C&gt;T</t>
  </si>
  <si>
    <t>NC_000022.11:g.19963748G&gt;A</t>
  </si>
  <si>
    <t>[C62T](https://www.ncbi.nlm.nih.gov/pubmed/26891941)</t>
  </si>
  <si>
    <t>NC_000022.11:g.</t>
  </si>
  <si>
    <t>[19963748G&gt;A]</t>
  </si>
  <si>
    <t>[19963748=]</t>
  </si>
  <si>
    <t>[19962712C&gt;T]</t>
  </si>
  <si>
    <t>[19962712=]</t>
  </si>
  <si>
    <t>T19960814C</t>
  </si>
  <si>
    <t>[T19960814C](https://www.ncbi.nlm.nih.gov/pubmed/19772600)</t>
  </si>
  <si>
    <t>T19950010G</t>
  </si>
  <si>
    <t>T19943884C</t>
  </si>
  <si>
    <t>[T19943884C](https://www.ncbi.nlm.nih.gov/pubmed/19540336)</t>
  </si>
  <si>
    <t>[T19950010G](https://www.ncbi.nlm.nih.gov/pubmed/19540336)</t>
  </si>
  <si>
    <t>G158A</t>
  </si>
  <si>
    <t>[G158A](https://www.ncbi.nlm.nih.gov/pubmed/21059181)</t>
  </si>
  <si>
    <t>You are in the Moderate Loss of Function category. See below for more information.</t>
  </si>
  <si>
    <t>You are in the Severe Loss of Function category. See below for more information.</t>
  </si>
  <si>
    <t>&lt;# G158A (G;G) #&gt;</t>
  </si>
  <si>
    <t>&lt;# G158A (A;G) #&gt;</t>
  </si>
  <si>
    <t># Moderate Loss of Function</t>
  </si>
  <si>
    <t>&lt;# G158A (A;A) #&gt;</t>
  </si>
  <si>
    <t># Severe Loss of Function</t>
  </si>
  <si>
    <t>&lt;# C62T (C;T) #&gt;</t>
  </si>
  <si>
    <t>&lt;# C62T (T;T) #&gt;</t>
  </si>
  <si>
    <t>&lt;# T19960814C TC; T19960814C CC #&gt;</t>
  </si>
  <si>
    <t>&lt;# T19960814C TT #&gt;</t>
  </si>
  <si>
    <t>&lt;# T19943884C (C;C) #&gt;</t>
  </si>
  <si>
    <t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and purple berries like blueberries and cranberries, orange and dark, leafy green veggies like pumpkin and spinach, tomato, red grapes, and peanuts](https://www.fruitsandveggiesmorematters.org/what-are-phytochemicals).
</t>
  </si>
  <si>
    <t>This variant is associated with increased “oxidative stress,” which is caused by [free radicals](https://nccih.nih.gov/health/antioxidants/introduction.htm) triggering cell damage. The increased risk of oxidative stress also leads to [cancer](https://www.ncbi.nlm.nih.gov/pubmed/21716162).</t>
  </si>
  <si>
    <t>&lt;# T19950010G (G;G) #&gt;</t>
  </si>
  <si>
    <t>pain muscle fatigue POTS stress problems with thinking or memor, brain fog post exertional malaise sleep disorder depression anxiety</t>
  </si>
  <si>
    <t>&lt;# T19943884C (T;C) #&gt; &lt;# T19950010G (T;G) #&gt;</t>
  </si>
  <si>
    <t>MTHFR</t>
  </si>
  <si>
    <t>endocrine system and pancreas.</t>
  </si>
  <si>
    <t>cytosine (C)</t>
  </si>
  <si>
    <t>C677T</t>
  </si>
  <si>
    <t>&lt;# C677T (C;T) ; A1298C (A;C) #&gt;</t>
  </si>
  <si>
    <t>[C677T](http://gnomad.broadinstitute.org/variant/1-11856378-G-A)</t>
  </si>
  <si>
    <t>NC_00001.11:g.</t>
  </si>
  <si>
    <t>[12345C&gt;T]</t>
  </si>
  <si>
    <t>[12345=]</t>
  </si>
  <si>
    <t>[11794419T&gt;G]</t>
  </si>
  <si>
    <t>[11794419T=]</t>
  </si>
  <si>
    <t>You are in the Mild Loss of Function category. See below for more information.</t>
  </si>
  <si>
    <t>Your variant is not associated with any loss of function.</t>
  </si>
  <si>
    <t>&lt;# A1298C (C:C) C677T (C:T) #&gt;</t>
  </si>
  <si>
    <t># Mild Loss of Function</t>
  </si>
  <si>
    <t>&lt;# A1298C (A:C) C677T (T:T) #&gt;</t>
  </si>
  <si>
    <t xml:space="preserve">Some people with mild loss of function variant may benefit from supplementing their diets with an [oral folic acid](https://www.ncbi.nlm.nih.gov/pubmed/25902009) supplement. Consult your physician. </t>
  </si>
  <si>
    <t>fatigue D005221 memory problems D008569 inflamation D007249</t>
  </si>
  <si>
    <t>D004703 D010179 endocrine pancreas</t>
  </si>
  <si>
    <t>NC_000001.11 :g.11785730_11806103</t>
  </si>
  <si>
    <t>CHRNE</t>
  </si>
  <si>
    <t>A1298C</t>
  </si>
  <si>
    <t>NC_000017.11 :g.4897769_4905019</t>
  </si>
  <si>
    <t xml:space="preserve">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causes progressive muscle weakness. Other variants reduce natural killer cell function in the immune system and are associated with [CFS](https://www.ncbi.nlm.nih.gov/pubmed/27099524). </t>
  </si>
  <si>
    <t>immune system and muscles.</t>
  </si>
  <si>
    <t>brain immune circularity muscles D001921 D007107 D002319 D009132</t>
  </si>
  <si>
    <t>G1074A</t>
  </si>
  <si>
    <t>[G1074A](https://www.ncbi.nlm.nih.gov/clinvar/variation/128767/)</t>
  </si>
  <si>
    <t>NC_000017.11:g.4901607G&gt;A</t>
  </si>
  <si>
    <t>C865T</t>
  </si>
  <si>
    <t>NC_000017.11:g.4900845G&gt;A</t>
  </si>
  <si>
    <t>NC_000017.11:g.</t>
  </si>
  <si>
    <t>[4901607G&gt;A]</t>
  </si>
  <si>
    <t>[4901607=]</t>
  </si>
  <si>
    <t>[4900845G&gt;A]</t>
  </si>
  <si>
    <t>[4900845=]</t>
  </si>
  <si>
    <t>[C865T](https://www.ncbi.nlm.nih.gov/clinvar/variation/18344/)</t>
  </si>
  <si>
    <t>&lt;# G1074A (G;G) #&gt;</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</si>
  <si>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was twice as common in [CFS patients at 62.1% with an odds ratio of 4.36.](https://www.ncbi.nlm.nih.gov/pubmed/27099524)</t>
  </si>
  <si>
    <t>&lt;# T10927C (C;C) #&gt;</t>
  </si>
  <si>
    <t>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t>
  </si>
  <si>
    <t>Consult [a neurologist](https://www.ncbi.nlm.nih.gov/pubmed/23108489) during and after pregnancy. It afflicted with slow channel syndrome, consider adding [salbutamol in addition to fluoxetine](https://www.ncbi.nlm.nih.gov/pubmed/23281026). [Galantamine](http://www.uniprot.org/uniprot/Q04844) is also used in treatment.</t>
  </si>
  <si>
    <t>fatigue D005221</t>
  </si>
  <si>
    <t>SLCA4</t>
  </si>
  <si>
    <t>The SLC6A4 gene creates a protein targeted by many SSRI antidepressants that transports serotonin to be recycled. Variants in this gene cause 5%-95% loss of function for the protein, causing brain fog, anxiety, and post-exertional malaise. It is linked to [alcoholism](https://www.ncbi.nlm.nih.gov/pubmed/22355291?dopt=Abstract), [increased susceptibility to CFS](https://www.ncbi.nlm.nih.gov/pubmed/14592408), and [mood disorders](https://www.ncbi.nlm.nih.gov/pubmed/12130784) like [OCD,](https://www.ncbi.nlm.nih.gov/pubmed/16642437) [depression,](https://www.ncbi.nlm.nih.gov/pubmed/26979101) and [bipolar disorder.](http://www.uniprot.org/uniprot/P31645#pathology_and_biotech)</t>
  </si>
  <si>
    <t>brain D001921</t>
  </si>
  <si>
    <t>5-HTTLPR</t>
  </si>
  <si>
    <t>A3609G</t>
  </si>
  <si>
    <t>T463G</t>
  </si>
  <si>
    <t>NC_000017.11:g.30237328T&gt;C</t>
  </si>
  <si>
    <t>[A3609G](https://www.ncbi.nlm.nih.gov/projects/SNP/snp_ref.cgi?rs=25531)</t>
  </si>
  <si>
    <t>[5-HTTLPR](https://www.ncbi.nlm.nih.gov/pubmed/26473596)</t>
  </si>
  <si>
    <t>[T463G](https://www.ncbi.nlm.nih.gov/projects/SNP/snp_ref.cgi?rs=1042173)</t>
  </si>
  <si>
    <t>[30237328T&gt;C]</t>
  </si>
  <si>
    <t>[30237328=]</t>
  </si>
  <si>
    <t>You are predisposed to lower levels of serotonin. See below for more information.</t>
  </si>
  <si>
    <t>You have greatly increased serotonin. See below for more information.</t>
  </si>
  <si>
    <t>This variant increases the risk for alcoholism. See below for details.</t>
  </si>
  <si>
    <t>C1748A</t>
  </si>
  <si>
    <t>NC_000017.11:g.30196708G&gt;T</t>
  </si>
  <si>
    <t>[C1748A](https://www.ncbi.nlm.nih.gov/pubmed/20981038)</t>
  </si>
  <si>
    <t>T30199457C</t>
  </si>
  <si>
    <t>[T30199457C](https://www.ncbi.nlm.nih.gov/pubmed/18986552)</t>
  </si>
  <si>
    <t>C30219896T</t>
  </si>
  <si>
    <t>[C30219896T](http://institutferran.org/documentos/estudio_genetico/JCR%20106%20140408.pdf)</t>
  </si>
  <si>
    <t>C30204775T</t>
  </si>
  <si>
    <t>[C30204775T](http://institutferran.org/documentos/estudio_genetico/JCR%20106%20140408.pdf)</t>
  </si>
  <si>
    <t>[30199457T&gt;C]</t>
  </si>
  <si>
    <t>[30199457=]</t>
  </si>
  <si>
    <t>[30219896C&gt;T]</t>
  </si>
  <si>
    <t>[30219896=]</t>
  </si>
  <si>
    <t>[30204775C&gt;T]</t>
  </si>
  <si>
    <t>[30204775=]</t>
  </si>
  <si>
    <t>[30196708G&gt;T]</t>
  </si>
  <si>
    <t>[30196708=]</t>
  </si>
  <si>
    <t>People with this variant have two copies of the 5-HTTLPR variant with 16 repeated sections inserting 44 base pairs. It is called a variable number tandem repeats variant (VNTR).</t>
  </si>
  <si>
    <t>People with this variant have two copies of the 5-HTTLPR variant with 14 repeated sections. It is called a variable number tandem repeats variant (VNTR).</t>
  </si>
  <si>
    <t>You have slightly increased serotonin. See below for more information.</t>
  </si>
  <si>
    <t>NC_000017.11:g.30199457T&gt;C</t>
  </si>
  <si>
    <t>NC_000017.11:g.30219896C&gt;T</t>
  </si>
  <si>
    <t>NC_000017.11:g.30204775C&gt;T</t>
  </si>
  <si>
    <t>NC_000017.11:g.30194319_30235968</t>
  </si>
  <si>
    <t>NC_000002.12 :g.233917342_234019522</t>
  </si>
  <si>
    <t>&lt;# G3264+2567A (G;A) G3264+630A (G;A) #&gt;</t>
  </si>
  <si>
    <t>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t>
  </si>
  <si>
    <t>brain and nervous system, liver, kidney, and blood.</t>
  </si>
  <si>
    <t xml:space="preserve">brain liver kidney blood D001921 D005221 D005221 D002319 </t>
  </si>
  <si>
    <t>NC_000022.11:g.19941740_19969975</t>
  </si>
  <si>
    <t>fatigue D005221 depression D003863 stress D040701 anxiety D001007</t>
  </si>
  <si>
    <t>Short</t>
  </si>
  <si>
    <t>Long</t>
  </si>
  <si>
    <t>&lt;# 5-HTTLPR (L;L) G3609A (G;G) #&gt;</t>
  </si>
  <si>
    <t>&lt;# 5-HTTLPR (S;L) G3609A (A;G) #&gt;</t>
  </si>
  <si>
    <t>&lt;# 5-HTTLPR (S;S) G3609A (A;A) #&gt;</t>
  </si>
  <si>
    <t># Serotonin Excess</t>
  </si>
  <si>
    <t># Balanced Serotonin</t>
  </si>
  <si>
    <t># Serotonin Deficit</t>
  </si>
  <si>
    <t>&lt;# T463G (T;T) #&gt;</t>
  </si>
  <si>
    <t>&lt;# C30204775T (T;T) #&gt;</t>
  </si>
  <si>
    <t>&lt;# C30219896T (T;T) #&gt;</t>
  </si>
  <si>
    <t>&lt;# T30199457C (C;C) C30219896T (C;T) C30204775T (C;T) C30204775T (T;T) C1748A (C;A) #&gt;</t>
  </si>
  <si>
    <t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t>
  </si>
  <si>
    <t>Avoid alcohol. Early intervention by parents can also reduce the risk of [developing problematic alcohol-related behaviors.](https://www.ncbi.nlm.nih.gov/pubmed/28262188)</t>
  </si>
  <si>
    <t>The T allele causes lower protein levels and reduced serotonin. Individuals with this variant have higher drinking intensity and higher urge and crave for drinking, leading to an increased risk of [alcohol dependence.](https://www.ncbi.nlm.nih.gov/pubmed/22355291?dopt=Abstract)</t>
  </si>
  <si>
    <t>Closely monitor mental and physical energy output to prevent post-exertional malaise (PEM). Consider not using SSRI medications or citalopram to reduce the chance of side effects or suicide. Avoid alcohol. 
Drugs currently used for SLC6A4 problems include [antidepressants, dopamine, doxepin, tramadol, and many more.](http://www.uniprot.org/uniprot/P31645#pathology_and_biotech)</t>
  </si>
  <si>
    <t>Two short copies causes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 fatigue.](https://www.ncbi.nlm.nih.gov/pubmed/19704949)</t>
  </si>
  <si>
    <t>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t>
  </si>
  <si>
    <t>This variant has one short and one long copy of this gene. The gene has diminished function and increased serotonin levels, causing [fear and anxiety-related behaviors](https://www.ncbi.nlm.nih.gov/pubmed/12130784) as well as [higher neuroticism scores and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t>
  </si>
  <si>
    <t>Do not use MDMA (ecstasy). Consult with your doctor about SSRIs. Monitor your mental and physical energy level closely to prevent post-exertional malaise (PEM).
Drugs currently used for SLC6A4 problems include [antidepressants, dopamine, doxepin, tramadol, fluoxetine, and many more.](http://www.uniprot.org/uniprot/P31645#pathology_and_biotech)</t>
  </si>
  <si>
    <t>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as CFS patients are less tolerant to sustained [mental workload, which causes increased central fatigue](https://www.ncbi.nlm.nih.gov/pubmed/19704949).</t>
  </si>
  <si>
    <t>Drugs currently used for SLC6A4 issues include [antidepressants, dopamine, doxepin, tramadol, and many more.](http://www.uniprot.org/uniprot/P31645#pathology_and_biotech)</t>
  </si>
  <si>
    <t>CLYBL</t>
  </si>
  <si>
    <t>NC_000013.11:g.99606664_99909459</t>
  </si>
  <si>
    <t>mitochondrial enzyme</t>
  </si>
  <si>
    <t>NC_000013.11:g.99866380C&gt;T</t>
  </si>
  <si>
    <t>NC_000013.11:g.</t>
  </si>
  <si>
    <t>[99866380C&gt;T]</t>
  </si>
  <si>
    <t>[99866380=]</t>
  </si>
  <si>
    <t>C775T</t>
  </si>
  <si>
    <t>&lt;# C775T (T:T) #&gt;</t>
  </si>
  <si>
    <t>&lt;# C775T (C:T) #&gt;</t>
  </si>
  <si>
    <t>[kidney, liver](https://www.ncbi.nlm.nih.gov/gene/171425#gene-expression), and blood.</t>
  </si>
  <si>
    <t>rs41281112 </t>
  </si>
  <si>
    <t>A/G </t>
  </si>
  <si>
    <t>0.044 </t>
  </si>
  <si>
    <t>605 </t>
  </si>
  <si>
    <t>250 </t>
  </si>
  <si>
    <r>
      <t>1.09 × 10</t>
    </r>
    <r>
      <rPr>
        <vertAlign val="superscript"/>
        <sz val="9"/>
        <color rgb="FF2A2A2A"/>
        <rFont val="Arial"/>
        <family val="2"/>
      </rPr>
      <t>−8</t>
    </r>
    <r>
      <rPr>
        <sz val="12"/>
        <color rgb="FF2A2A2A"/>
        <rFont val="Times New Roman"/>
        <family val="1"/>
      </rPr>
      <t> </t>
    </r>
  </si>
  <si>
    <t>0.054 </t>
  </si>
  <si>
    <t>703 </t>
  </si>
  <si>
    <t>648 </t>
  </si>
  <si>
    <t>260 </t>
  </si>
  <si>
    <r>
      <t>7.41 × 10</t>
    </r>
    <r>
      <rPr>
        <vertAlign val="superscript"/>
        <sz val="9"/>
        <color rgb="FF2A2A2A"/>
        <rFont val="Arial"/>
        <family val="2"/>
      </rPr>
      <t>−3</t>
    </r>
    <r>
      <rPr>
        <sz val="12"/>
        <color rgb="FF2A2A2A"/>
        <rFont val="Times New Roman"/>
        <family val="1"/>
      </rPr>
      <t> </t>
    </r>
  </si>
  <si>
    <t>−83.60(13.62) </t>
  </si>
  <si>
    <r>
      <t>9.23 × 10</t>
    </r>
    <r>
      <rPr>
        <vertAlign val="superscript"/>
        <sz val="9"/>
        <color rgb="FF2A2A2A"/>
        <rFont val="Arial"/>
        <family val="2"/>
      </rPr>
      <t>−10</t>
    </r>
    <r>
      <rPr>
        <sz val="12"/>
        <color rgb="FF2A2A2A"/>
        <rFont val="Times New Roman"/>
        <family val="1"/>
      </rPr>
      <t> </t>
    </r>
  </si>
  <si>
    <t>*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t>
  </si>
  <si>
    <t>* Consider a daily [oral folic acid](https://www.ncbi.nlm.nih.gov/pubmed/25902009) supplement combined with oral or injectable B12.
* Avoid [opioids, duloxetine, pregabalin](https://www.ncbi.nlm.nih.gov/pubmed/25902009), [metformin](https://www.ncbi.nlm.nih.gov/pubmed/20488910?dopt=Abstract), and other drugs that have to be demethylated.
* Check homocysteine levels, and consider taking [folate](https://medlineplus.gov/druginfo/natural/1017.html) if elevated.
* Watch for eye lens dislocations, unusual (Marfan type) body shape, stroke, blood clotting abnormalities, and low thyroid hormones (hypothyroidism).</t>
  </si>
  <si>
    <t>[C775T](https://www.ncbi.nlm.nih.gov/pubmed/29100069) (Arg259Ter)</t>
  </si>
  <si>
    <t>three</t>
  </si>
  <si>
    <t>five</t>
  </si>
  <si>
    <t>two</t>
  </si>
  <si>
    <t>seven</t>
  </si>
  <si>
    <t>one</t>
  </si>
  <si>
    <t>CHRNA3</t>
  </si>
  <si>
    <t>NC_000015.10:g.78593052_78621295</t>
  </si>
  <si>
    <t>NC_000015.10:g.78606381C&gt;T</t>
  </si>
  <si>
    <t>NC_000015.10:g.78601997G&gt;A</t>
  </si>
  <si>
    <t>C78606381T</t>
  </si>
  <si>
    <t xml:space="preserve">C645T </t>
  </si>
  <si>
    <t>[C78606381T](https://www.ncbi.nlm.nih.gov/projects/SNP/snp_ref.cgi?rs=12914385)</t>
  </si>
  <si>
    <t>NC_000015.10:g.</t>
  </si>
  <si>
    <t>[78606381C&gt;T]</t>
  </si>
  <si>
    <t>[78606381=]</t>
  </si>
  <si>
    <t xml:space="preserve">People with this variant have two copies of the [C78606381T](https://www.ncbi.nlm.nih.gov/projects/SNP/snp_ref.cgi?rs=12914385) variant. This substitution of a single nucleotide is known as a missense mutation.
</t>
  </si>
  <si>
    <t># Mild Risk</t>
  </si>
  <si>
    <t>&lt;# C78606381T (C;T) #&gt;</t>
  </si>
  <si>
    <t>&lt;# C78606381T (T;T) #&gt;</t>
  </si>
  <si>
    <t>&lt;# C645T (T;T) #&gt;</t>
  </si>
  <si>
    <t>&lt;# C645T (C;T) #&gt;</t>
  </si>
  <si>
    <t>[C645T](https://www.ncbi.nlm.nih.gov/clinvar/variation/17503/)</t>
  </si>
  <si>
    <t>brain, nervous system, and immune system.</t>
  </si>
  <si>
    <t>fatigue D005221 inflamation D007249 anxiety D001007 depression D003863</t>
  </si>
  <si>
    <t>SCN9A</t>
  </si>
  <si>
    <t>NC_000002.12:g.166298928T&gt;G</t>
  </si>
  <si>
    <t>[T166298928G](https://www.ncbi.nlm.nih.gov/projects/SNP/snp_ref.cgi?rs=6754031)</t>
  </si>
  <si>
    <t>T166298928G</t>
  </si>
  <si>
    <t>[166298928T&gt;G]</t>
  </si>
  <si>
    <t>[166298928=]</t>
  </si>
  <si>
    <t>NC_000002.12:g.166293354G&gt;T</t>
  </si>
  <si>
    <t>[166293354G&gt;T]</t>
  </si>
  <si>
    <t>[166293354=]</t>
  </si>
  <si>
    <t>NC_000002.12:g.166303162G&gt;A</t>
  </si>
  <si>
    <t>[166303162G&gt;A]</t>
  </si>
  <si>
    <t>[166303162=]</t>
  </si>
  <si>
    <t>C984A</t>
  </si>
  <si>
    <t>[C984A (Tyr328Ter)](https://www.ncbi.nlm.nih.gov/clinvar/variation/6363/)</t>
  </si>
  <si>
    <t>C829T</t>
  </si>
  <si>
    <t>[C829T (Arg277Ter)](https://www.ncbi.nlm.nih.gov/clinvar/variation/6362/)</t>
  </si>
  <si>
    <t>C2986T</t>
  </si>
  <si>
    <t>NC_000002.12:g.166272731G&gt;A</t>
  </si>
  <si>
    <t>[166272731G&gt;A]</t>
  </si>
  <si>
    <t>[166272731=]</t>
  </si>
  <si>
    <t>[C2986T (Arg996Cys)](https://www.ncbi.nlm.nih.gov/clinvar/variation/6356/)</t>
  </si>
  <si>
    <t>[G2691A (Trp897Ter)](https://www.ncbi.nlm.nih.gov/clinvar/variation/6355/)</t>
  </si>
  <si>
    <t>G2691A</t>
  </si>
  <si>
    <t>NC_000002.12:g.166277133C&gt;T</t>
  </si>
  <si>
    <t>[166277133C&gt;T]</t>
  </si>
  <si>
    <t>[166277133=]</t>
  </si>
  <si>
    <t>six</t>
  </si>
  <si>
    <t>NC_000002.12:g.166286562G&gt;C</t>
  </si>
  <si>
    <t>[166286562G&gt;C]</t>
  </si>
  <si>
    <t>[166286562=]</t>
  </si>
  <si>
    <t>G1376C</t>
  </si>
  <si>
    <t>[G1376C (Ser459Ter)](https://www.ncbi.nlm.nih.gov/clinvar/variation/6353/)</t>
  </si>
  <si>
    <t>NC_000002.12:g.166195185_166375987</t>
  </si>
  <si>
    <t>CHRNA5</t>
  </si>
  <si>
    <t>NC_000015.10:G.78565520_78595269</t>
  </si>
  <si>
    <t>NC_000015.10:g.78590583G&gt;A</t>
  </si>
  <si>
    <t>[G1192A (Asp398Asn)](https://www.ncbi.nlm.nih.gov/clinvar/variation/17497/)</t>
  </si>
  <si>
    <t>G1192A</t>
  </si>
  <si>
    <t>NC_000015.10:g.78573551G&gt;A</t>
  </si>
  <si>
    <t>A78573551G</t>
  </si>
  <si>
    <t>[A78573551G](https://www.ncbi.nlm.nih.gov/projects/SNP/snp_ref.cgi?rs=6495306)</t>
  </si>
  <si>
    <t>[78573551G&gt;A]</t>
  </si>
  <si>
    <t>[78573551=]</t>
  </si>
  <si>
    <t>&lt;# T166298928G (G;G) #&gt;</t>
  </si>
  <si>
    <t>?</t>
  </si>
  <si>
    <t>NC_000015.10:g.78581651A&gt;T</t>
  </si>
  <si>
    <t>A78581651T</t>
  </si>
  <si>
    <t>[A78581651T](https://www.ncbi.nlm.nih.gov/projects/SNP/snp_ref.cgi?rs=7180002)</t>
  </si>
  <si>
    <t>[78581651A&gt;T]</t>
  </si>
  <si>
    <t>[78581651=]</t>
  </si>
  <si>
    <t>NC_000002.12:g.231342446C&gt;T</t>
  </si>
  <si>
    <t>https://www.ncbi.nlm.nih.gov/projects/SNP/snp_ref.cgi?rs=16827966</t>
  </si>
  <si>
    <t>NC_000003.12:g.56871895G&gt;A</t>
  </si>
  <si>
    <t>https://www.ncbi.nlm.nih.gov/projects/SNP/snp_ref.cgi?rs=6445832</t>
  </si>
  <si>
    <t>CM000676.2:g.84743518A&gt;T</t>
  </si>
  <si>
    <t>https://www.ncbi.nlm.nih.gov/projects/SNP/snp_ref.cgi?rs=17120254</t>
  </si>
  <si>
    <t>NC_000014.9:g.91917655C&gt;A</t>
  </si>
  <si>
    <t>https://www.ncbi.nlm.nih.gov/projects/SNP/snp_ref.cgi?rs=2249954</t>
  </si>
  <si>
    <t>CM000670.2:g.96338727A&gt;G</t>
  </si>
  <si>
    <t>https://www.ncbi.nlm.nih.gov/projects/SNP/snp_ref.cgi?rs=7010471</t>
  </si>
  <si>
    <t>SLC18A2</t>
  </si>
  <si>
    <t>rs363236</t>
  </si>
  <si>
    <t>NC_000010.11:g.117278860C&gt;T</t>
  </si>
  <si>
    <t>https://www.ncbi.nlm.nih.gov/projects/SNP/snp_ref.cgi?rs=363236</t>
  </si>
  <si>
    <t>rs929493</t>
  </si>
  <si>
    <t>NC_000010.11:g.117259615C&gt;T</t>
  </si>
  <si>
    <t>https://www.ncbi.nlm.nih.gov/projects/SNP/snp_ref.cgi?rs=929493</t>
  </si>
  <si>
    <t>TCF3</t>
  </si>
  <si>
    <t>rs1860661</t>
  </si>
  <si>
    <t>NC_000019.10:g.1650135A&gt;G</t>
  </si>
  <si>
    <t>https://www.ncbi.nlm.nih.gov/projects/SNP/snp_ref.cgi?rs=1860661</t>
  </si>
  <si>
    <t>A</t>
  </si>
  <si>
    <t>TH</t>
  </si>
  <si>
    <t>rs2070762</t>
  </si>
  <si>
    <t>NC_000011.10:g.2165105A&gt;G</t>
  </si>
  <si>
    <t>https://www.ncbi.nlm.nih.gov/projects/SNP/snp_ref.cgi?rs=2070762</t>
  </si>
  <si>
    <t>rs4074905</t>
  </si>
  <si>
    <t>NC_000011.10:g.2167955G&gt;A</t>
  </si>
  <si>
    <t>https://www.ncbi.nlm.nih.gov/projects/SNP/snp_ref.cgi?rs=4074905</t>
  </si>
  <si>
    <t>PEX16</t>
  </si>
  <si>
    <t>rs3802758</t>
  </si>
  <si>
    <t xml:space="preserve">NM_004813.2(PEX16):c.542-16C&gt;T NC_000011.10:g.45914484G&gt;A </t>
  </si>
  <si>
    <t>https://www.ncbi.nlm.nih.gov/clinvar/variation/259546/</t>
  </si>
  <si>
    <t>C</t>
  </si>
  <si>
    <t>NC_000021.9:g.43928298A&gt;C</t>
  </si>
  <si>
    <t>BMP2K</t>
  </si>
  <si>
    <t>rs1426137</t>
  </si>
  <si>
    <t>NC_000004.12:g.78904323T&gt;A</t>
  </si>
  <si>
    <t>https://www.ncbi.nlm.nih.gov/projects/SNP/snp_ref.cgi?rs=1426137</t>
  </si>
  <si>
    <t>rs1426139</t>
  </si>
  <si>
    <t>NC_000004.12:g.78845523T&gt;A</t>
  </si>
  <si>
    <t>https://www.ncbi.nlm.nih.gov/projects/SNP/snp_ref.cgi?rs=1426139</t>
  </si>
  <si>
    <t>rs3775513</t>
  </si>
  <si>
    <t>NC_000004.12:g.78855950T&gt;C</t>
  </si>
  <si>
    <t>https://www.ncbi.nlm.nih.gov/projects/SNP/snp_ref.cgi?rs=3775513</t>
  </si>
  <si>
    <t>T</t>
  </si>
  <si>
    <t>rs3775516</t>
  </si>
  <si>
    <t>NC_000004.12:g.78822912C&gt;T</t>
  </si>
  <si>
    <t>https://www.ncbi.nlm.nih.gov/projects/SNP/snp_ref.cgi?rs=3775516</t>
  </si>
  <si>
    <t>rs3775525</t>
  </si>
  <si>
    <t>NC_000004.12:g.78778781A&gt;C</t>
  </si>
  <si>
    <t>https://www.ncbi.nlm.nih.gov/projects/SNP/snp_ref.cgi?rs=3775525</t>
  </si>
  <si>
    <t>rs3822106</t>
  </si>
  <si>
    <t>NC_000004.12:g.78863373G&gt;C</t>
  </si>
  <si>
    <t>https://www.ncbi.nlm.nih.gov/projects/SNP/snp_ref.cgi?rs=3822106</t>
  </si>
  <si>
    <t>rs6850116</t>
  </si>
  <si>
    <t>NC_000004.12:g.78888378G&gt;T</t>
  </si>
  <si>
    <t>https://www.ncbi.nlm.nih.gov/projects/SNP/snp_ref.cgi?rs=6850116</t>
  </si>
  <si>
    <t>G</t>
  </si>
  <si>
    <t>NC_000005.10:g.135086514T&gt;C</t>
  </si>
  <si>
    <t>https://www.ncbi.nlm.nih.gov/projects/SNP/snp_ref.cgi?rs=254577</t>
  </si>
  <si>
    <t>NC_000003.12:g.97300204A&gt;T</t>
  </si>
  <si>
    <t>https://www.ncbi.nlm.nih.gov/projects/SNP/snp_ref.cgi?rs=1523773</t>
  </si>
  <si>
    <t>IL1A</t>
  </si>
  <si>
    <t>rs2071376</t>
  </si>
  <si>
    <t>NC_000002.12:g.112777818G&gt;T</t>
  </si>
  <si>
    <t>https://www.ncbi.nlm.nih.gov/projects/SNP/snp_ref.cgi?rs=2071376</t>
  </si>
  <si>
    <t>KRT18P33</t>
  </si>
  <si>
    <t>CC</t>
  </si>
  <si>
    <t>MAOB</t>
  </si>
  <si>
    <t>rs1799836</t>
  </si>
  <si>
    <t>NC_000023.11:g.43768752T&gt;A</t>
  </si>
  <si>
    <t>https://www.ncbi.nlm.nih.gov/projects/SNP/snp_ref.cgi?rs=1799836</t>
  </si>
  <si>
    <t>NC_000009.11:g.36091133G&gt;A</t>
  </si>
  <si>
    <t>https://www.ncbi.nlm.nih.gov/projects/SNP/snp_ref.cgi?rs=12235235</t>
  </si>
  <si>
    <t>CM000671.2:g.119856753T&gt;C</t>
  </si>
  <si>
    <t>https://www.ncbi.nlm.nih.gov/projects/SNP/snp_ref.cgi?rs=7849492</t>
  </si>
  <si>
    <t>TT</t>
  </si>
  <si>
    <t>NC_000015.10:g.91945362G&gt;A</t>
  </si>
  <si>
    <t>https://www.ncbi.nlm.nih.gov/projects/SNP/snp_ref.cgi?rs=8029503</t>
  </si>
  <si>
    <t>NC_000016.10:g.52532950A&gt;G
NG_012623.1:g.19853T&gt;C</t>
  </si>
  <si>
    <t>https://www.ncbi.nlm.nih.gov/projects/SNP/snp_ref.cgi?rs=3095598</t>
  </si>
  <si>
    <t>CM000674.2:g.91754952A&gt;G</t>
  </si>
  <si>
    <t>https://www.ncbi.nlm.nih.gov/projects/SNP/snp_ref.cgi?rs=12312259</t>
  </si>
  <si>
    <t>CM000675.2:g.99394905A&gt;T</t>
  </si>
  <si>
    <t>https://www.ncbi.nlm.nih.gov/projects/SNP/snp_ref.cgi?rs=9585049</t>
  </si>
  <si>
    <t>[C78606381T](https://www.ncbi.nlm.nih.gov/projects/SNP/snp_ref.cgi?rs=16827966)</t>
  </si>
  <si>
    <t>G56871895A</t>
  </si>
  <si>
    <t>[G56871895A
](https://www.ncbi.nlm.nih.gov/projects/SNP/snp_ref.cgi?rs=6445832
)</t>
  </si>
  <si>
    <t>NC_000002.12:g.[231342446C&gt;T]</t>
  </si>
  <si>
    <t>C231342446T</t>
  </si>
  <si>
    <t>[231342446C&gt;T]</t>
  </si>
  <si>
    <t>[231342446=]</t>
  </si>
  <si>
    <t>NC_000002.12:g.231198546_231394991</t>
  </si>
  <si>
    <t>NC_000021.9:g.</t>
  </si>
  <si>
    <t>[43928298A&gt;C]</t>
  </si>
  <si>
    <t>[43928298=]</t>
  </si>
  <si>
    <t>ten</t>
  </si>
  <si>
    <t>NC_000076.6:g.78269174_78352484</t>
  </si>
  <si>
    <t>A43928298C</t>
  </si>
  <si>
    <t>[A43928298C](https://www.ncbi.nlm.nih.gov/projects/SNP/snp_ref.cgi?rs=3788079)</t>
  </si>
  <si>
    <t>[A1298C](https://www.ncbi.nlm.nih.gov/projects/SNP/snp_ref.cgi?rs=1801131)</t>
  </si>
  <si>
    <t>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t>
  </si>
  <si>
    <t xml:space="preserve">brain </t>
  </si>
  <si>
    <t xml:space="preserve">Variant </t>
  </si>
  <si>
    <t xml:space="preserve">     # What does this mean?</t>
  </si>
  <si>
    <t>You are at greater risk for schizophrenia, depression, and glutamate problems. See below for more information.</t>
  </si>
  <si>
    <t xml:space="preserve">     # What is the effect of this variant?</t>
  </si>
  <si>
    <t xml:space="preserve">     # How common is this genotype in the general population?</t>
  </si>
  <si>
    <t>People with this variant have an increased risk of CFS. See below for more information.</t>
  </si>
  <si>
    <t>The variants in GRIK3 have strong associations with increased risk of schizophrenia, but for most patients this may not change treatment for CFS. However, its variant’s association with glutamate and other neurological issues may interact with other genes, so we have included it in this disease panel.</t>
  </si>
  <si>
    <t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t>
  </si>
  <si>
    <t>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t>
  </si>
  <si>
    <t>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t>
  </si>
  <si>
    <t>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t>
  </si>
  <si>
    <t xml:space="preserve">Helpful dietary supplements may include: [Omega-3 PUFAs, CoQ10, N-acetylcysteine, vitamin B12, curcumin, zinc, magnesium, L-Taurine, and L-carnitine.](https://www.ncbi.nlm.nih.gov/pmc/articles/PMC5314655/) </t>
  </si>
  <si>
    <t>You are in the Severe Risk category. See below for more information</t>
  </si>
  <si>
    <t>You are in the Severe Risk category. See below for more information.</t>
  </si>
  <si>
    <t>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</si>
  <si>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decreases gene expression in both the DNA and RNA, causing significant reduction in NKC activity.  This variant was 2X as common in [CFS patients at 82.1% with an odds ratio of 7.19.](https://www.ncbi.nlm.nih.gov/pubmed/27099524)</t>
  </si>
  <si>
    <t xml:space="preserve">Some general therapies are associated with TPRM8 variants.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Other medications include [menthol and eucalyptol](https://www.ncbi.nlm.nih.gov/pubmed/14757700). </t>
  </si>
  <si>
    <t>Your variant has an increased risk of type 2 diabetes. See below for more information.</t>
  </si>
  <si>
    <t>Although this is the wild-type form, it is associated with a greater incidence of [type 2 diabetes mellitus]( https://www.ncbi.nlm.nih.gov/pubmed/25927430). Risk factors to develop diabetes include being [overweight, high blood pressure, high cholesterol, an inactive lifestyle, heart attack or stroke, depression, PCOS, and smoking](https://medlineplus.gov/howtopreventdiabetes.html).</t>
  </si>
  <si>
    <t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t>
  </si>
  <si>
    <t>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t>
  </si>
  <si>
    <t>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t>
  </si>
  <si>
    <t xml:space="preserve">
This variant decreases COMT enzymatic activity by as much as 25% and increases dopamine levels. It also decreases the [pain tolerance with higher pain ratings](https://www.ncbi.nlm.nih.gov/pubmed/12595695?dopt=Abstract) and increased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t>
  </si>
  <si>
    <t>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</si>
  <si>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The (A) substitution polymorphism changes the amino acid to a methionine, reducing enzymatic activity by 25% and greatly increasing dopamine levels. [78% of AA experience chronic pain](https://www.ncbi.nlm.nih.gov/pubmed/21120493?dopt=Abstract) compared to 28% of the general population, and the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showed [more activation](https://www.ncbi.nlm.nih.gov/pubmed/22110941) than healthy patients. CFS patients have [higher cortisol levels, enhanced IgE, diminished IgG3 levels, and an increased susceptibility to respiratory tract infections](https://www.ncbi.nlm.nih.gov/pubmed/26272340). It is linked to increased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t>
  </si>
  <si>
    <t>*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porr sleep quality, and low quality of life.
* To relieve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t>
  </si>
  <si>
    <t>In estrogen metabolic pathways, the COMT enzyme is related to detoxification. The slightly impaired detoxification pathway may increase the risk for [endometrial](https://www.ncbi.nlm.nih.gov/pubmed/18324659?dopt=Abstract) and [breast cancer](https://www.ncbi.nlm.nih.gov/pubmed/18194538?dopt=Abstract).</t>
  </si>
  <si>
    <t>*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</si>
  <si>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t>
  </si>
  <si>
    <t>*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</si>
  <si>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t>
  </si>
  <si>
    <t>Be careful if taking [Tacrolimus]( https://www.ncbi.nlm.nih.gov/pubmed/24465960). Avoid cold temperatures or temperature shock.</t>
  </si>
  <si>
    <t>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t>
  </si>
  <si>
    <t>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t>
  </si>
  <si>
    <t>This variant is associated with CFS. See below for more information.</t>
  </si>
  <si>
    <t>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valproric acid](https://www.ncbi.nlm.nih.gov/pubmed/17349632/) impair NKC function, and should be avoided.</t>
  </si>
  <si>
    <t>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t>
  </si>
  <si>
    <t>People with the following variants have a slightly reduced efficacy of processing folate [(82% of normal](https://www.ncbi.nlm.nih.gov/pubmed/25902009)). In ME/CFS, [hypomethylation](http://dx.doi.org/10.4172/2155-9899.1000228), which is greatly affected by the vitamins B12 and folate, is seen in a majority of certain immune cells. The low B12 and homocysteine levels correlated significantly with ratings of [mental fatigue](https://www.ncbi.nlm.nih.gov/pubmed/25902009).</t>
  </si>
  <si>
    <t>People with the following mutations have a drastically reduced efficcacy of processing folate ([30% of normal](https://www.ncbi.nlm.nih.gov/pubmed/25902009)).  In ME/CFS, [hypomethylation](http://dx.doi.org/10.4172/2155-9899.1000228), which is greatly affected by the vitamins B12 and folate, is seen in a majority of certain immune cells. The low B12 and homocysteine levels correlated significantly with ratings of [mental fatigue](https://www.ncbi.nlm.nih.gov/pubmed/25902009).</t>
  </si>
  <si>
    <t xml:space="preserve">Most people with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cause worse MTHRF function.  Consult your physician. </t>
  </si>
  <si>
    <t>People with the following mutations have a drastically reduced efficiency of processing folate ([15% of normal](https://www.ncbi.nlm.nih.gov/pubmed/25902009)).  The elevated levels of homocysteine levels are associated with low thyroid hormones (hypothyroidism), chronic conditions like obesity, diabetes, high cholesterol, physical inactivity, and high blood pressure. However, very high homocysteine levels rarely result from having the common variants alone. 
In ME/CFS, [hypomethylation](http://dx.doi.org/10.4172/2155-9899.1000228), which is greatly affected by the vitamins B12 and folate, is seen in a majority of certain immune cells. The low B12 and homocysteine levels correlated significantly with ratings of [mental fatigue](https://www.ncbi.nlm.nih.gov/pubmed/25902009).</t>
  </si>
  <si>
    <t>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cause worse MTHRF function. You should also be carefully evaluated for other factors known to affect [homocysteine](https://medlineplus.gov/druginfo/natural/1017.html), such as:
* Eye lens dislocations
* Unusual (Marfan type) body shape
* Stroke
* Blood clotting abnormalities
* Low thyroid hormones (hypothyroidism)</t>
  </si>
  <si>
    <t xml:space="preserve">  This variant changes the number of repeated sections in the gene. It is called a variable number tandem repeats variant (VNTR).</t>
  </si>
  <si>
    <t>People with this variant have the 5-HTTLPR variant with 16 and 14 repeated sections. It is called a variable number tandem repeats variant (VNTR).</t>
  </si>
  <si>
    <t>Your variant is not associated with cleft palate and increased energy. See below for more details.</t>
  </si>
  <si>
    <t>People with this variant have an increased risk of CFS and mood disorders. See below for more information.</t>
  </si>
  <si>
    <t>This variant causes an increased likelihood of [mood disorders](https://www.ncbi.nlm.nih.gov/pubmed/19381154) such as [depression](https://www.ncbi.nlm.nih.gov/pubmed/20981038). The efficacy of SSRI or SNRI drugs is also [affected](https://www.ncbi.nlm.nih.gov/pubmed/26674707).</t>
  </si>
  <si>
    <t>Users should carefully monitor mood and look for signs of mood disorders or oppression. If taking SSRIs or SNRIs, consult with your physician to see if this variant is affecting their efficacy. Drugs currently used for SLC6A4 problems include [antidepressants, dopamine, doxepin, tramadol, and many more.](http://www.uniprot.org/uniprot/P31645#pathology_and_biotech)</t>
  </si>
  <si>
    <t>Women with this variant have an odd ratio of 1.72 of having a child with [facial clefts](https://www.ncbi.nlm.nih.gov/pubmed/22072571). It may cause increased energy, as it is 
associated with a [64% lower odds of lower energy](https://www.ncbi.nlm.nih.gov/pubmed/27720787).</t>
  </si>
  <si>
    <t>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t>
  </si>
  <si>
    <t>CLYBL ([Citramalyl-CoA lyase, mitochondrial](http://www.uniprot.org/uniprot/Q8N0X4#pathology_and_biotech)) creates a mitochondrial enzyme involved in the vitamin B12 metabolism. It also mediates magnesium ion and metal binding and malate synthase. Vitamins B12 (cobalamin) plays a fundamental role as a cofactor in several metabolic pathways, including [detoxification](https://www.ncbi.nlm.nih.gov/pubmed/19409980) due to its substantial [antioxidant](https://www.ncbi.nlm.nih.gov/pubmed/19799418) properties. Vitamin B12 deficiency is linked with [pernicious anemia, neurodegenerative disorder, cardiovascular disease, gastrointestinal disease]( https://www.ncbi.nlm.nih.gov/pubmed/22367966), and [ME/CFS]( https://www.ncbi.nlm.nih.gov/pubmed/29100069).</t>
  </si>
  <si>
    <t xml:space="preserve">circulatory and cardiovascular system D002319 Kidney and urinary bladder D005221 liver D008099 </t>
  </si>
  <si>
    <t>This variant causes an [amino acid change](https://www.ncbi.nlm.nih.gov/pubmed/22367966) in the protein and causes it to stop prematurely. The protein may then may bind incorrectly with ions and metals, leading to [malabsorption of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t>
  </si>
  <si>
    <t>This variant causes an [amino acid change](https://www.ncbi.nlm.nih.gov/pubmed/22367966) in the citrate lyase beta-like protein encoded by CLYBL, causing it to stop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t>
  </si>
  <si>
    <t>fatigue D005221 memory problems D008569 inflamation D007249 muscle aches and pain D063806</t>
  </si>
  <si>
    <t xml:space="preserve">CHRNA3 (Neuronal acetylcholine receptor subunit alpha-3) encodes a nicotine neurotransmitter receptor protein called [acetylcholine](http://www.uniprot.org/citations/8906617) that regulates nicotine receptor proliferation and destruction and nicotine dependence. It also controls [ion](http://www.uniprot.org/citations/20438829) and [serotonin](https://www.ebi.ac.uk/QuickGO/term/GO:0022850) channels in the brain.  Variants in this gene have been associated with [nicotine dependence](https://www.ncbi.nlm.nih.gov/pubmed/22290489), increased daily [cigarette consumption](https://www.ncbi.nlm.nih.gov/pubmed/23870182), [lung cancer](https://www.ncbi.nlm.nih.gov/pubmed/19836008), [COPD](https://www.ncbi.nlm.nih.gov/pubmed/24621683), [cocaine dependence](https://www.ncbi.nlm.nih.gov/pubmed/20485328), and [CFS](https://www.ncbi.nlm.nih.gov/pubmed/27099524). </t>
  </si>
  <si>
    <t xml:space="preserve">brain D001921 bone marrow and immune system D007107 </t>
  </si>
  <si>
    <t>The CHRNA3 protein plays a role in developing nicotine dependence and regulating nicotine receptor proliferation and destruction. Incorrect formation of the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his variant may cause an increase in [cocaine dependence](https://www.ncbi.nlm.nih.gov/pubmed/20485328).</t>
  </si>
  <si>
    <t>People also should not smoke or use cocaine.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</si>
  <si>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The CHRNA3 protein plays a role in developing nicotine dependence and regulating nicotine receptor proliferation and destruction. Incorrect formation of the nicotine neurotransmitter receptor protein has a variety of effects. This homozygous variant causes greatly increased risk of [lung cancer](https://www.ncbi.nlm.nih.gov/pubmed/23094028), with an [odds ratio of 1.44](https://www.ncbi.nlm.nih.gov/pubmed/21559498), and [COPD](https://www.ncbi.nlm.nih.gov/pubmed/24621683), with an [odds ratio of 1.39](https://www.ncbi.nlm.nih.gov/pubmed/24621683).   It causes an [increase](https://www.ncbi.nlm.nih.gov/pubmed/29030599) of [two](https://www.ncbi.nlm.nih.gov/pubmed/21559498) [cigarettes](https://www.ncbi.nlm.nih.gov/pubmed/23870182)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as common in [CFS patients at 85.7% with an odds ratio of 6.22.](https://www.ncbi.nlm.nih.gov/pubmed/27099524)</t>
  </si>
  <si>
    <t>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valproric acid](https://www.ncbi.nlm.nih.gov/pubmed/17349632/) impair NKC function, and should be avoided.</t>
  </si>
  <si>
    <t>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never-smokers.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t>
  </si>
  <si>
    <t>People also should not smoke.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</si>
  <si>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This homozygous variant causes increased risk of [adenocarcinoma and squamous cell lung cancer among Caucasians and African Americans](https://www.ncbi.nlm.nih.gov/pubmed/24254305), with an [odds ratio of 1.9](https://www.ncbi.nlm.nih.gov/pubmed/25233467), but not East Asians or never-smokers.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[2.0mg decrease](https://www.ncbi.nlm.nih.gov/pubmed/25891233) in daily NRT consumption up to 28 days after beginning treatment.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are also greatly increased. Homozygotes had increased risk of [antipsychotic medication and schizophrenia](https://www.ncbi.nlm.nih.gov/pubmed/26054357).</t>
  </si>
  <si>
    <t>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</si>
  <si>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 xml:space="preserve">You are in the Severe Risk category. See below for more information.
</t>
  </si>
  <si>
    <t>You are in the Moderate Risk category. See below for more information.</t>
  </si>
  <si>
    <t xml:space="preserve">SCN9A (sodium channel protein type 9 subunit alpha) controls a [sodium channels](http://www.uniprot.org/citations/17145499) in neurons that are part of the autonomic (involuntary) nervous system.  The channel is controlled by voltage differences across membranes, and they are involved in [feeling pain](http://www.uniprot.org/citations/17145499) and developing [inflammatory pain](http://www.uniprot.org/citations/17167479).  Numerous diseases are caused by [variants](https://www.ncbi.nlm.nih.gov/pubmed/23129781) in SCN9A, such as [congenital insensitivity or indifference to pain (CIP)](https://www.ncbi.nlm.nih.gov/pubmed/20635406), [primary erythromelalgia (PERYTHM)](https://www.ncbi.nlm.nih.gov/pubmed/14985375), [paroxysmal extreme pain disorder (PEPD)](https://www.ncbi.nlm.nih.gov/pubmed/17145499), [generalized epilepsy with febrile seizures](https://www.ncbi.nlm.nih.gov/pubmed/19763161), [fibromyalgia](https://www.ncbi.nlm.nih.gov/pubmed/29392201), and [CFS](https://www.ncbi.nlm.nih.gov/pubmed/29392201). </t>
  </si>
  <si>
    <t>nervous system and brain.</t>
  </si>
  <si>
    <t>&lt;# C984A (A;A) C829T (T;T) G2691A (A;A) G1376C (G;G) #&gt;</t>
  </si>
  <si>
    <t>&lt;#  C2986T (T;T) #&gt;</t>
  </si>
  <si>
    <t xml:space="preserve">[Congenital indifference to pain (CIP)](https://www.omim.org/entry/243000) is a rare disorder where individuals cannot feel pain, although they feel sensations of touch, hot and cold, and pressure.  They may have [frequent injuries](https://www.ncbi.nlm.nih.gov/pubmed/17167479) or [recurrent illness](https://www.ncbi.nlm.nih.gov/pubmed/22845492) and [ulcerations which may result in the need for amputation](https://www.ncbi.nlm.nih.gov/medgen/C2752089) due to the inability to feel or respond appropriately to pain. </t>
  </si>
  <si>
    <t>fatigue D005221 pain D010146 muscle aches and pain D063806 joint pain without swelling or redness D018771 inflamation D007249</t>
  </si>
  <si>
    <t xml:space="preserve">The [opioids](https://www.ncbi.nlm.nih.gov/pubmed/6462379) [naloxone](https://www.ncbi.nlm.nih.gov/pubmed/6085681) and [naltrexone](https://www.ncbi.nlm.nih.gov/pubmed/26634308) may allow patients to feel and respond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t>
  </si>
  <si>
    <t>This [variant](https://www.ncbi.nlm.nih.gov/clinvar/variation/6356/) causes three distinct diseases.  [Hereditary sensory and autonomic neuropathy type II (HSAN2)](https://www.ncbi.nlm.nih.gov/medgen/C2752089) causes progressively reduced response to pain, leading eventually to [frequent injuries](https://www.ncbi.nlm.nih.gov/pubmed/17167479) or [recurrent illness](https://www.ncbi.nlm.nih.gov/pubmed/22845492) and [ulcerations which may result in the need for amputation](https://www.ncbi.nlm.nih.gov/medgen/C2752089).  [Generalized epilepsy with febrile seizures plus, type 7](https://www.ncbi.nlm.nih.gov/medgen/C2751777) causes severe seizures beginning between 5 months and 4 years of age.  [Paroxysmal extreme pain disorder (PEPD)](https://www.ncbi.nlm.nih.gov/pubmed/17145499) causes [rectal, eye, or jaw pain with flushing](https://www.ncbi.nlm.nih.gov/pubmed/1714549).  The pain attacks may last from seconds to hours and is considered a type of [peripheral neuropathy](https://www.ncbi.nlm.nih.gov/medgen/C1833661) as it affects the nervous system that connects the brain to sensory cells.</t>
  </si>
  <si>
    <t xml:space="preserve">Paroxysmal extreme pain disorder (PEPD) patients may consider trying [Carbamazepine](https://www.ncbi.nlm.nih.gov/pubmed/17145499).  They should also avoid [changes in temperature, emotional distress, spicy food, and cold drinks and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t>
  </si>
  <si>
    <t xml:space="preserve">This variant causes perceived severe bodily pain, and may be linked with [small fiber neuropathy](https://www.ncbi.nlm.nih.gov/pubmed/29392201).  The [increased SLC9A membrane excitability, increased synaptic nerve efficacy, and reduced inhibition of neurons](https://www.ncbi.nlm.nih.gov/pubmed/22550986) is associated with [Central Sensitivity Syndromes (CSS)](https://www.ncbi.nlm.nih.gov/pubmed/22550986).  (CSS) is a [chronic, musculoskeletal condition](https://www.ncbi.nlm.nih.gov/pubmed/18191990/) that causes perceived increase in pain, hypersensitivity to painful stimuli, enhanced pain pathway function, [fatigue, insomnia, and mental distress](https://www.ncbi.nlm.nih.gov/pubmed/18191990).  Chronic diseases associated with CSS include [fibromyalgia](https://www.ncbi.nlm.nih.gov/pubmed/29392201), [irritable bowel syndrome (IBS), interstitial cystitis](https://www.ncbi.nlm.nih.gov/pubmed/24662556), and the [ME/CFS](https://www.ncbi.nlm.nih.gov/pubmed/21951710/). </t>
  </si>
  <si>
    <t>Chronic pain relief may include:
*  [Pre-emptive pain medications](https://www.ncbi.nlm.nih.gov/pubmed/22550986), including [acetaminophen](https://www.ncbi.nlm.nih.gov/pubmed/19410099/), opioids, and tramadol
*  [Nonsteroidal anti-inflammatory drugs](https://www.ncbi.nlm.nih.gov/pubmed/14997317/) 
*  [Tricyclic antidepressants](https://www.ncbi.nlm.nih.gov/pubmed/19410099/)
*  [Gabapentin, duloxetine or pregabalin](https://www.ncbi.nlm.nih.gov/pubmed/19410099/)
*  [Cyclobenzaprine, pregabalin, duloxetine, or milnacipran](https://www.ncbi.nlm.nih.gov/pubmed/19410099/)
*  [Multidisciplinary pain management programs](https://www.ncbi.nlm.nih.gov/pubmed/22550986), such as [cognitive behavioral therapy](https://www.ncbi.nlm.nih.gov/pubmed/11166973/)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</si>
</sst>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b/>
      <sz val="11"/>
      <color theme="1"/>
      <name val="Calibri"/>
      <family val="2"/>
      <scheme val="minor"/>
    </font>
    <font>
      <sz val="10"/>
      <color rgb="FF000000"/>
      <name val="Arial"/>
      <family val="2"/>
    </font>
    <font>
      <sz val="14"/>
      <color rgb="FF000000"/>
      <name val="Times New Roman"/>
      <family val="1"/>
    </font>
    <font>
      <sz val="12"/>
      <color rgb="FF24292E"/>
      <name val="Segoe UI"/>
      <family val="2"/>
    </font>
    <font>
      <sz val="10"/>
      <color rgb="FF24292E"/>
      <name val="Consolas"/>
      <family val="3"/>
    </font>
    <font>
      <sz val="9.3000000000000007"/>
      <color rgb="FF000000"/>
      <name val="Times New Roman"/>
      <family val="1"/>
    </font>
    <font>
      <sz val="10"/>
      <color theme="1"/>
      <name val="Times New Roman"/>
      <family val="1"/>
    </font>
    <font>
      <i/>
      <sz val="10"/>
      <color theme="1"/>
      <name val="Times New Roman"/>
      <family val="1"/>
    </font>
    <font>
      <sz val="10"/>
      <color rgb="FFFF0000"/>
      <name val="Times New Roman"/>
      <family val="1"/>
    </font>
    <font>
      <sz val="10"/>
      <color theme="1"/>
      <name val="Arial"/>
      <family val="2"/>
    </font>
    <font>
      <sz val="11"/>
      <color rgb="FF000000"/>
      <name val="Calibri"/>
      <family val="2"/>
      <scheme val="minor"/>
    </font>
    <font>
      <sz val="11"/>
      <color rgb="FF000000"/>
      <name val="Calibri"/>
      <family val="2"/>
    </font>
    <font>
      <sz val="12"/>
      <color rgb="FF2A2A2A"/>
      <name val="Times New Roman"/>
      <family val="1"/>
    </font>
    <font>
      <vertAlign val="superscript"/>
      <sz val="9"/>
      <color rgb="FF2A2A2A"/>
      <name val="Arial"/>
      <family val="2"/>
    </font>
    <font>
      <u/>
      <sz val="11"/>
      <color theme="10"/>
      <name val="Calibri"/>
      <family val="2"/>
      <scheme val="minor"/>
    </font>
    <font>
      <sz val="11"/>
      <name val="Calibri"/>
      <family val="2"/>
      <scheme val="minor"/>
    </font>
    <font>
      <i/>
      <sz val="11"/>
      <color theme="1"/>
      <name val="Calibri"/>
      <family val="2"/>
      <scheme val="minor"/>
    </font>
  </fonts>
  <fills count="5">
    <fill>
      <patternFill patternType="none"/>
    </fill>
    <fill>
      <patternFill patternType="gray125"/>
    </fill>
    <fill>
      <patternFill patternType="solid">
        <fgColor rgb="FFFFFCF0"/>
        <bgColor indexed="64"/>
      </patternFill>
    </fill>
    <fill>
      <patternFill patternType="solid">
        <fgColor rgb="FFFFFF00"/>
        <bgColor indexed="64"/>
      </patternFill>
    </fill>
    <fill>
      <patternFill patternType="solid">
        <fgColor rgb="FFFFFFFF"/>
        <bgColor indexed="64"/>
      </patternFill>
    </fill>
  </fills>
  <borders count="9">
    <border>
      <left/>
      <right/>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style="medium">
        <color rgb="FF000000"/>
      </bottom>
      <diagonal/>
    </border>
    <border>
      <left/>
      <right style="thin">
        <color rgb="FF000000"/>
      </right>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style="medium">
        <color rgb="FFCFD5E4"/>
      </bottom>
      <diagonal/>
    </border>
  </borders>
  <cellStyleXfs count="2">
    <xf numFmtId="0" fontId="0" fillId="0" borderId="0"/>
    <xf numFmtId="0" fontId="15" fillId="0" borderId="0" applyNumberFormat="0" applyFill="0" applyBorder="0" applyAlignment="0" applyProtection="0"/>
  </cellStyleXfs>
  <cellXfs count="59">
    <xf numFmtId="0" fontId="0" fillId="0" borderId="0" xfId="0"/>
    <xf numFmtId="0" fontId="2" fillId="0" borderId="0" xfId="0" applyFont="1"/>
    <xf numFmtId="0" fontId="3" fillId="0" borderId="0" xfId="0" applyFont="1"/>
    <xf numFmtId="0" fontId="4" fillId="0" borderId="0" xfId="0" applyFont="1"/>
    <xf numFmtId="0" fontId="1" fillId="0" borderId="0" xfId="0" applyFont="1"/>
    <xf numFmtId="0" fontId="0" fillId="0" borderId="0" xfId="0" applyAlignment="1">
      <alignment horizontal="left" vertical="center" indent="1"/>
    </xf>
    <xf numFmtId="0" fontId="5" fillId="0" borderId="0" xfId="0" applyFont="1" applyAlignment="1">
      <alignment horizontal="left" vertical="center" indent="1"/>
    </xf>
    <xf numFmtId="0" fontId="0" fillId="0" borderId="0" xfId="0" applyAlignment="1">
      <alignment wrapText="1"/>
    </xf>
    <xf numFmtId="0" fontId="0" fillId="0" borderId="0" xfId="0" applyAlignment="1"/>
    <xf numFmtId="0" fontId="6" fillId="2" borderId="0" xfId="0" applyFont="1" applyFill="1" applyAlignment="1">
      <alignment horizontal="center" vertical="top" wrapText="1"/>
    </xf>
    <xf numFmtId="0" fontId="6" fillId="2" borderId="0" xfId="0" applyFont="1" applyFill="1" applyAlignment="1">
      <alignment horizontal="left" vertical="top" wrapText="1"/>
    </xf>
    <xf numFmtId="0" fontId="6" fillId="2" borderId="1" xfId="0" applyFont="1" applyFill="1" applyBorder="1" applyAlignment="1">
      <alignment horizontal="center" vertical="top" wrapText="1"/>
    </xf>
    <xf numFmtId="0" fontId="6" fillId="2" borderId="2" xfId="0" applyFont="1" applyFill="1" applyBorder="1" applyAlignment="1">
      <alignment horizontal="center" vertical="top" wrapText="1"/>
    </xf>
    <xf numFmtId="0" fontId="0" fillId="2" borderId="2" xfId="0" applyFill="1" applyBorder="1"/>
    <xf numFmtId="0" fontId="0" fillId="2" borderId="3" xfId="0" applyFill="1" applyBorder="1"/>
    <xf numFmtId="0" fontId="6" fillId="2" borderId="4" xfId="0" applyFont="1" applyFill="1" applyBorder="1" applyAlignment="1">
      <alignment horizontal="center" vertical="top" wrapText="1"/>
    </xf>
    <xf numFmtId="0" fontId="6" fillId="2" borderId="5" xfId="0" applyFont="1" applyFill="1" applyBorder="1" applyAlignment="1">
      <alignment horizontal="center" vertical="top" wrapText="1"/>
    </xf>
    <xf numFmtId="0" fontId="6" fillId="2" borderId="5" xfId="0" applyFont="1" applyFill="1" applyBorder="1" applyAlignment="1">
      <alignment horizontal="left" vertical="top" wrapText="1"/>
    </xf>
    <xf numFmtId="0" fontId="0" fillId="2" borderId="5" xfId="0" applyFill="1" applyBorder="1"/>
    <xf numFmtId="0" fontId="0" fillId="2" borderId="6" xfId="0" applyFill="1" applyBorder="1"/>
    <xf numFmtId="164" fontId="6" fillId="2" borderId="2" xfId="0" applyNumberFormat="1" applyFont="1" applyFill="1" applyBorder="1" applyAlignment="1">
      <alignment horizontal="center" vertical="top" wrapText="1"/>
    </xf>
    <xf numFmtId="0" fontId="7" fillId="0" borderId="0" xfId="0" applyFont="1" applyAlignment="1">
      <alignment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left" vertical="center"/>
    </xf>
    <xf numFmtId="0" fontId="9" fillId="0" borderId="0" xfId="0" applyFont="1" applyAlignment="1">
      <alignment vertical="center" wrapText="1"/>
    </xf>
    <xf numFmtId="0" fontId="1"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2" fillId="0" borderId="0" xfId="0" applyFont="1" applyAlignment="1">
      <alignment horizontal="left"/>
    </xf>
    <xf numFmtId="0" fontId="10" fillId="0" borderId="0" xfId="0" applyFont="1"/>
    <xf numFmtId="0" fontId="0" fillId="3" borderId="0" xfId="0" applyFill="1" applyAlignment="1">
      <alignment horizontal="left" vertical="center" indent="1"/>
    </xf>
    <xf numFmtId="0" fontId="0" fillId="3" borderId="0" xfId="0" applyFill="1" applyAlignment="1">
      <alignment horizontal="left"/>
    </xf>
    <xf numFmtId="0" fontId="0" fillId="3" borderId="0" xfId="0" applyFill="1"/>
    <xf numFmtId="0" fontId="5" fillId="3" borderId="0" xfId="0" applyFont="1" applyFill="1" applyAlignment="1">
      <alignment horizontal="left" vertical="center" indent="1"/>
    </xf>
    <xf numFmtId="0" fontId="11" fillId="0" borderId="0" xfId="0" applyFont="1"/>
    <xf numFmtId="0" fontId="12" fillId="0" borderId="7" xfId="0" applyFont="1" applyBorder="1" applyAlignment="1">
      <alignment vertical="center" wrapText="1"/>
    </xf>
    <xf numFmtId="0" fontId="13" fillId="4" borderId="8" xfId="0" applyFont="1" applyFill="1" applyBorder="1" applyAlignment="1">
      <alignment horizontal="left" vertical="center" wrapText="1" indent="1"/>
    </xf>
    <xf numFmtId="10" fontId="0" fillId="0" borderId="0" xfId="0" applyNumberFormat="1"/>
    <xf numFmtId="2" fontId="13" fillId="4" borderId="8" xfId="0" applyNumberFormat="1" applyFont="1" applyFill="1" applyBorder="1" applyAlignment="1">
      <alignment horizontal="left" vertical="center" wrapText="1" indent="1"/>
    </xf>
    <xf numFmtId="0" fontId="11" fillId="0" borderId="0" xfId="0" applyFont="1" applyAlignment="1">
      <alignment horizontal="left" vertical="center" wrapText="1" indent="1"/>
    </xf>
    <xf numFmtId="0" fontId="0" fillId="0" borderId="0" xfId="0" applyAlignment="1">
      <alignment horizontal="left" wrapText="1"/>
    </xf>
    <xf numFmtId="0" fontId="11" fillId="0" borderId="0" xfId="0" applyFont="1" applyAlignment="1">
      <alignment vertical="center" wrapText="1"/>
    </xf>
    <xf numFmtId="0" fontId="2" fillId="0" borderId="0" xfId="0" applyFont="1" applyAlignment="1">
      <alignment horizontal="left" vertical="center" wrapText="1" indent="1"/>
    </xf>
    <xf numFmtId="0" fontId="2" fillId="0" borderId="0" xfId="0" applyFont="1" applyAlignment="1">
      <alignment vertical="center" wrapText="1"/>
    </xf>
    <xf numFmtId="0" fontId="10" fillId="0" borderId="0" xfId="0" applyFont="1" applyAlignment="1">
      <alignment wrapText="1"/>
    </xf>
    <xf numFmtId="0" fontId="2" fillId="0" borderId="7" xfId="0" applyFont="1" applyBorder="1" applyAlignment="1"/>
    <xf numFmtId="0" fontId="0" fillId="0" borderId="0" xfId="0" applyFont="1"/>
    <xf numFmtId="0" fontId="15" fillId="0" borderId="0" xfId="1" applyAlignment="1">
      <alignment horizontal="left" vertical="center" wrapText="1" indent="1"/>
    </xf>
    <xf numFmtId="0" fontId="16" fillId="0" borderId="0" xfId="0" applyFont="1" applyAlignment="1">
      <alignment horizontal="left" vertical="center" wrapText="1"/>
    </xf>
    <xf numFmtId="0" fontId="16" fillId="0" borderId="0" xfId="0" applyFont="1" applyAlignment="1">
      <alignment horizontal="left"/>
    </xf>
    <xf numFmtId="0" fontId="0" fillId="0" borderId="0" xfId="0" applyFont="1" applyAlignment="1">
      <alignment horizontal="left"/>
    </xf>
    <xf numFmtId="0" fontId="17" fillId="0" borderId="0" xfId="0" applyFont="1" applyAlignment="1">
      <alignment horizontal="left" vertical="center" wrapText="1"/>
    </xf>
    <xf numFmtId="0" fontId="0" fillId="0" borderId="0" xfId="0" applyFont="1" applyAlignment="1">
      <alignment horizontal="left" vertical="center" wrapText="1"/>
    </xf>
    <xf numFmtId="0" fontId="15" fillId="0" borderId="0" xfId="1" applyAlignment="1">
      <alignment horizontal="left" vertical="center" wrapText="1"/>
    </xf>
    <xf numFmtId="0" fontId="16" fillId="0" borderId="0" xfId="0" applyFont="1" applyAlignment="1">
      <alignment horizontal="left" vertical="top" wrapText="1"/>
    </xf>
    <xf numFmtId="0" fontId="0" fillId="0" borderId="0" xfId="0" applyFont="1" applyBorder="1" applyAlignment="1">
      <alignment horizontal="left" vertical="center" wrapText="1"/>
    </xf>
    <xf numFmtId="0" fontId="16" fillId="0" borderId="0" xfId="0" applyFont="1" applyBorder="1" applyAlignment="1">
      <alignment horizontal="left" vertical="center" wrapText="1"/>
    </xf>
    <xf numFmtId="0" fontId="2"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621F2-A085-449F-9149-FB5B96CFED17}">
  <dimension ref="A1:Q25"/>
  <sheetViews>
    <sheetView topLeftCell="D1" workbookViewId="0">
      <pane ySplit="1" topLeftCell="A2" activePane="bottomLeft" state="frozen"/>
      <selection pane="bottomLeft" activeCell="J9" sqref="J9"/>
    </sheetView>
  </sheetViews>
  <sheetFormatPr defaultRowHeight="15" x14ac:dyDescent="0.25"/>
  <cols>
    <col min="1" max="1" width="22.5703125" bestFit="1" customWidth="1"/>
    <col min="8" max="8" width="10" bestFit="1" customWidth="1"/>
  </cols>
  <sheetData>
    <row r="1" spans="1:17" x14ac:dyDescent="0.25">
      <c r="A1" s="4" t="s">
        <v>4</v>
      </c>
      <c r="B1" s="4" t="s">
        <v>0</v>
      </c>
      <c r="C1" s="4" t="s">
        <v>1</v>
      </c>
      <c r="D1" s="4" t="s">
        <v>3</v>
      </c>
      <c r="E1" s="4" t="s">
        <v>2</v>
      </c>
    </row>
    <row r="2" spans="1:17" ht="18.75" x14ac:dyDescent="0.3">
      <c r="A2" s="2"/>
      <c r="B2">
        <v>0.19009999999999999</v>
      </c>
      <c r="C2">
        <v>0.26600000000000001</v>
      </c>
      <c r="D2">
        <f>B2-C2/4</f>
        <v>0.12359999999999999</v>
      </c>
      <c r="E2">
        <f>1-C2-D2</f>
        <v>0.61040000000000005</v>
      </c>
    </row>
    <row r="3" spans="1:17" x14ac:dyDescent="0.25">
      <c r="A3" t="s">
        <v>5</v>
      </c>
      <c r="B3">
        <v>0.30609999999999998</v>
      </c>
      <c r="C3">
        <v>0.43002656</v>
      </c>
      <c r="D3">
        <f>B3-C3/4</f>
        <v>0.19859336</v>
      </c>
      <c r="E3">
        <f>1-C3-D3</f>
        <v>0.37138008000000006</v>
      </c>
    </row>
    <row r="4" spans="1:17" x14ac:dyDescent="0.25">
      <c r="A4" t="s">
        <v>6</v>
      </c>
      <c r="B4">
        <v>0.36919999999999997</v>
      </c>
      <c r="C4">
        <v>0.41899999999999998</v>
      </c>
      <c r="D4">
        <f t="shared" ref="D4:D14" si="0">B4-C4/4</f>
        <v>0.26444999999999996</v>
      </c>
      <c r="E4">
        <f t="shared" ref="E4:E14" si="1">1-C4-D4</f>
        <v>0.31655</v>
      </c>
    </row>
    <row r="5" spans="1:17" ht="18.75" x14ac:dyDescent="0.3">
      <c r="A5" t="s">
        <v>7</v>
      </c>
      <c r="B5" s="1">
        <v>0.37159999999999999</v>
      </c>
      <c r="C5" s="2">
        <v>0.42599999999999999</v>
      </c>
      <c r="D5">
        <f t="shared" si="0"/>
        <v>0.2651</v>
      </c>
      <c r="E5">
        <f t="shared" si="1"/>
        <v>0.30890000000000006</v>
      </c>
    </row>
    <row r="6" spans="1:17" x14ac:dyDescent="0.25">
      <c r="A6" t="s">
        <v>8</v>
      </c>
      <c r="B6" s="1">
        <v>0.1376</v>
      </c>
      <c r="C6">
        <v>0.5</v>
      </c>
      <c r="D6">
        <f t="shared" si="0"/>
        <v>1.26E-2</v>
      </c>
      <c r="E6">
        <f t="shared" si="1"/>
        <v>0.4874</v>
      </c>
    </row>
    <row r="7" spans="1:17" ht="19.5" thickBot="1" x14ac:dyDescent="0.35">
      <c r="A7" s="3" t="s">
        <v>9</v>
      </c>
      <c r="B7" s="2">
        <v>0.379</v>
      </c>
      <c r="C7" s="1">
        <v>0.48520000000000002</v>
      </c>
      <c r="D7">
        <f t="shared" si="0"/>
        <v>0.25769999999999998</v>
      </c>
      <c r="E7">
        <f t="shared" si="1"/>
        <v>0.25709999999999994</v>
      </c>
    </row>
    <row r="8" spans="1:17" ht="15.75" thickBot="1" x14ac:dyDescent="0.3">
      <c r="A8" t="s">
        <v>11</v>
      </c>
      <c r="B8">
        <v>0.4</v>
      </c>
      <c r="C8">
        <v>0.48</v>
      </c>
      <c r="D8">
        <f t="shared" si="0"/>
        <v>0.28000000000000003</v>
      </c>
      <c r="E8">
        <f t="shared" si="1"/>
        <v>0.24</v>
      </c>
      <c r="G8" s="11">
        <v>30</v>
      </c>
      <c r="H8" s="20">
        <f>G8/G11</f>
        <v>0.78947368421052633</v>
      </c>
      <c r="I8" s="12">
        <v>3</v>
      </c>
      <c r="J8" s="20">
        <f>I8/I11</f>
        <v>7.1428571428571425E-2</v>
      </c>
      <c r="K8" s="12"/>
      <c r="L8" s="12"/>
      <c r="M8" s="13"/>
      <c r="N8" s="13"/>
      <c r="O8" s="13"/>
      <c r="P8" s="13"/>
      <c r="Q8" s="14"/>
    </row>
    <row r="9" spans="1:17" ht="15.75" thickBot="1" x14ac:dyDescent="0.3">
      <c r="A9" t="s">
        <v>10</v>
      </c>
      <c r="B9">
        <v>3.6999999999999998E-2</v>
      </c>
      <c r="C9">
        <v>7.0999999999999994E-2</v>
      </c>
      <c r="D9">
        <f t="shared" si="0"/>
        <v>1.925E-2</v>
      </c>
      <c r="E9">
        <f t="shared" si="1"/>
        <v>0.90975000000000006</v>
      </c>
      <c r="G9" s="9">
        <v>8</v>
      </c>
      <c r="H9" s="20">
        <f>G9/G11</f>
        <v>0.21052631578947367</v>
      </c>
      <c r="I9" s="9">
        <v>38</v>
      </c>
      <c r="J9" s="20">
        <f>I9/I11</f>
        <v>0.90476190476190477</v>
      </c>
      <c r="K9" s="9"/>
      <c r="L9" s="10"/>
      <c r="O9" s="9"/>
      <c r="P9" s="9"/>
      <c r="Q9" s="15"/>
    </row>
    <row r="10" spans="1:17" ht="15.75" thickBot="1" x14ac:dyDescent="0.3">
      <c r="A10" t="s">
        <v>12</v>
      </c>
      <c r="B10">
        <v>0.17</v>
      </c>
      <c r="C10">
        <v>0.28199999999999997</v>
      </c>
      <c r="D10">
        <f t="shared" si="0"/>
        <v>9.9500000000000019E-2</v>
      </c>
      <c r="E10">
        <f t="shared" si="1"/>
        <v>0.61849999999999994</v>
      </c>
      <c r="G10" s="16">
        <v>0</v>
      </c>
      <c r="H10" s="20">
        <f>G10/G11</f>
        <v>0</v>
      </c>
      <c r="I10" s="16">
        <v>1</v>
      </c>
      <c r="J10" s="20">
        <f>I10/I11</f>
        <v>2.3809523809523808E-2</v>
      </c>
      <c r="K10" s="16"/>
      <c r="L10" s="17"/>
      <c r="O10" s="18"/>
      <c r="P10" s="18"/>
      <c r="Q10" s="19"/>
    </row>
    <row r="11" spans="1:17" x14ac:dyDescent="0.25">
      <c r="A11" t="s">
        <v>13</v>
      </c>
      <c r="B11">
        <v>0.3</v>
      </c>
      <c r="C11">
        <v>0.42</v>
      </c>
      <c r="D11">
        <f t="shared" si="0"/>
        <v>0.19500000000000001</v>
      </c>
      <c r="E11">
        <f t="shared" si="1"/>
        <v>0.38500000000000006</v>
      </c>
      <c r="G11">
        <f>SUM(G8:G10)</f>
        <v>38</v>
      </c>
      <c r="I11">
        <f>SUM(I8:I10)</f>
        <v>42</v>
      </c>
    </row>
    <row r="12" spans="1:17" x14ac:dyDescent="0.25">
      <c r="A12" t="s">
        <v>14</v>
      </c>
      <c r="B12">
        <v>0.13</v>
      </c>
      <c r="C12">
        <f>45/583</f>
        <v>7.7186963979416809E-2</v>
      </c>
      <c r="D12">
        <f t="shared" si="0"/>
        <v>0.1107032590051458</v>
      </c>
      <c r="E12">
        <f t="shared" si="1"/>
        <v>0.81210977701543741</v>
      </c>
    </row>
    <row r="13" spans="1:17" x14ac:dyDescent="0.25">
      <c r="A13" t="s">
        <v>15</v>
      </c>
      <c r="B13">
        <v>0.46</v>
      </c>
      <c r="C13">
        <v>0.47</v>
      </c>
      <c r="D13">
        <f t="shared" si="0"/>
        <v>0.34250000000000003</v>
      </c>
      <c r="E13">
        <f t="shared" si="1"/>
        <v>0.1875</v>
      </c>
    </row>
    <row r="14" spans="1:17" x14ac:dyDescent="0.25">
      <c r="D14">
        <f t="shared" si="0"/>
        <v>0</v>
      </c>
      <c r="E14">
        <f t="shared" si="1"/>
        <v>1</v>
      </c>
    </row>
    <row r="15" spans="1:17" x14ac:dyDescent="0.25">
      <c r="D15">
        <f t="shared" ref="D15:D25" si="2">B15-C15/4</f>
        <v>0</v>
      </c>
      <c r="E15">
        <f t="shared" ref="E15:E25" si="3">1-C15-D15</f>
        <v>1</v>
      </c>
    </row>
    <row r="16" spans="1:17" x14ac:dyDescent="0.25">
      <c r="D16">
        <f t="shared" si="2"/>
        <v>0</v>
      </c>
      <c r="E16">
        <f t="shared" si="3"/>
        <v>1</v>
      </c>
    </row>
    <row r="17" spans="4:5" x14ac:dyDescent="0.25">
      <c r="D17">
        <f t="shared" si="2"/>
        <v>0</v>
      </c>
      <c r="E17">
        <f t="shared" si="3"/>
        <v>1</v>
      </c>
    </row>
    <row r="18" spans="4:5" x14ac:dyDescent="0.25">
      <c r="D18">
        <f t="shared" si="2"/>
        <v>0</v>
      </c>
      <c r="E18">
        <f t="shared" si="3"/>
        <v>1</v>
      </c>
    </row>
    <row r="19" spans="4:5" x14ac:dyDescent="0.25">
      <c r="D19">
        <f t="shared" si="2"/>
        <v>0</v>
      </c>
      <c r="E19">
        <f t="shared" si="3"/>
        <v>1</v>
      </c>
    </row>
    <row r="20" spans="4:5" x14ac:dyDescent="0.25">
      <c r="D20">
        <f t="shared" si="2"/>
        <v>0</v>
      </c>
      <c r="E20">
        <f t="shared" si="3"/>
        <v>1</v>
      </c>
    </row>
    <row r="21" spans="4:5" x14ac:dyDescent="0.25">
      <c r="D21">
        <f t="shared" si="2"/>
        <v>0</v>
      </c>
      <c r="E21">
        <f t="shared" si="3"/>
        <v>1</v>
      </c>
    </row>
    <row r="22" spans="4:5" x14ac:dyDescent="0.25">
      <c r="D22">
        <f t="shared" si="2"/>
        <v>0</v>
      </c>
      <c r="E22">
        <f t="shared" si="3"/>
        <v>1</v>
      </c>
    </row>
    <row r="23" spans="4:5" x14ac:dyDescent="0.25">
      <c r="D23">
        <f t="shared" si="2"/>
        <v>0</v>
      </c>
      <c r="E23">
        <f t="shared" si="3"/>
        <v>1</v>
      </c>
    </row>
    <row r="24" spans="4:5" x14ac:dyDescent="0.25">
      <c r="D24">
        <f t="shared" si="2"/>
        <v>0</v>
      </c>
      <c r="E24">
        <f t="shared" si="3"/>
        <v>1</v>
      </c>
    </row>
    <row r="25" spans="4:5" x14ac:dyDescent="0.25">
      <c r="D25">
        <f t="shared" si="2"/>
        <v>0</v>
      </c>
      <c r="E25">
        <f t="shared" si="3"/>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EE42F-6BDB-4F0F-9AC1-51244DDEA7A0}">
  <dimension ref="A1:C242"/>
  <sheetViews>
    <sheetView workbookViewId="0">
      <selection activeCell="B2" sqref="B2"/>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417</v>
      </c>
      <c r="C2" t="str">
        <f>CONCATENATE("# What does the ",B2," gene do?")</f>
        <v># What does the CHRNA5 gene do?</v>
      </c>
    </row>
    <row r="3" spans="1:3" x14ac:dyDescent="0.25">
      <c r="A3" s="6"/>
    </row>
    <row r="4" spans="1:3" ht="17.25" x14ac:dyDescent="0.3">
      <c r="A4" s="6" t="s">
        <v>22</v>
      </c>
      <c r="B4" s="28"/>
      <c r="C4">
        <f>B4</f>
        <v>0</v>
      </c>
    </row>
    <row r="5" spans="1:3" ht="17.25" x14ac:dyDescent="0.3">
      <c r="A5" s="6"/>
      <c r="B5" s="28"/>
    </row>
    <row r="6" spans="1:3" x14ac:dyDescent="0.25">
      <c r="A6" s="6" t="s">
        <v>23</v>
      </c>
      <c r="B6" s="27">
        <v>15</v>
      </c>
      <c r="C6" t="str">
        <f>CONCATENATE("This gene is located on chromosome ",B6,". The ",B7," it creates acts in your ",B8)</f>
        <v xml:space="preserve">This gene is located on chromosome 15. The protein it creates acts in your </v>
      </c>
    </row>
    <row r="7" spans="1:3" x14ac:dyDescent="0.25">
      <c r="A7" s="6" t="s">
        <v>24</v>
      </c>
      <c r="B7" s="27" t="s">
        <v>25</v>
      </c>
    </row>
    <row r="8" spans="1:3" x14ac:dyDescent="0.25">
      <c r="A8" s="6" t="s">
        <v>21</v>
      </c>
    </row>
    <row r="9" spans="1:3" x14ac:dyDescent="0.25">
      <c r="A9" s="5" t="s">
        <v>26</v>
      </c>
      <c r="C9" t="str">
        <f>CONCATENATE("&lt;TissueList ",B9," /&gt;")</f>
        <v>&lt;TissueList  /&gt;</v>
      </c>
    </row>
    <row r="10" spans="1:3" s="33" customFormat="1" x14ac:dyDescent="0.25">
      <c r="A10" s="34"/>
      <c r="B10" s="32"/>
    </row>
    <row r="11" spans="1:3" x14ac:dyDescent="0.25">
      <c r="A11" s="6" t="s">
        <v>4</v>
      </c>
      <c r="B11" s="27" t="s">
        <v>417</v>
      </c>
      <c r="C11" t="str">
        <f>CONCATENATE("&lt;GeneAnalysis gene=",CHAR(34),B11,CHAR(34)," interval=",CHAR(34),B12,CHAR(34),"&gt; ")</f>
        <v xml:space="preserve">&lt;GeneAnalysis gene="CHRNA5" interval="NC_000015.10:G.78565520_78595269"&gt; </v>
      </c>
    </row>
    <row r="12" spans="1:3" x14ac:dyDescent="0.25">
      <c r="A12" s="6" t="s">
        <v>27</v>
      </c>
      <c r="B12" s="27" t="s">
        <v>418</v>
      </c>
    </row>
    <row r="13" spans="1:3" x14ac:dyDescent="0.25">
      <c r="A13" s="6" t="s">
        <v>28</v>
      </c>
      <c r="B13" s="27" t="s">
        <v>360</v>
      </c>
      <c r="C13" t="str">
        <f>CONCATENATE("# What are some common mutations of ",B11,"?")</f>
        <v># What are some common mutations of CHRNA5?</v>
      </c>
    </row>
    <row r="14" spans="1:3" x14ac:dyDescent="0.25">
      <c r="A14" s="6"/>
      <c r="C14" t="s">
        <v>17</v>
      </c>
    </row>
    <row r="15" spans="1:3" x14ac:dyDescent="0.25">
      <c r="C15" t="str">
        <f>CONCATENATE("There are ",B13," well known variants in ",B11,": ",B22,", ",B28,", and ",B34,".")</f>
        <v>There are three well known variants in CHRNA5: [G1192A (Asp398Asn)](https://www.ncbi.nlm.nih.gov/clinvar/variation/17497/), [A78573551G](https://www.ncbi.nlm.nih.gov/projects/SNP/snp_ref.cgi?rs=6495306), and [A78581651T](https://www.ncbi.nlm.nih.gov/projects/SNP/snp_ref.cgi?rs=7180002).</v>
      </c>
    </row>
    <row r="17" spans="1:3" x14ac:dyDescent="0.25">
      <c r="A17" s="6"/>
      <c r="C17" t="str">
        <f>CONCATENATE("&lt;# ",B19," #&gt;")</f>
        <v>&lt;# G1192A #&gt;</v>
      </c>
    </row>
    <row r="18" spans="1:3" x14ac:dyDescent="0.25">
      <c r="A18" s="6" t="s">
        <v>29</v>
      </c>
      <c r="B18" s="1" t="s">
        <v>419</v>
      </c>
      <c r="C18" t="str">
        <f>CONCATENATE(" &lt;Variant hgvs=",CHAR(34),B18,CHAR(34)," name=",CHAR(34),B19,CHAR(34),"&gt; ")</f>
        <v xml:space="preserve"> &lt;Variant hgvs="NC_000015.10:g.78590583G&gt;A" name="G1192A"&gt; </v>
      </c>
    </row>
    <row r="19" spans="1:3" x14ac:dyDescent="0.25">
      <c r="A19" s="5" t="s">
        <v>30</v>
      </c>
      <c r="B19" s="30" t="s">
        <v>421</v>
      </c>
    </row>
    <row r="20" spans="1:3" x14ac:dyDescent="0.25">
      <c r="A20" s="5" t="s">
        <v>31</v>
      </c>
      <c r="B20" s="27" t="s">
        <v>38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CHRNA5 gene from guanine (G) to adenine (A) resulting in incorrect protein function. This substitution of a single nucleotide is known as a missense variant.</v>
      </c>
    </row>
    <row r="21" spans="1:3" x14ac:dyDescent="0.25">
      <c r="A21" s="5" t="s">
        <v>32</v>
      </c>
      <c r="B21" s="27" t="s">
        <v>66</v>
      </c>
      <c r="C21" t="s">
        <v>17</v>
      </c>
    </row>
    <row r="22" spans="1:3" x14ac:dyDescent="0.25">
      <c r="A22" s="5" t="s">
        <v>40</v>
      </c>
      <c r="B22" s="30" t="s">
        <v>420</v>
      </c>
      <c r="C22" t="str">
        <f>"&lt;/Variant&gt;"</f>
        <v>&lt;/Variant&gt;</v>
      </c>
    </row>
    <row r="23" spans="1:3" x14ac:dyDescent="0.25">
      <c r="C23" t="str">
        <f>CONCATENATE("&lt;# ",B25," #&gt;")</f>
        <v>&lt;# A78573551G #&gt;</v>
      </c>
    </row>
    <row r="24" spans="1:3" x14ac:dyDescent="0.25">
      <c r="A24" s="6" t="s">
        <v>29</v>
      </c>
      <c r="B24" s="44" t="s">
        <v>422</v>
      </c>
      <c r="C24" t="str">
        <f>CONCATENATE(" &lt;Variant hgvs=",CHAR(34),B24,CHAR(34)," name=",CHAR(34),B25,CHAR(34),"&gt; ")</f>
        <v xml:space="preserve"> &lt;Variant hgvs="NC_000015.10:g.78573551G&gt;A" name="A78573551G"&gt; </v>
      </c>
    </row>
    <row r="25" spans="1:3" x14ac:dyDescent="0.25">
      <c r="A25" s="5" t="s">
        <v>30</v>
      </c>
      <c r="B25" s="30" t="s">
        <v>423</v>
      </c>
    </row>
    <row r="26" spans="1:3" x14ac:dyDescent="0.25">
      <c r="A26" s="5" t="s">
        <v>31</v>
      </c>
      <c r="B26" s="27" t="s">
        <v>66</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CHRNA5 gene from adenine (A) to guanine (G) resulting in incorrect protein function. This substitution of a single nucleotide is known as a missense variant.</v>
      </c>
    </row>
    <row r="27" spans="1:3" x14ac:dyDescent="0.25">
      <c r="A27" s="5" t="s">
        <v>32</v>
      </c>
      <c r="B27" s="27" t="s">
        <v>38</v>
      </c>
    </row>
    <row r="28" spans="1:3" x14ac:dyDescent="0.25">
      <c r="A28" s="6" t="s">
        <v>40</v>
      </c>
      <c r="B28" s="30" t="s">
        <v>424</v>
      </c>
      <c r="C28" t="str">
        <f>"&lt;/Variant&gt;"</f>
        <v>&lt;/Variant&gt;</v>
      </c>
    </row>
    <row r="29" spans="1:3" x14ac:dyDescent="0.25">
      <c r="C29" t="str">
        <f>CONCATENATE("&lt;# ",B31," #&gt;")</f>
        <v>&lt;# A78581651T #&gt;</v>
      </c>
    </row>
    <row r="30" spans="1:3" x14ac:dyDescent="0.25">
      <c r="A30" s="6" t="s">
        <v>29</v>
      </c>
      <c r="B30" s="44" t="s">
        <v>429</v>
      </c>
      <c r="C30" t="str">
        <f>CONCATENATE(" &lt;Variant hgvs=",CHAR(34),B30,CHAR(34)," name=",CHAR(34),B31,CHAR(34),"&gt; ")</f>
        <v xml:space="preserve"> &lt;Variant hgvs="NC_000015.10:g.78581651A&gt;T" name="A78581651T"&gt; </v>
      </c>
    </row>
    <row r="31" spans="1:3" x14ac:dyDescent="0.25">
      <c r="A31" s="5" t="s">
        <v>30</v>
      </c>
      <c r="B31" s="45" t="s">
        <v>430</v>
      </c>
    </row>
    <row r="32" spans="1:3" x14ac:dyDescent="0.25">
      <c r="A32" s="5" t="s">
        <v>31</v>
      </c>
      <c r="B32" s="27" t="s">
        <v>66</v>
      </c>
      <c r="C32" t="str">
        <f>CONCATENATE("  This variant is a change at a specific point in the ",B17," gene from ",B32," to ",B33," resulting in incorrect ",B13," function. This substitution of a single nucleotide is known as a missense variant.")</f>
        <v xml:space="preserve">  This variant is a change at a specific point in the  gene from adenine (A) to thymine (T) resulting in incorrect three function. This substitution of a single nucleotide is known as a missense variant.</v>
      </c>
    </row>
    <row r="33" spans="1:3" x14ac:dyDescent="0.25">
      <c r="A33" s="5" t="s">
        <v>32</v>
      </c>
      <c r="B33" s="27" t="s">
        <v>37</v>
      </c>
    </row>
    <row r="34" spans="1:3" x14ac:dyDescent="0.25">
      <c r="A34" s="6" t="s">
        <v>40</v>
      </c>
      <c r="B34" s="30" t="s">
        <v>431</v>
      </c>
      <c r="C34" t="str">
        <f>"&lt;/Variant&gt;"</f>
        <v>&lt;/Variant&gt;</v>
      </c>
    </row>
    <row r="35" spans="1:3" s="33" customFormat="1" x14ac:dyDescent="0.25">
      <c r="A35" s="31"/>
      <c r="B35" s="32"/>
    </row>
    <row r="36" spans="1:3" s="33" customFormat="1" x14ac:dyDescent="0.25">
      <c r="A36" s="31"/>
      <c r="B36" s="32"/>
      <c r="C36" t="str">
        <f>C17</f>
        <v>&lt;# G1192A #&gt;</v>
      </c>
    </row>
    <row r="37" spans="1:3" x14ac:dyDescent="0.25">
      <c r="A37" s="5" t="s">
        <v>39</v>
      </c>
      <c r="B37" s="42" t="s">
        <v>372</v>
      </c>
      <c r="C37" t="str">
        <f>CONCATENATE(" &lt;Genotype hgvs=",CHAR(34),B37,B38,";",B39,CHAR(34)," name=",CHAR(34),B19,CHAR(34),"&gt; ")</f>
        <v xml:space="preserve"> &lt;Genotype hgvs="NC_000015.10:g.[78606381C&gt;T];[78606381=]" name="G1192A"&gt; </v>
      </c>
    </row>
    <row r="38" spans="1:3" x14ac:dyDescent="0.25">
      <c r="A38" s="5" t="s">
        <v>40</v>
      </c>
      <c r="B38" s="27" t="s">
        <v>373</v>
      </c>
    </row>
    <row r="39" spans="1:3" x14ac:dyDescent="0.25">
      <c r="A39" s="5" t="s">
        <v>31</v>
      </c>
      <c r="B39" s="27" t="s">
        <v>374</v>
      </c>
      <c r="C39" t="s">
        <v>539</v>
      </c>
    </row>
    <row r="40" spans="1:3" x14ac:dyDescent="0.25">
      <c r="A40" s="5" t="s">
        <v>45</v>
      </c>
      <c r="B40" s="27" t="str">
        <f>CONCATENATE("People with this variant have one copy of the ",B22," variant. This substitution of a single nucleotide is known as a missense mutation.")</f>
        <v>People with this variant have one copy of the [G1192A (Asp398Asn)](https://www.ncbi.nlm.nih.gov/clinvar/variation/17497/) variant. This substitution of a single nucleotide is known as a missense mutation.</v>
      </c>
      <c r="C40" t="s">
        <v>17</v>
      </c>
    </row>
    <row r="41" spans="1:3" x14ac:dyDescent="0.25">
      <c r="A41" s="6" t="s">
        <v>46</v>
      </c>
      <c r="B41" s="27" t="s">
        <v>233</v>
      </c>
      <c r="C41" t="str">
        <f>CONCATENATE("     ",B40)</f>
        <v xml:space="preserve">     People with this variant have one copy of the [G1192A (Asp398Asn)](https://www.ncbi.nlm.nih.gov/clinvar/variation/17497/) variant. This substitution of a single nucleotide is known as a missense mutation.</v>
      </c>
    </row>
    <row r="42" spans="1:3" x14ac:dyDescent="0.25">
      <c r="A42" s="6" t="s">
        <v>47</v>
      </c>
      <c r="B42" s="27">
        <v>39.200000000000003</v>
      </c>
    </row>
    <row r="43" spans="1:3" x14ac:dyDescent="0.25">
      <c r="A43" s="5"/>
      <c r="C43" t="s">
        <v>541</v>
      </c>
    </row>
    <row r="44" spans="1:3" x14ac:dyDescent="0.25">
      <c r="A44" s="6"/>
    </row>
    <row r="45" spans="1:3" x14ac:dyDescent="0.25">
      <c r="A45" s="6"/>
      <c r="C45" t="str">
        <f>CONCATENATE("     ",B41)</f>
        <v xml:space="preserve">     You are in the Mild Loss of Function category. See below for more information.</v>
      </c>
    </row>
    <row r="46" spans="1:3" x14ac:dyDescent="0.25">
      <c r="A46" s="6"/>
    </row>
    <row r="47" spans="1:3" x14ac:dyDescent="0.25">
      <c r="A47" s="6"/>
      <c r="C47" t="s">
        <v>542</v>
      </c>
    </row>
    <row r="48" spans="1:3" x14ac:dyDescent="0.25">
      <c r="A48" s="5"/>
    </row>
    <row r="49" spans="1:3" x14ac:dyDescent="0.25">
      <c r="A49" s="5"/>
      <c r="C49" t="str">
        <f>CONCATENATE( "  &lt;piechart percentage=",B42," /&gt;")</f>
        <v xml:space="preserve">  &lt;piechart percentage=39.2 /&gt;</v>
      </c>
    </row>
    <row r="50" spans="1:3" x14ac:dyDescent="0.25">
      <c r="A50" s="5"/>
      <c r="C50" t="str">
        <f>" &lt;/Genotype&gt;"</f>
        <v xml:space="preserve"> &lt;/Genotype&gt;</v>
      </c>
    </row>
    <row r="51" spans="1:3" x14ac:dyDescent="0.25">
      <c r="A51" s="5" t="s">
        <v>48</v>
      </c>
      <c r="B51" s="27" t="s">
        <v>375</v>
      </c>
      <c r="C51" t="str">
        <f>CONCATENATE(" &lt;Genotype hgvs=",CHAR(34),B37,B38,";",B38,CHAR(34)," name=",CHAR(34),B19,CHAR(34),"&gt; ")</f>
        <v xml:space="preserve"> &lt;Genotype hgvs="NC_000015.10:g.[78606381C&gt;T];[78606381C&gt;T]" name="G1192A"&gt; </v>
      </c>
    </row>
    <row r="52" spans="1:3" x14ac:dyDescent="0.25">
      <c r="A52" s="6" t="s">
        <v>49</v>
      </c>
      <c r="B52" s="27" t="s">
        <v>205</v>
      </c>
      <c r="C52" t="s">
        <v>17</v>
      </c>
    </row>
    <row r="53" spans="1:3" x14ac:dyDescent="0.25">
      <c r="A53" s="6" t="s">
        <v>47</v>
      </c>
      <c r="B53" s="27">
        <v>5.2</v>
      </c>
      <c r="C53" t="s">
        <v>539</v>
      </c>
    </row>
    <row r="54" spans="1:3" x14ac:dyDescent="0.25">
      <c r="A54" s="6"/>
    </row>
    <row r="55" spans="1:3" x14ac:dyDescent="0.25">
      <c r="A55" s="5"/>
      <c r="C55" t="str">
        <f>CONCATENATE("     ",B51)</f>
        <v xml:space="preserve">     People with this variant have two copies of the [C78606381T](https://www.ncbi.nlm.nih.gov/projects/SNP/snp_ref.cgi?rs=12914385) variant. This substitution of a single nucleotide is known as a missense mutation.
</v>
      </c>
    </row>
    <row r="56" spans="1:3" x14ac:dyDescent="0.25">
      <c r="A56" s="6"/>
    </row>
    <row r="57" spans="1:3" x14ac:dyDescent="0.25">
      <c r="A57" s="6"/>
      <c r="C57" t="s">
        <v>541</v>
      </c>
    </row>
    <row r="58" spans="1:3" x14ac:dyDescent="0.25">
      <c r="A58" s="6"/>
    </row>
    <row r="59" spans="1:3" x14ac:dyDescent="0.25">
      <c r="A59" s="6"/>
      <c r="C59" t="str">
        <f>CONCATENATE("     ",B52)</f>
        <v xml:space="preserve">     You are in the Moderate Loss of Function category. See below for more information.</v>
      </c>
    </row>
    <row r="60" spans="1:3" x14ac:dyDescent="0.25">
      <c r="A60" s="6"/>
    </row>
    <row r="61" spans="1:3" x14ac:dyDescent="0.25">
      <c r="A61" s="5"/>
      <c r="C61" t="s">
        <v>542</v>
      </c>
    </row>
    <row r="62" spans="1:3" x14ac:dyDescent="0.25">
      <c r="A62" s="5"/>
    </row>
    <row r="63" spans="1:3" x14ac:dyDescent="0.25">
      <c r="A63" s="5"/>
      <c r="C63" t="str">
        <f>CONCATENATE( "  &lt;piechart percentage=",B53," /&gt;")</f>
        <v xml:space="preserve">  &lt;piechart percentage=5.2 /&gt;</v>
      </c>
    </row>
    <row r="64" spans="1:3" x14ac:dyDescent="0.25">
      <c r="A64" s="5"/>
      <c r="C64" t="str">
        <f>" &lt;/Genotype&gt;"</f>
        <v xml:space="preserve"> &lt;/Genotype&gt;</v>
      </c>
    </row>
    <row r="65" spans="1:3" x14ac:dyDescent="0.25">
      <c r="A65" s="5" t="s">
        <v>50</v>
      </c>
      <c r="B65" s="27" t="str">
        <f>CONCATENATE("Your ",B11," gene has no variants. A normal gene is referred to as a ",CHAR(34),"wild-type",CHAR(34)," gene.")</f>
        <v>Your CHRNA5 gene has no variants. A normal gene is referred to as a "wild-type" gene.</v>
      </c>
      <c r="C65" t="str">
        <f>CONCATENATE(" &lt;Genotype hgvs=",CHAR(34),B37,B39,";",B39,CHAR(34)," name=",CHAR(34),B19,CHAR(34),"&gt; ")</f>
        <v xml:space="preserve"> &lt;Genotype hgvs="NC_000015.10:g.[78606381=];[78606381=]" name="G1192A"&gt; </v>
      </c>
    </row>
    <row r="66" spans="1:3" x14ac:dyDescent="0.25">
      <c r="A66" s="6" t="s">
        <v>51</v>
      </c>
      <c r="B66" s="27" t="s">
        <v>153</v>
      </c>
      <c r="C66" t="s">
        <v>17</v>
      </c>
    </row>
    <row r="67" spans="1:3" x14ac:dyDescent="0.25">
      <c r="A67" s="6" t="s">
        <v>47</v>
      </c>
      <c r="B67" s="27">
        <v>55.6</v>
      </c>
      <c r="C67" t="s">
        <v>539</v>
      </c>
    </row>
    <row r="68" spans="1:3" x14ac:dyDescent="0.25">
      <c r="A68" s="5"/>
    </row>
    <row r="69" spans="1:3" x14ac:dyDescent="0.25">
      <c r="A69" s="6"/>
      <c r="C69" t="str">
        <f>CONCATENATE("     ",B65)</f>
        <v xml:space="preserve">     Your CHRNA5 gene has no variants. A normal gene is referred to as a "wild-type" gene.</v>
      </c>
    </row>
    <row r="70" spans="1:3" x14ac:dyDescent="0.25">
      <c r="A70" s="6"/>
    </row>
    <row r="71" spans="1:3" x14ac:dyDescent="0.25">
      <c r="A71" s="6"/>
      <c r="C71" t="s">
        <v>541</v>
      </c>
    </row>
    <row r="72" spans="1:3" x14ac:dyDescent="0.25">
      <c r="A72" s="6"/>
    </row>
    <row r="73" spans="1:3" x14ac:dyDescent="0.25">
      <c r="A73" s="6"/>
      <c r="C73" t="str">
        <f>CONCATENATE("     ",B66)</f>
        <v xml:space="preserve">     This variant is not associated with increased risk.</v>
      </c>
    </row>
    <row r="74" spans="1:3" x14ac:dyDescent="0.25">
      <c r="A74" s="5"/>
    </row>
    <row r="75" spans="1:3" x14ac:dyDescent="0.25">
      <c r="A75" s="5"/>
      <c r="C75" t="s">
        <v>542</v>
      </c>
    </row>
    <row r="76" spans="1:3" x14ac:dyDescent="0.25">
      <c r="A76" s="5"/>
    </row>
    <row r="77" spans="1:3" x14ac:dyDescent="0.25">
      <c r="A77" s="5"/>
      <c r="C77" t="str">
        <f>CONCATENATE( "  &lt;piechart percentage=",B67," /&gt;")</f>
        <v xml:space="preserve">  &lt;piechart percentage=55.6 /&gt;</v>
      </c>
    </row>
    <row r="78" spans="1:3" x14ac:dyDescent="0.25">
      <c r="A78" s="5"/>
      <c r="C78" t="str">
        <f>" &lt;/Genotype&gt;"</f>
        <v xml:space="preserve"> &lt;/Genotype&gt;</v>
      </c>
    </row>
    <row r="79" spans="1:3" x14ac:dyDescent="0.25">
      <c r="A79" s="5"/>
      <c r="C79" t="str">
        <f>C23</f>
        <v>&lt;# A78573551G #&gt;</v>
      </c>
    </row>
    <row r="80" spans="1:3" x14ac:dyDescent="0.25">
      <c r="A80" s="5" t="s">
        <v>39</v>
      </c>
      <c r="B80" s="1" t="s">
        <v>372</v>
      </c>
      <c r="C80" t="str">
        <f>CONCATENATE(" &lt;Genotype hgvs=",CHAR(34),B80,B81,";",B82,CHAR(34)," name=",CHAR(34),B25,CHAR(34),"&gt; ")</f>
        <v xml:space="preserve"> &lt;Genotype hgvs="NC_000015.10:g.[78573551G&gt;A];[78573551=]" name="A78573551G"&gt; </v>
      </c>
    </row>
    <row r="81" spans="1:3" x14ac:dyDescent="0.25">
      <c r="A81" s="5" t="s">
        <v>40</v>
      </c>
      <c r="B81" s="27" t="s">
        <v>425</v>
      </c>
    </row>
    <row r="82" spans="1:3" x14ac:dyDescent="0.25">
      <c r="A82" s="5" t="s">
        <v>31</v>
      </c>
      <c r="B82" s="27" t="s">
        <v>426</v>
      </c>
      <c r="C82" t="s">
        <v>539</v>
      </c>
    </row>
    <row r="83" spans="1:3" x14ac:dyDescent="0.25">
      <c r="A83" s="5" t="s">
        <v>45</v>
      </c>
      <c r="B83" s="27" t="str">
        <f>CONCATENATE("People with this variant have one copy of the ",B28," variant. This substitution of a single nucleotide is known as a missense mutation.")</f>
        <v>People with this variant have one copy of the [A78573551G](https://www.ncbi.nlm.nih.gov/projects/SNP/snp_ref.cgi?rs=6495306) variant. This substitution of a single nucleotide is known as a missense mutation.</v>
      </c>
      <c r="C83" t="s">
        <v>17</v>
      </c>
    </row>
    <row r="84" spans="1:3" x14ac:dyDescent="0.25">
      <c r="A84" s="6" t="s">
        <v>46</v>
      </c>
      <c r="B84" s="27" t="s">
        <v>233</v>
      </c>
      <c r="C84" t="str">
        <f>CONCATENATE("     ",B83)</f>
        <v xml:space="preserve">     People with this variant have one copy of the [A78573551G](https://www.ncbi.nlm.nih.gov/projects/SNP/snp_ref.cgi?rs=6495306) variant. This substitution of a single nucleotide is known as a missense mutation.</v>
      </c>
    </row>
    <row r="85" spans="1:3" x14ac:dyDescent="0.25">
      <c r="A85" s="6" t="s">
        <v>47</v>
      </c>
      <c r="B85" s="27">
        <v>39.200000000000003</v>
      </c>
    </row>
    <row r="86" spans="1:3" x14ac:dyDescent="0.25">
      <c r="A86" s="5"/>
      <c r="C86" t="s">
        <v>541</v>
      </c>
    </row>
    <row r="87" spans="1:3" x14ac:dyDescent="0.25">
      <c r="A87" s="6"/>
    </row>
    <row r="88" spans="1:3" x14ac:dyDescent="0.25">
      <c r="A88" s="6"/>
      <c r="C88" t="str">
        <f>CONCATENATE("     ",B84)</f>
        <v xml:space="preserve">     You are in the Mild Loss of Function category. See below for more information.</v>
      </c>
    </row>
    <row r="89" spans="1:3" x14ac:dyDescent="0.25">
      <c r="A89" s="6"/>
    </row>
    <row r="90" spans="1:3" x14ac:dyDescent="0.25">
      <c r="A90" s="6"/>
      <c r="C90" t="s">
        <v>542</v>
      </c>
    </row>
    <row r="91" spans="1:3" x14ac:dyDescent="0.25">
      <c r="A91" s="5"/>
    </row>
    <row r="92" spans="1:3" x14ac:dyDescent="0.25">
      <c r="A92" s="5"/>
      <c r="C92" t="str">
        <f>CONCATENATE( "  &lt;piechart percentage=",B85," /&gt;")</f>
        <v xml:space="preserve">  &lt;piechart percentage=39.2 /&gt;</v>
      </c>
    </row>
    <row r="93" spans="1:3" x14ac:dyDescent="0.25">
      <c r="A93" s="5"/>
      <c r="C93" t="str">
        <f>" &lt;/Genotype&gt;"</f>
        <v xml:space="preserve"> &lt;/Genotype&gt;</v>
      </c>
    </row>
    <row r="94" spans="1:3" x14ac:dyDescent="0.25">
      <c r="A94" s="5" t="s">
        <v>48</v>
      </c>
      <c r="B94" s="27" t="str">
        <f>CONCATENATE("People with this variant have two copies of the ",B28," variant. This substitution of a single nucleotide is known as a missense mutation.")</f>
        <v>People with this variant have two copies of the [A78573551G](https://www.ncbi.nlm.nih.gov/projects/SNP/snp_ref.cgi?rs=6495306) variant. This substitution of a single nucleotide is known as a missense mutation.</v>
      </c>
      <c r="C94" t="str">
        <f>CONCATENATE(" &lt;Genotype hgvs=",CHAR(34),B80,B81,";",B81,CHAR(34)," name=",CHAR(34),B25,CHAR(34),"&gt; ")</f>
        <v xml:space="preserve"> &lt;Genotype hgvs="NC_000015.10:g.[78573551G&gt;A];[78573551G&gt;A]" name="A78573551G"&gt; </v>
      </c>
    </row>
    <row r="95" spans="1:3" x14ac:dyDescent="0.25">
      <c r="A95" s="6" t="s">
        <v>49</v>
      </c>
      <c r="B95" s="27" t="s">
        <v>205</v>
      </c>
      <c r="C95" t="s">
        <v>17</v>
      </c>
    </row>
    <row r="96" spans="1:3" x14ac:dyDescent="0.25">
      <c r="A96" s="6" t="s">
        <v>47</v>
      </c>
      <c r="B96" s="27">
        <v>17.899999999999999</v>
      </c>
      <c r="C96" t="s">
        <v>539</v>
      </c>
    </row>
    <row r="97" spans="1:3" x14ac:dyDescent="0.25">
      <c r="A97" s="6"/>
    </row>
    <row r="98" spans="1:3" x14ac:dyDescent="0.25">
      <c r="A98" s="5"/>
      <c r="C98" t="str">
        <f>CONCATENATE("     ",B94)</f>
        <v xml:space="preserve">     People with this variant have two copies of the [A78573551G](https://www.ncbi.nlm.nih.gov/projects/SNP/snp_ref.cgi?rs=6495306) variant. This substitution of a single nucleotide is known as a missense mutation.</v>
      </c>
    </row>
    <row r="99" spans="1:3" x14ac:dyDescent="0.25">
      <c r="A99" s="6"/>
    </row>
    <row r="100" spans="1:3" x14ac:dyDescent="0.25">
      <c r="A100" s="6"/>
      <c r="C100" t="s">
        <v>541</v>
      </c>
    </row>
    <row r="101" spans="1:3" x14ac:dyDescent="0.25">
      <c r="A101" s="6"/>
    </row>
    <row r="102" spans="1:3" x14ac:dyDescent="0.25">
      <c r="A102" s="6"/>
      <c r="C102" t="str">
        <f>CONCATENATE("     ",B95)</f>
        <v xml:space="preserve">     You are in the Moderate Loss of Function category. See below for more information.</v>
      </c>
    </row>
    <row r="103" spans="1:3" x14ac:dyDescent="0.25">
      <c r="A103" s="6"/>
    </row>
    <row r="104" spans="1:3" x14ac:dyDescent="0.25">
      <c r="A104" s="5"/>
      <c r="C104" t="s">
        <v>542</v>
      </c>
    </row>
    <row r="105" spans="1:3" x14ac:dyDescent="0.25">
      <c r="A105" s="5"/>
    </row>
    <row r="106" spans="1:3" x14ac:dyDescent="0.25">
      <c r="A106" s="5"/>
      <c r="C106" t="str">
        <f>CONCATENATE( "  &lt;piechart percentage=",B96," /&gt;")</f>
        <v xml:space="preserve">  &lt;piechart percentage=17.9 /&gt;</v>
      </c>
    </row>
    <row r="107" spans="1:3" x14ac:dyDescent="0.25">
      <c r="A107" s="5"/>
      <c r="C107" t="str">
        <f>" &lt;/Genotype&gt;"</f>
        <v xml:space="preserve"> &lt;/Genotype&gt;</v>
      </c>
    </row>
    <row r="108" spans="1:3" x14ac:dyDescent="0.25">
      <c r="A108" s="5" t="s">
        <v>50</v>
      </c>
      <c r="B108" s="27" t="str">
        <f>CONCATENATE("Your ",B11," gene has no variants. A normal gene is referred to as a ",CHAR(34),"wild-type",CHAR(34)," gene.")</f>
        <v>Your CHRNA5 gene has no variants. A normal gene is referred to as a "wild-type" gene.</v>
      </c>
      <c r="C108" t="str">
        <f>CONCATENATE(" &lt;Genotype hgvs=",CHAR(34),B80,B82,";",B82,CHAR(34)," name=",CHAR(34),B25,CHAR(34),"&gt; ")</f>
        <v xml:space="preserve"> &lt;Genotype hgvs="NC_000015.10:g.[78573551=];[78573551=]" name="A78573551G"&gt; </v>
      </c>
    </row>
    <row r="109" spans="1:3" x14ac:dyDescent="0.25">
      <c r="A109" s="6" t="s">
        <v>51</v>
      </c>
      <c r="B109" s="27" t="s">
        <v>153</v>
      </c>
      <c r="C109" t="s">
        <v>17</v>
      </c>
    </row>
    <row r="110" spans="1:3" x14ac:dyDescent="0.25">
      <c r="A110" s="6" t="s">
        <v>47</v>
      </c>
      <c r="B110" s="27">
        <v>42.9</v>
      </c>
      <c r="C110" t="s">
        <v>539</v>
      </c>
    </row>
    <row r="111" spans="1:3" x14ac:dyDescent="0.25">
      <c r="A111" s="5"/>
    </row>
    <row r="112" spans="1:3" x14ac:dyDescent="0.25">
      <c r="A112" s="6"/>
      <c r="C112" t="str">
        <f>CONCATENATE("     ",B108)</f>
        <v xml:space="preserve">     Your CHRNA5 gene has no variants. A normal gene is referred to as a "wild-type" gene.</v>
      </c>
    </row>
    <row r="113" spans="1:3" x14ac:dyDescent="0.25">
      <c r="A113" s="6"/>
    </row>
    <row r="114" spans="1:3" x14ac:dyDescent="0.25">
      <c r="A114" s="6"/>
      <c r="C114" t="s">
        <v>541</v>
      </c>
    </row>
    <row r="115" spans="1:3" x14ac:dyDescent="0.25">
      <c r="A115" s="6"/>
    </row>
    <row r="116" spans="1:3" x14ac:dyDescent="0.25">
      <c r="A116" s="6"/>
      <c r="C116" t="str">
        <f>CONCATENATE("     ",B109)</f>
        <v xml:space="preserve">     This variant is not associated with increased risk.</v>
      </c>
    </row>
    <row r="117" spans="1:3" x14ac:dyDescent="0.25">
      <c r="A117" s="5"/>
    </row>
    <row r="118" spans="1:3" x14ac:dyDescent="0.25">
      <c r="A118" s="5"/>
      <c r="C118" t="s">
        <v>542</v>
      </c>
    </row>
    <row r="119" spans="1:3" x14ac:dyDescent="0.25">
      <c r="A119" s="5"/>
    </row>
    <row r="120" spans="1:3" x14ac:dyDescent="0.25">
      <c r="A120" s="5"/>
      <c r="C120" t="str">
        <f>CONCATENATE( "  &lt;piechart percentage=",B110," /&gt;")</f>
        <v xml:space="preserve">  &lt;piechart percentage=42.9 /&gt;</v>
      </c>
    </row>
    <row r="121" spans="1:3" x14ac:dyDescent="0.25">
      <c r="A121" s="5"/>
      <c r="C121" t="str">
        <f>" &lt;/Genotype&gt;"</f>
        <v xml:space="preserve"> &lt;/Genotype&gt;</v>
      </c>
    </row>
    <row r="122" spans="1:3" ht="15.75" thickBot="1" x14ac:dyDescent="0.3">
      <c r="A122" s="5"/>
      <c r="C122" t="str">
        <f>C29</f>
        <v>&lt;# A78581651T #&gt;</v>
      </c>
    </row>
    <row r="123" spans="1:3" ht="15.75" thickBot="1" x14ac:dyDescent="0.3">
      <c r="A123" s="5" t="s">
        <v>39</v>
      </c>
      <c r="B123" s="46" t="s">
        <v>372</v>
      </c>
      <c r="C123" t="str">
        <f>CONCATENATE(" &lt;Genotype hgvs=",CHAR(34),B123,B124,";",B125,CHAR(34)," name=",CHAR(34),B68,CHAR(34),"&gt; ")</f>
        <v xml:space="preserve"> &lt;Genotype hgvs="NC_000015.10:g.[78581651A&gt;T];[78581651=]" name=""&gt; </v>
      </c>
    </row>
    <row r="124" spans="1:3" x14ac:dyDescent="0.25">
      <c r="A124" s="5" t="s">
        <v>40</v>
      </c>
      <c r="B124" s="27" t="s">
        <v>432</v>
      </c>
    </row>
    <row r="125" spans="1:3" x14ac:dyDescent="0.25">
      <c r="A125" s="5" t="s">
        <v>31</v>
      </c>
      <c r="B125" s="27" t="s">
        <v>433</v>
      </c>
      <c r="C125" t="s">
        <v>539</v>
      </c>
    </row>
    <row r="126" spans="1:3" x14ac:dyDescent="0.25">
      <c r="A126" s="5" t="s">
        <v>45</v>
      </c>
      <c r="B126" s="27" t="str">
        <f>CONCATENATE("People with this variant have one copy of the ",B34," variant. This substitution of a single nucleotide is known as a missense mutation.")</f>
        <v>People with this variant have one copy of the [A78581651T](https://www.ncbi.nlm.nih.gov/projects/SNP/snp_ref.cgi?rs=7180002) variant. This substitution of a single nucleotide is known as a missense mutation.</v>
      </c>
      <c r="C126" t="s">
        <v>17</v>
      </c>
    </row>
    <row r="127" spans="1:3" x14ac:dyDescent="0.25">
      <c r="A127" s="6" t="s">
        <v>46</v>
      </c>
      <c r="B127" s="27" t="s">
        <v>233</v>
      </c>
      <c r="C127" t="str">
        <f>CONCATENATE("     ",B126)</f>
        <v xml:space="preserve">     People with this variant have one copy of the [A78581651T](https://www.ncbi.nlm.nih.gov/projects/SNP/snp_ref.cgi?rs=7180002) variant. This substitution of a single nucleotide is known as a missense mutation.</v>
      </c>
    </row>
    <row r="128" spans="1:3" x14ac:dyDescent="0.25">
      <c r="A128" s="6" t="s">
        <v>47</v>
      </c>
      <c r="B128" s="27">
        <v>27.3</v>
      </c>
    </row>
    <row r="129" spans="1:3" x14ac:dyDescent="0.25">
      <c r="A129" s="5"/>
      <c r="C129" t="s">
        <v>541</v>
      </c>
    </row>
    <row r="130" spans="1:3" x14ac:dyDescent="0.25">
      <c r="A130" s="6"/>
    </row>
    <row r="131" spans="1:3" x14ac:dyDescent="0.25">
      <c r="A131" s="6"/>
      <c r="C131" t="str">
        <f>CONCATENATE("     ",B127)</f>
        <v xml:space="preserve">     You are in the Mild Loss of Function category. See below for more information.</v>
      </c>
    </row>
    <row r="132" spans="1:3" x14ac:dyDescent="0.25">
      <c r="A132" s="6"/>
    </row>
    <row r="133" spans="1:3" x14ac:dyDescent="0.25">
      <c r="A133" s="6"/>
      <c r="C133" t="s">
        <v>542</v>
      </c>
    </row>
    <row r="134" spans="1:3" x14ac:dyDescent="0.25">
      <c r="A134" s="5"/>
    </row>
    <row r="135" spans="1:3" x14ac:dyDescent="0.25">
      <c r="A135" s="5"/>
      <c r="C135" t="str">
        <f>CONCATENATE( "  &lt;piechart percentage=",B128," /&gt;")</f>
        <v xml:space="preserve">  &lt;piechart percentage=27.3 /&gt;</v>
      </c>
    </row>
    <row r="136" spans="1:3" x14ac:dyDescent="0.25">
      <c r="A136" s="5"/>
      <c r="C136" t="str">
        <f>" &lt;/Genotype&gt;"</f>
        <v xml:space="preserve"> &lt;/Genotype&gt;</v>
      </c>
    </row>
    <row r="137" spans="1:3" x14ac:dyDescent="0.25">
      <c r="A137" s="5" t="s">
        <v>48</v>
      </c>
      <c r="B137" s="27" t="str">
        <f>CONCATENATE("People with this variant have two copies of the ",B34," variant. This substitution of a single nucleotide is known as a missense mutation.")</f>
        <v>People with this variant have two copies of the [A78581651T](https://www.ncbi.nlm.nih.gov/projects/SNP/snp_ref.cgi?rs=7180002) variant. This substitution of a single nucleotide is known as a missense mutation.</v>
      </c>
      <c r="C137" t="str">
        <f>CONCATENATE(" &lt;Genotype hgvs=",CHAR(34),B123,B124,";",B124,CHAR(34)," name=",CHAR(34),B68,CHAR(34),"&gt; ")</f>
        <v xml:space="preserve"> &lt;Genotype hgvs="NC_000015.10:g.[78581651A&gt;T];[78581651A&gt;T]" name=""&gt; </v>
      </c>
    </row>
    <row r="138" spans="1:3" x14ac:dyDescent="0.25">
      <c r="A138" s="6" t="s">
        <v>49</v>
      </c>
      <c r="B138" s="27" t="s">
        <v>205</v>
      </c>
      <c r="C138" t="s">
        <v>17</v>
      </c>
    </row>
    <row r="139" spans="1:3" x14ac:dyDescent="0.25">
      <c r="A139" s="6" t="s">
        <v>47</v>
      </c>
      <c r="B139" s="27">
        <v>9.5</v>
      </c>
      <c r="C139" t="s">
        <v>539</v>
      </c>
    </row>
    <row r="140" spans="1:3" x14ac:dyDescent="0.25">
      <c r="A140" s="6"/>
    </row>
    <row r="141" spans="1:3" x14ac:dyDescent="0.25">
      <c r="A141" s="5"/>
      <c r="C141" t="str">
        <f>CONCATENATE("     ",B137)</f>
        <v xml:space="preserve">     People with this variant have two copies of the [A78581651T](https://www.ncbi.nlm.nih.gov/projects/SNP/snp_ref.cgi?rs=7180002) variant. This substitution of a single nucleotide is known as a missense mutation.</v>
      </c>
    </row>
    <row r="142" spans="1:3" x14ac:dyDescent="0.25">
      <c r="A142" s="6"/>
    </row>
    <row r="143" spans="1:3" x14ac:dyDescent="0.25">
      <c r="A143" s="6"/>
      <c r="C143" t="s">
        <v>541</v>
      </c>
    </row>
    <row r="144" spans="1:3" x14ac:dyDescent="0.25">
      <c r="A144" s="6"/>
    </row>
    <row r="145" spans="1:3" x14ac:dyDescent="0.25">
      <c r="A145" s="6"/>
      <c r="C145" t="str">
        <f>CONCATENATE("     ",B138)</f>
        <v xml:space="preserve">     You are in the Moderate Loss of Function category. See below for more information.</v>
      </c>
    </row>
    <row r="146" spans="1:3" x14ac:dyDescent="0.25">
      <c r="A146" s="6"/>
    </row>
    <row r="147" spans="1:3" x14ac:dyDescent="0.25">
      <c r="A147" s="5"/>
      <c r="C147" t="s">
        <v>542</v>
      </c>
    </row>
    <row r="148" spans="1:3" x14ac:dyDescent="0.25">
      <c r="A148" s="5"/>
    </row>
    <row r="149" spans="1:3" x14ac:dyDescent="0.25">
      <c r="A149" s="5"/>
      <c r="C149" t="str">
        <f>CONCATENATE( "  &lt;piechart percentage=",B139," /&gt;")</f>
        <v xml:space="preserve">  &lt;piechart percentage=9.5 /&gt;</v>
      </c>
    </row>
    <row r="150" spans="1:3" x14ac:dyDescent="0.25">
      <c r="A150" s="5"/>
      <c r="C150" t="str">
        <f>" &lt;/Genotype&gt;"</f>
        <v xml:space="preserve"> &lt;/Genotype&gt;</v>
      </c>
    </row>
    <row r="151" spans="1:3" x14ac:dyDescent="0.25">
      <c r="A151" s="5" t="s">
        <v>50</v>
      </c>
      <c r="B151" s="27" t="str">
        <f>CONCATENATE("Your ",B54," gene has no variants. A normal gene is referred to as a ",CHAR(34),"wild-type",CHAR(34)," gene.")</f>
        <v>Your  gene has no variants. A normal gene is referred to as a "wild-type" gene.</v>
      </c>
      <c r="C151" t="str">
        <f>CONCATENATE(" &lt;Genotype hgvs=",CHAR(34),B123,B125,";",B125,CHAR(34)," name=",CHAR(34),B68,CHAR(34),"&gt; ")</f>
        <v xml:space="preserve"> &lt;Genotype hgvs="NC_000015.10:g.[78581651=];[78581651=]" name=""&gt; </v>
      </c>
    </row>
    <row r="152" spans="1:3" x14ac:dyDescent="0.25">
      <c r="A152" s="6" t="s">
        <v>51</v>
      </c>
      <c r="B152" s="27" t="s">
        <v>153</v>
      </c>
      <c r="C152" t="s">
        <v>17</v>
      </c>
    </row>
    <row r="153" spans="1:3" x14ac:dyDescent="0.25">
      <c r="A153" s="6" t="s">
        <v>47</v>
      </c>
      <c r="B153" s="27">
        <v>63.2</v>
      </c>
      <c r="C153" t="s">
        <v>539</v>
      </c>
    </row>
    <row r="154" spans="1:3" x14ac:dyDescent="0.25">
      <c r="A154" s="5"/>
    </row>
    <row r="155" spans="1:3" x14ac:dyDescent="0.25">
      <c r="A155" s="6"/>
      <c r="C155" t="str">
        <f>CONCATENATE("     ",B151)</f>
        <v xml:space="preserve">     Your  gene has no variants. A normal gene is referred to as a "wild-type" gene.</v>
      </c>
    </row>
    <row r="156" spans="1:3" x14ac:dyDescent="0.25">
      <c r="A156" s="6"/>
    </row>
    <row r="157" spans="1:3" x14ac:dyDescent="0.25">
      <c r="A157" s="6"/>
      <c r="C157" t="s">
        <v>541</v>
      </c>
    </row>
    <row r="158" spans="1:3" x14ac:dyDescent="0.25">
      <c r="A158" s="6"/>
    </row>
    <row r="159" spans="1:3" x14ac:dyDescent="0.25">
      <c r="A159" s="6"/>
      <c r="C159" t="str">
        <f>CONCATENATE("     ",B152)</f>
        <v xml:space="preserve">     This variant is not associated with increased risk.</v>
      </c>
    </row>
    <row r="160" spans="1:3" x14ac:dyDescent="0.25">
      <c r="A160" s="5"/>
    </row>
    <row r="161" spans="1:3" x14ac:dyDescent="0.25">
      <c r="A161" s="5"/>
      <c r="C161" t="s">
        <v>542</v>
      </c>
    </row>
    <row r="162" spans="1:3" x14ac:dyDescent="0.25">
      <c r="A162" s="5"/>
    </row>
    <row r="163" spans="1:3" x14ac:dyDescent="0.25">
      <c r="A163" s="5"/>
      <c r="C163" t="str">
        <f>CONCATENATE( "  &lt;piechart percentage=",B153," /&gt;")</f>
        <v xml:space="preserve">  &lt;piechart percentage=63.2 /&gt;</v>
      </c>
    </row>
    <row r="164" spans="1:3" x14ac:dyDescent="0.25">
      <c r="A164" s="5"/>
      <c r="C164" t="str">
        <f>" &lt;/Genotype&gt;"</f>
        <v xml:space="preserve"> &lt;/Genotype&gt;</v>
      </c>
    </row>
    <row r="165" spans="1:3" x14ac:dyDescent="0.25">
      <c r="A165" s="5" t="s">
        <v>52</v>
      </c>
      <c r="B165" s="27" t="str">
        <f>CONCATENATE("Your ",B11," gene has an unknown variant.")</f>
        <v>Your CHRNA5 gene has an unknown variant.</v>
      </c>
      <c r="C165" t="str">
        <f>CONCATENATE(" &lt;Genotype hgvs=",CHAR(34),"unknown",CHAR(34),"&gt; ")</f>
        <v xml:space="preserve"> &lt;Genotype hgvs="unknown"&gt; </v>
      </c>
    </row>
    <row r="166" spans="1:3" x14ac:dyDescent="0.25">
      <c r="A166" s="6" t="s">
        <v>52</v>
      </c>
      <c r="B166" s="27" t="s">
        <v>155</v>
      </c>
      <c r="C166" t="s">
        <v>17</v>
      </c>
    </row>
    <row r="167" spans="1:3" x14ac:dyDescent="0.25">
      <c r="A167" s="6" t="s">
        <v>47</v>
      </c>
      <c r="C167" t="s">
        <v>539</v>
      </c>
    </row>
    <row r="168" spans="1:3" x14ac:dyDescent="0.25">
      <c r="A168" s="6"/>
    </row>
    <row r="169" spans="1:3" x14ac:dyDescent="0.25">
      <c r="A169" s="6"/>
      <c r="C169" t="str">
        <f>CONCATENATE("     ",B165)</f>
        <v xml:space="preserve">     Your CHRNA5 gene has an unknown variant.</v>
      </c>
    </row>
    <row r="170" spans="1:3" x14ac:dyDescent="0.25">
      <c r="A170" s="6"/>
    </row>
    <row r="171" spans="1:3" x14ac:dyDescent="0.25">
      <c r="A171" s="6"/>
      <c r="C171" t="s">
        <v>541</v>
      </c>
    </row>
    <row r="172" spans="1:3" x14ac:dyDescent="0.25">
      <c r="A172" s="6"/>
    </row>
    <row r="173" spans="1:3" x14ac:dyDescent="0.25">
      <c r="A173" s="5"/>
      <c r="C173" t="str">
        <f>CONCATENATE("     ",B166)</f>
        <v xml:space="preserve">     The effect is unknown.</v>
      </c>
    </row>
    <row r="174" spans="1:3" x14ac:dyDescent="0.25">
      <c r="A174" s="6"/>
    </row>
    <row r="175" spans="1:3" x14ac:dyDescent="0.25">
      <c r="A175" s="5"/>
      <c r="C175" t="s">
        <v>542</v>
      </c>
    </row>
    <row r="176" spans="1:3" x14ac:dyDescent="0.25">
      <c r="A176" s="5"/>
    </row>
    <row r="177" spans="1:3" x14ac:dyDescent="0.25">
      <c r="A177" s="5"/>
      <c r="C177" t="str">
        <f>CONCATENATE( "  &lt;piechart percentage=",B167," /&gt;")</f>
        <v xml:space="preserve">  &lt;piechart percentage= /&gt;</v>
      </c>
    </row>
    <row r="178" spans="1:3" x14ac:dyDescent="0.25">
      <c r="A178" s="5"/>
      <c r="C178" t="str">
        <f>" &lt;/Genotype&gt;"</f>
        <v xml:space="preserve"> &lt;/Genotype&gt;</v>
      </c>
    </row>
    <row r="179" spans="1:3" x14ac:dyDescent="0.25">
      <c r="A179" s="5" t="s">
        <v>50</v>
      </c>
      <c r="B179" s="27" t="str">
        <f>CONCATENATE("Your ",B11," gene has no variants. A normal gene is referred to as a ",CHAR(34),"wild-type",CHAR(34)," gene.")</f>
        <v>Your CHRNA5 gene has no variants. A normal gene is referred to as a "wild-type" gene.</v>
      </c>
      <c r="C179" t="str">
        <f>CONCATENATE(" &lt;Genotype hgvs=",CHAR(34),"wildtype",CHAR(34),"&gt;")</f>
        <v xml:space="preserve"> &lt;Genotype hgvs="wildtype"&gt;</v>
      </c>
    </row>
    <row r="180" spans="1:3" x14ac:dyDescent="0.25">
      <c r="A180" s="6" t="s">
        <v>51</v>
      </c>
      <c r="B180" s="27" t="s">
        <v>234</v>
      </c>
      <c r="C180" t="s">
        <v>17</v>
      </c>
    </row>
    <row r="181" spans="1:3" x14ac:dyDescent="0.25">
      <c r="A181" s="6" t="s">
        <v>47</v>
      </c>
      <c r="C181" t="s">
        <v>539</v>
      </c>
    </row>
    <row r="182" spans="1:3" x14ac:dyDescent="0.25">
      <c r="A182" s="6"/>
    </row>
    <row r="183" spans="1:3" x14ac:dyDescent="0.25">
      <c r="A183" s="6"/>
      <c r="C183" t="str">
        <f>CONCATENATE("     ",B179)</f>
        <v xml:space="preserve">     Your CHRNA5 gene has no variants. A normal gene is referred to as a "wild-type" gene.</v>
      </c>
    </row>
    <row r="184" spans="1:3" x14ac:dyDescent="0.25">
      <c r="A184" s="6"/>
    </row>
    <row r="185" spans="1:3" x14ac:dyDescent="0.25">
      <c r="A185" s="6"/>
      <c r="C185" t="s">
        <v>541</v>
      </c>
    </row>
    <row r="186" spans="1:3" x14ac:dyDescent="0.25">
      <c r="A186" s="6"/>
    </row>
    <row r="187" spans="1:3" x14ac:dyDescent="0.25">
      <c r="A187" s="6"/>
      <c r="C187" t="str">
        <f>CONCATENATE("     ",B180)</f>
        <v xml:space="preserve">     Your variant is not associated with any loss of function.</v>
      </c>
    </row>
    <row r="188" spans="1:3" x14ac:dyDescent="0.25">
      <c r="A188" s="6"/>
    </row>
    <row r="189" spans="1:3" x14ac:dyDescent="0.25">
      <c r="A189" s="6"/>
      <c r="C189" t="s">
        <v>542</v>
      </c>
    </row>
    <row r="190" spans="1:3" x14ac:dyDescent="0.25">
      <c r="A190" s="5"/>
    </row>
    <row r="191" spans="1:3" x14ac:dyDescent="0.25">
      <c r="A191" s="6"/>
      <c r="C191" t="str">
        <f>CONCATENATE( "  &lt;piechart percentage=",B181," /&gt;")</f>
        <v xml:space="preserve">  &lt;piechart percentage= /&gt;</v>
      </c>
    </row>
    <row r="192" spans="1:3" x14ac:dyDescent="0.25">
      <c r="A192" s="6"/>
      <c r="C192" t="str">
        <f>" &lt;/Genotype&gt;"</f>
        <v xml:space="preserve"> &lt;/Genotype&gt;</v>
      </c>
    </row>
    <row r="193" spans="1:3" x14ac:dyDescent="0.25">
      <c r="A193" s="6"/>
      <c r="C193" t="str">
        <f>"&lt;/GeneAnalysis&gt;"</f>
        <v>&lt;/GeneAnalysis&gt;</v>
      </c>
    </row>
    <row r="194" spans="1:3" s="33" customFormat="1" x14ac:dyDescent="0.25">
      <c r="A194" s="31"/>
      <c r="B194" s="32"/>
    </row>
    <row r="195" spans="1:3" x14ac:dyDescent="0.25">
      <c r="A195" s="5"/>
      <c r="C195" t="str">
        <f>CONCATENATE("# How do changes in ",B11," affect people?")</f>
        <v># How do changes in CHRNA5 affect people?</v>
      </c>
    </row>
    <row r="196" spans="1:3" x14ac:dyDescent="0.25">
      <c r="A196" s="5"/>
    </row>
    <row r="197" spans="1:3" x14ac:dyDescent="0.25">
      <c r="A197" s="5" t="s">
        <v>54</v>
      </c>
      <c r="B197" s="27" t="str">
        <f>CONCATENATE("For the vast majority of people, the overall risk associated with the common ",B11," variants is small, and do not impact treatment. It is possible that variants in this gene interact with other gene variants, which is the reason for our inclusion of this gene.")</f>
        <v>For the vast majority of people, the overall risk associated with the common CHRNA5 variants is small, and do not impact treatment. It is possible that variants in this gene interact with other gene variants, which is the reason for our inclusion of this gene.</v>
      </c>
      <c r="C197" t="str">
        <f>B197</f>
        <v>For the vast majority of people, the overall risk associated with the common CHRNA5 variants is small, and do not impact treatment. It is possible that variants in this gene interact with other gene variants, which is the reason for our inclusion of this gene.</v>
      </c>
    </row>
    <row r="198" spans="1:3" s="33" customFormat="1" x14ac:dyDescent="0.25">
      <c r="A198" s="31"/>
      <c r="B198" s="32"/>
    </row>
    <row r="199" spans="1:3" s="33" customFormat="1" x14ac:dyDescent="0.25">
      <c r="A199" s="34"/>
      <c r="B199" s="32"/>
      <c r="C199" s="6" t="s">
        <v>377</v>
      </c>
    </row>
    <row r="200" spans="1:3" s="33" customFormat="1" x14ac:dyDescent="0.25">
      <c r="A200" s="34"/>
      <c r="B200" s="32"/>
      <c r="C200" s="6"/>
    </row>
    <row r="201" spans="1:3" x14ac:dyDescent="0.25">
      <c r="A201" s="5"/>
      <c r="C201" t="s">
        <v>376</v>
      </c>
    </row>
    <row r="202" spans="1:3" x14ac:dyDescent="0.25">
      <c r="A202" s="5"/>
    </row>
    <row r="203" spans="1:3" x14ac:dyDescent="0.25">
      <c r="A203" s="5" t="s">
        <v>17</v>
      </c>
      <c r="B203" s="27" t="s">
        <v>595</v>
      </c>
      <c r="C203" t="str">
        <f>B203</f>
        <v>The CHRNA3 protein plays a role in developing nicotine dependence and regulating nicotine receptor proliferation and destruction. Incorrect formation of the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his variant may cause an increase in [cocaine dependence](https://www.ncbi.nlm.nih.gov/pubmed/20485328).</v>
      </c>
    </row>
    <row r="204" spans="1:3" x14ac:dyDescent="0.25">
      <c r="A204" s="5"/>
    </row>
    <row r="205" spans="1:3" x14ac:dyDescent="0.25">
      <c r="A205" s="5"/>
      <c r="C205" t="s">
        <v>55</v>
      </c>
    </row>
    <row r="206" spans="1:3" x14ac:dyDescent="0.25">
      <c r="A206" s="5"/>
    </row>
    <row r="207" spans="1:3" x14ac:dyDescent="0.25">
      <c r="A207" s="5"/>
      <c r="B207" s="41" t="s">
        <v>596</v>
      </c>
      <c r="C207" t="str">
        <f>B207</f>
        <v>People also should not smoke or use cocaine.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208" spans="1:3" s="33" customFormat="1" x14ac:dyDescent="0.25">
      <c r="A208" s="31"/>
      <c r="B208" s="32"/>
    </row>
    <row r="209" spans="1:3" s="33" customFormat="1" x14ac:dyDescent="0.25">
      <c r="A209" s="34"/>
      <c r="B209" s="32"/>
      <c r="C209" s="6" t="s">
        <v>378</v>
      </c>
    </row>
    <row r="210" spans="1:3" s="33" customFormat="1" x14ac:dyDescent="0.25">
      <c r="A210" s="34"/>
      <c r="B210" s="32"/>
      <c r="C210" s="6"/>
    </row>
    <row r="211" spans="1:3" x14ac:dyDescent="0.25">
      <c r="A211" s="5"/>
      <c r="C211" t="s">
        <v>161</v>
      </c>
    </row>
    <row r="212" spans="1:3" x14ac:dyDescent="0.25">
      <c r="A212" s="5"/>
    </row>
    <row r="213" spans="1:3" x14ac:dyDescent="0.25">
      <c r="A213" s="5" t="s">
        <v>17</v>
      </c>
      <c r="B213" s="41" t="s">
        <v>597</v>
      </c>
      <c r="C213" t="str">
        <f>B213</f>
        <v>The CHRNA3 protein plays a role in developing nicotine dependence and regulating nicotine receptor proliferation and destruction. Incorrect formation of the nicotine neurotransmitter receptor protein has a variety of effects. This homozygous variant causes greatly increased risk of [lung cancer](https://www.ncbi.nlm.nih.gov/pubmed/23094028), with an [odds ratio of 1.44](https://www.ncbi.nlm.nih.gov/pubmed/21559498), and [COPD](https://www.ncbi.nlm.nih.gov/pubmed/24621683), with an [odds ratio of 1.39](https://www.ncbi.nlm.nih.gov/pubmed/24621683).   It causes an [increase](https://www.ncbi.nlm.nih.gov/pubmed/29030599) of [two](https://www.ncbi.nlm.nih.gov/pubmed/21559498) [cigarettes](https://www.ncbi.nlm.nih.gov/pubmed/23870182)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as common in [CFS patients at 85.7% with an odds ratio of 6.22.](https://www.ncbi.nlm.nih.gov/pubmed/27099524)</v>
      </c>
    </row>
    <row r="214" spans="1:3" x14ac:dyDescent="0.25">
      <c r="A214" s="5"/>
    </row>
    <row r="215" spans="1:3" x14ac:dyDescent="0.25">
      <c r="A215" s="5"/>
      <c r="C215" t="s">
        <v>55</v>
      </c>
    </row>
    <row r="216" spans="1:3" x14ac:dyDescent="0.25">
      <c r="A216" s="5"/>
    </row>
    <row r="217" spans="1:3" x14ac:dyDescent="0.25">
      <c r="A217" s="5"/>
      <c r="B217" s="41" t="s">
        <v>598</v>
      </c>
      <c r="C217" t="str">
        <f>B217</f>
        <v>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valproric acid](https://www.ncbi.nlm.nih.gov/pubmed/17349632/) impair NKC function, and should be avoided.</v>
      </c>
    </row>
    <row r="219" spans="1:3" s="33" customFormat="1" x14ac:dyDescent="0.25">
      <c r="A219" s="31"/>
      <c r="B219" s="32"/>
    </row>
    <row r="220" spans="1:3" s="33" customFormat="1" x14ac:dyDescent="0.25">
      <c r="A220" s="34"/>
      <c r="B220" s="32"/>
      <c r="C220" t="s">
        <v>380</v>
      </c>
    </row>
    <row r="221" spans="1:3" s="33" customFormat="1" x14ac:dyDescent="0.25">
      <c r="A221" s="34"/>
      <c r="B221" s="32"/>
      <c r="C221" s="6"/>
    </row>
    <row r="222" spans="1:3" x14ac:dyDescent="0.25">
      <c r="A222" s="5"/>
      <c r="C222" t="s">
        <v>376</v>
      </c>
    </row>
    <row r="223" spans="1:3" x14ac:dyDescent="0.25">
      <c r="A223" s="5"/>
    </row>
    <row r="224" spans="1:3" x14ac:dyDescent="0.25">
      <c r="A224" s="5" t="s">
        <v>17</v>
      </c>
      <c r="B224" s="27" t="s">
        <v>599</v>
      </c>
      <c r="C224" t="str">
        <f>B224</f>
        <v>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never-smokers.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v>
      </c>
    </row>
    <row r="225" spans="1:3" x14ac:dyDescent="0.25">
      <c r="A225" s="5"/>
    </row>
    <row r="226" spans="1:3" x14ac:dyDescent="0.25">
      <c r="A226" s="5"/>
      <c r="C226" t="s">
        <v>55</v>
      </c>
    </row>
    <row r="227" spans="1:3" x14ac:dyDescent="0.25">
      <c r="A227" s="5"/>
    </row>
    <row r="228" spans="1:3" x14ac:dyDescent="0.25">
      <c r="A228" s="5"/>
      <c r="B228" s="41" t="s">
        <v>600</v>
      </c>
      <c r="C228" t="str">
        <f>B228</f>
        <v>People also should not smoke.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229" spans="1:3" s="33" customFormat="1" x14ac:dyDescent="0.25">
      <c r="A229" s="31"/>
      <c r="B229" s="32"/>
    </row>
    <row r="230" spans="1:3" s="33" customFormat="1" x14ac:dyDescent="0.25">
      <c r="A230" s="34"/>
      <c r="B230" s="32"/>
      <c r="C230" t="s">
        <v>379</v>
      </c>
    </row>
    <row r="231" spans="1:3" s="33" customFormat="1" x14ac:dyDescent="0.25">
      <c r="A231" s="34"/>
      <c r="B231" s="32"/>
      <c r="C231" s="6"/>
    </row>
    <row r="232" spans="1:3" x14ac:dyDescent="0.25">
      <c r="A232" s="5"/>
      <c r="C232" t="s">
        <v>161</v>
      </c>
    </row>
    <row r="233" spans="1:3" x14ac:dyDescent="0.25">
      <c r="A233" s="5"/>
    </row>
    <row r="234" spans="1:3" x14ac:dyDescent="0.25">
      <c r="A234" s="5" t="s">
        <v>17</v>
      </c>
      <c r="B234" s="27" t="s">
        <v>601</v>
      </c>
      <c r="C234" t="str">
        <f>B234</f>
        <v>This homozygous variant causes increased risk of [adenocarcinoma and squamous cell lung cancer among Caucasians and African Americans](https://www.ncbi.nlm.nih.gov/pubmed/24254305), with an [odds ratio of 1.9](https://www.ncbi.nlm.nih.gov/pubmed/25233467), but not East Asians or never-smokers.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[2.0mg decrease](https://www.ncbi.nlm.nih.gov/pubmed/25891233) in daily NRT consumption up to 28 days after beginning treatment.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are also greatly increased. Homozygotes had increased risk of [antipsychotic medication and schizophrenia](https://www.ncbi.nlm.nih.gov/pubmed/26054357).</v>
      </c>
    </row>
    <row r="235" spans="1:3" x14ac:dyDescent="0.25">
      <c r="A235" s="5"/>
    </row>
    <row r="236" spans="1:3" x14ac:dyDescent="0.25">
      <c r="A236" s="5"/>
      <c r="C236" t="s">
        <v>55</v>
      </c>
    </row>
    <row r="237" spans="1:3" x14ac:dyDescent="0.25">
      <c r="A237" s="5"/>
    </row>
    <row r="238" spans="1:3" x14ac:dyDescent="0.25">
      <c r="A238" s="5"/>
      <c r="B238" s="41" t="s">
        <v>602</v>
      </c>
      <c r="C238" t="str">
        <f>B238</f>
        <v>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240" spans="1:3" s="33" customFormat="1" x14ac:dyDescent="0.25">
      <c r="B240" s="32"/>
    </row>
    <row r="242" spans="1:3" ht="30" x14ac:dyDescent="0.25">
      <c r="A242" t="s">
        <v>56</v>
      </c>
      <c r="B242" s="7" t="s">
        <v>383</v>
      </c>
      <c r="C242" t="str">
        <f>CONCATENATE("&lt;symptoms ",B242," /&gt;")</f>
        <v>&lt;symptoms fatigue D005221 inflamation D007249 anxiety D001007 depression D003863 /&gt;</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373A8-455D-406B-A696-9474DAF82A41}">
  <dimension ref="A1:C378"/>
  <sheetViews>
    <sheetView tabSelected="1" topLeftCell="C1" workbookViewId="0">
      <selection activeCell="C378" sqref="C2:C378"/>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384</v>
      </c>
      <c r="C2" t="str">
        <f>CONCATENATE("# What does the ",B2," gene do?")</f>
        <v># What does the SCN9A gene do?</v>
      </c>
    </row>
    <row r="3" spans="1:3" x14ac:dyDescent="0.25">
      <c r="A3" s="6"/>
    </row>
    <row r="4" spans="1:3" ht="17.25" x14ac:dyDescent="0.3">
      <c r="A4" s="6" t="s">
        <v>22</v>
      </c>
      <c r="B4" s="28" t="s">
        <v>605</v>
      </c>
      <c r="C4" t="str">
        <f>B4</f>
        <v xml:space="preserve">SCN9A (sodium channel protein type 9 subunit alpha) controls a [sodium channels](http://www.uniprot.org/citations/17145499) in neurons that are part of the autonomic (involuntary) nervous system.  The channel is controlled by voltage differences across membranes, and they are involved in [feeling pain](http://www.uniprot.org/citations/17145499) and developing [inflammatory pain](http://www.uniprot.org/citations/17167479).  Numerous diseases are caused by [variants](https://www.ncbi.nlm.nih.gov/pubmed/23129781) in SCN9A, such as [congenital insensitivity or indifference to pain (CIP)](https://www.ncbi.nlm.nih.gov/pubmed/20635406), [primary erythromelalgia (PERYTHM)](https://www.ncbi.nlm.nih.gov/pubmed/14985375), [paroxysmal extreme pain disorder (PEPD)](https://www.ncbi.nlm.nih.gov/pubmed/17145499), [generalized epilepsy with febrile seizures](https://www.ncbi.nlm.nih.gov/pubmed/19763161), [fibromyalgia](https://www.ncbi.nlm.nih.gov/pubmed/29392201), and [CFS](https://www.ncbi.nlm.nih.gov/pubmed/29392201). </v>
      </c>
    </row>
    <row r="5" spans="1:3" ht="17.25" x14ac:dyDescent="0.3">
      <c r="A5" s="6"/>
      <c r="B5" s="28"/>
    </row>
    <row r="6" spans="1:3" x14ac:dyDescent="0.25">
      <c r="A6" s="6" t="s">
        <v>23</v>
      </c>
      <c r="B6" s="27">
        <v>2</v>
      </c>
      <c r="C6" t="str">
        <f>CONCATENATE("This gene is located on chromosome ",B6,". The ",B7," it creates acts in your ",B8)</f>
        <v>This gene is located on chromosome 2. The protein it creates acts in your nervous system and brain.</v>
      </c>
    </row>
    <row r="7" spans="1:3" x14ac:dyDescent="0.25">
      <c r="A7" s="6" t="s">
        <v>24</v>
      </c>
      <c r="B7" s="27" t="s">
        <v>25</v>
      </c>
    </row>
    <row r="8" spans="1:3" x14ac:dyDescent="0.25">
      <c r="A8" s="6" t="s">
        <v>21</v>
      </c>
      <c r="B8" s="27" t="s">
        <v>606</v>
      </c>
    </row>
    <row r="9" spans="1:3" x14ac:dyDescent="0.25">
      <c r="A9" s="5" t="s">
        <v>26</v>
      </c>
      <c r="B9" s="27" t="s">
        <v>267</v>
      </c>
      <c r="C9" t="str">
        <f>CONCATENATE("&lt;TissueList ",B9," /&gt;")</f>
        <v>&lt;TissueList brain D001921 /&gt;</v>
      </c>
    </row>
    <row r="10" spans="1:3" s="33" customFormat="1" x14ac:dyDescent="0.25">
      <c r="A10" s="34"/>
      <c r="B10" s="32"/>
    </row>
    <row r="11" spans="1:3" x14ac:dyDescent="0.25">
      <c r="A11" s="6" t="s">
        <v>4</v>
      </c>
      <c r="B11" s="27" t="s">
        <v>384</v>
      </c>
      <c r="C11" t="str">
        <f>CONCATENATE("&lt;GeneAnalysis gene=",CHAR(34),B11,CHAR(34)," interval=",CHAR(34),B12,CHAR(34),"&gt; ")</f>
        <v xml:space="preserve">&lt;GeneAnalysis gene="SCN9A" interval="NC_000002.12:g.166195185_166375987"&gt; </v>
      </c>
    </row>
    <row r="12" spans="1:3" x14ac:dyDescent="0.25">
      <c r="A12" s="6" t="s">
        <v>27</v>
      </c>
      <c r="B12" s="27" t="s">
        <v>416</v>
      </c>
    </row>
    <row r="13" spans="1:3" x14ac:dyDescent="0.25">
      <c r="A13" s="6" t="s">
        <v>28</v>
      </c>
      <c r="B13" s="27" t="s">
        <v>410</v>
      </c>
      <c r="C13" t="str">
        <f>CONCATENATE(" # What are some common mutations of ",B11,"?")</f>
        <v xml:space="preserve"> # What are some common mutations of SCN9A?</v>
      </c>
    </row>
    <row r="14" spans="1:3" x14ac:dyDescent="0.25">
      <c r="A14" s="6"/>
      <c r="C14" t="s">
        <v>17</v>
      </c>
    </row>
    <row r="15" spans="1:3" x14ac:dyDescent="0.25">
      <c r="C15" t="str">
        <f>CONCATENATE("There are ",B13," well known variants in ",B11,": ",B22,", ",B28,", ",B34,", ",B40,", ",B46,", and ",B52,".")</f>
        <v>There are six well known variants in SCN9A: [T166298928G](https://www.ncbi.nlm.nih.gov/projects/SNP/snp_ref.cgi?rs=6754031), [C984A (Tyr328Ter)](https://www.ncbi.nlm.nih.gov/clinvar/variation/6363/), [C829T (Arg277Ter)](https://www.ncbi.nlm.nih.gov/clinvar/variation/6362/), [C2986T (Arg996Cys)](https://www.ncbi.nlm.nih.gov/clinvar/variation/6356/), [G2691A (Trp897Ter)](https://www.ncbi.nlm.nih.gov/clinvar/variation/6355/), and [G1376C (Ser459Ter)](https://www.ncbi.nlm.nih.gov/clinvar/variation/6353/).</v>
      </c>
    </row>
    <row r="17" spans="1:3" x14ac:dyDescent="0.25">
      <c r="A17" s="6"/>
      <c r="C17" t="str">
        <f>CONCATENATE("&lt;# ",B19," #&gt;")</f>
        <v>&lt;# T166298928G #&gt;</v>
      </c>
    </row>
    <row r="18" spans="1:3" x14ac:dyDescent="0.25">
      <c r="A18" s="6" t="s">
        <v>29</v>
      </c>
      <c r="B18" s="1" t="s">
        <v>385</v>
      </c>
      <c r="C18" t="str">
        <f>CONCATENATE(" &lt;Variant hgvs=",CHAR(34),B18,CHAR(34)," name=",CHAR(34),B19,CHAR(34),"&gt; ")</f>
        <v xml:space="preserve"> &lt;Variant hgvs="NC_000002.12:g.166298928T&gt;G" name="T166298928G"&gt; </v>
      </c>
    </row>
    <row r="19" spans="1:3" x14ac:dyDescent="0.25">
      <c r="A19" s="5" t="s">
        <v>30</v>
      </c>
      <c r="B19" s="30" t="s">
        <v>387</v>
      </c>
    </row>
    <row r="20" spans="1:3" x14ac:dyDescent="0.25">
      <c r="A20" s="5" t="s">
        <v>31</v>
      </c>
      <c r="B20" s="27" t="s">
        <v>37</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SCN9A gene from thymine (T) to guanine (G) resulting in incorrect protein function. This substitution of a single nucleotide is known as a missense variant.</v>
      </c>
    </row>
    <row r="21" spans="1:3" x14ac:dyDescent="0.25">
      <c r="A21" s="5" t="s">
        <v>32</v>
      </c>
      <c r="B21" s="27" t="s">
        <v>38</v>
      </c>
      <c r="C21" t="s">
        <v>17</v>
      </c>
    </row>
    <row r="22" spans="1:3" x14ac:dyDescent="0.25">
      <c r="A22" s="5" t="s">
        <v>40</v>
      </c>
      <c r="B22" s="30" t="s">
        <v>386</v>
      </c>
      <c r="C22" t="str">
        <f>"&lt;/Variant&gt;"</f>
        <v>&lt;/Variant&gt;</v>
      </c>
    </row>
    <row r="23" spans="1:3" x14ac:dyDescent="0.25">
      <c r="C23" t="str">
        <f>CONCATENATE("&lt;# ",B25," #&gt;")</f>
        <v>&lt;# C984A #&gt;</v>
      </c>
    </row>
    <row r="24" spans="1:3" x14ac:dyDescent="0.25">
      <c r="A24" s="6" t="s">
        <v>29</v>
      </c>
      <c r="B24" s="1" t="s">
        <v>390</v>
      </c>
      <c r="C24" t="str">
        <f>CONCATENATE(" &lt;Variant hgvs=",CHAR(34),B24,CHAR(34)," name=",CHAR(34),B25,CHAR(34),"&gt; ")</f>
        <v xml:space="preserve"> &lt;Variant hgvs="NC_000002.12:g.166293354G&gt;T" name="C984A"&gt; </v>
      </c>
    </row>
    <row r="25" spans="1:3" x14ac:dyDescent="0.25">
      <c r="A25" s="5" t="s">
        <v>30</v>
      </c>
      <c r="B25" s="30" t="s">
        <v>396</v>
      </c>
    </row>
    <row r="26" spans="1:3" x14ac:dyDescent="0.25">
      <c r="A26" s="5" t="s">
        <v>31</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SCN9A gene from cytosine (C) to adenine (A) resulting in incorrect protein function. This substitution of a single nucleotide is known as a missense variant.</v>
      </c>
    </row>
    <row r="27" spans="1:3" x14ac:dyDescent="0.25">
      <c r="A27" s="5" t="s">
        <v>32</v>
      </c>
      <c r="B27" s="27" t="s">
        <v>66</v>
      </c>
    </row>
    <row r="28" spans="1:3" x14ac:dyDescent="0.25">
      <c r="A28" s="6" t="s">
        <v>40</v>
      </c>
      <c r="B28" s="30" t="s">
        <v>397</v>
      </c>
      <c r="C28" t="str">
        <f>"&lt;/Variant&gt;"</f>
        <v>&lt;/Variant&gt;</v>
      </c>
    </row>
    <row r="29" spans="1:3" x14ac:dyDescent="0.25">
      <c r="C29" t="str">
        <f>CONCATENATE("&lt;# ",B31," #&gt;")</f>
        <v>&lt;# C829T #&gt;</v>
      </c>
    </row>
    <row r="30" spans="1:3" x14ac:dyDescent="0.25">
      <c r="A30" s="6" t="s">
        <v>29</v>
      </c>
      <c r="B30" s="1" t="s">
        <v>393</v>
      </c>
      <c r="C30" t="str">
        <f>CONCATENATE(" &lt;Variant hgvs=",CHAR(34),B30,CHAR(34)," name=",CHAR(34),B31,CHAR(34),"&gt; ")</f>
        <v xml:space="preserve"> &lt;Variant hgvs="NC_000002.12:g.166303162G&gt;A" name="C829T"&gt; </v>
      </c>
    </row>
    <row r="31" spans="1:3" x14ac:dyDescent="0.25">
      <c r="A31" s="5" t="s">
        <v>30</v>
      </c>
      <c r="B31" s="1" t="s">
        <v>398</v>
      </c>
    </row>
    <row r="32" spans="1:3" x14ac:dyDescent="0.25">
      <c r="A32" s="5" t="s">
        <v>31</v>
      </c>
      <c r="B32" s="27" t="str">
        <f>"cytosine (C)"</f>
        <v>cytosine (C)</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SCN9A gene from cytosine (C) to thymine (T) resulting in incorrect protein function. This substitution of a single nucleotide is known as a missense variant.</v>
      </c>
    </row>
    <row r="33" spans="1:3" x14ac:dyDescent="0.25">
      <c r="A33" s="5" t="s">
        <v>32</v>
      </c>
      <c r="B33" s="27" t="s">
        <v>37</v>
      </c>
    </row>
    <row r="34" spans="1:3" x14ac:dyDescent="0.25">
      <c r="A34" s="5" t="s">
        <v>40</v>
      </c>
      <c r="B34" s="1" t="s">
        <v>399</v>
      </c>
      <c r="C34" t="str">
        <f>"&lt;/Variant&gt;"</f>
        <v>&lt;/Variant&gt;</v>
      </c>
    </row>
    <row r="35" spans="1:3" x14ac:dyDescent="0.25">
      <c r="A35" s="5"/>
      <c r="C35" t="str">
        <f>CONCATENATE("&lt;# ",B37," #&gt;")</f>
        <v>&lt;# C2986T #&gt;</v>
      </c>
    </row>
    <row r="36" spans="1:3" x14ac:dyDescent="0.25">
      <c r="A36" s="6" t="s">
        <v>29</v>
      </c>
      <c r="B36" s="1" t="s">
        <v>401</v>
      </c>
      <c r="C36" t="str">
        <f>CONCATENATE(" &lt;Variant hgvs=",CHAR(34),B36,CHAR(34)," name=",CHAR(34),B37,CHAR(34),"&gt; ")</f>
        <v xml:space="preserve"> &lt;Variant hgvs="NC_000002.12:g.166272731G&gt;A" name="C2986T"&gt; </v>
      </c>
    </row>
    <row r="37" spans="1:3" x14ac:dyDescent="0.25">
      <c r="A37" s="5" t="s">
        <v>30</v>
      </c>
      <c r="B37" s="30" t="s">
        <v>400</v>
      </c>
    </row>
    <row r="38" spans="1:3" x14ac:dyDescent="0.25">
      <c r="A38" s="5" t="s">
        <v>31</v>
      </c>
      <c r="B38" s="27" t="str">
        <f>"cytosine (C)"</f>
        <v>cytosine (C)</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SCN9A gene from cytosine (C) to thymine (T) resulting in incorrect protein function. This substitution of a single nucleotide is known as a missense variant.</v>
      </c>
    </row>
    <row r="39" spans="1:3" x14ac:dyDescent="0.25">
      <c r="A39" s="5" t="s">
        <v>32</v>
      </c>
      <c r="B39" s="27" t="s">
        <v>37</v>
      </c>
    </row>
    <row r="40" spans="1:3" x14ac:dyDescent="0.25">
      <c r="A40" s="5" t="s">
        <v>40</v>
      </c>
      <c r="B40" s="30" t="s">
        <v>404</v>
      </c>
      <c r="C40" t="str">
        <f>"&lt;/Variant&gt;"</f>
        <v>&lt;/Variant&gt;</v>
      </c>
    </row>
    <row r="41" spans="1:3" x14ac:dyDescent="0.25">
      <c r="A41" s="6"/>
      <c r="C41" t="str">
        <f>CONCATENATE("&lt;# ",B43," #&gt;")</f>
        <v>&lt;# G2691A #&gt;</v>
      </c>
    </row>
    <row r="42" spans="1:3" x14ac:dyDescent="0.25">
      <c r="A42" s="6" t="s">
        <v>29</v>
      </c>
      <c r="B42" s="35" t="s">
        <v>407</v>
      </c>
      <c r="C42" t="str">
        <f>CONCATENATE(" &lt;Variant hgvs=",CHAR(34),B42,CHAR(34)," name=",CHAR(34),B43,CHAR(34),"&gt; ")</f>
        <v xml:space="preserve"> &lt;Variant hgvs="NC_000002.12:g.166277133C&gt;T" name="G2691A"&gt; </v>
      </c>
    </row>
    <row r="43" spans="1:3" x14ac:dyDescent="0.25">
      <c r="A43" s="5" t="s">
        <v>30</v>
      </c>
      <c r="B43" s="27" t="s">
        <v>406</v>
      </c>
    </row>
    <row r="44" spans="1:3" x14ac:dyDescent="0.25">
      <c r="A44" s="5" t="s">
        <v>31</v>
      </c>
      <c r="B44" s="27" t="s">
        <v>38</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SCN9A gene from guanine (G) to adenine (A) resulting in incorrect protein function. This substitution of a single nucleotide is known as a missense variant.</v>
      </c>
    </row>
    <row r="45" spans="1:3" x14ac:dyDescent="0.25">
      <c r="A45" s="5" t="s">
        <v>32</v>
      </c>
      <c r="B45" s="27" t="s">
        <v>66</v>
      </c>
    </row>
    <row r="46" spans="1:3" x14ac:dyDescent="0.25">
      <c r="A46" s="5" t="s">
        <v>40</v>
      </c>
      <c r="B46" s="27" t="s">
        <v>405</v>
      </c>
      <c r="C46" t="str">
        <f>"&lt;/Variant&gt;"</f>
        <v>&lt;/Variant&gt;</v>
      </c>
    </row>
    <row r="47" spans="1:3" x14ac:dyDescent="0.25">
      <c r="A47" s="5"/>
      <c r="C47" t="str">
        <f>CONCATENATE("&lt;# ",B49," #&gt;")</f>
        <v>&lt;# G1376C #&gt;</v>
      </c>
    </row>
    <row r="48" spans="1:3" x14ac:dyDescent="0.25">
      <c r="A48" s="6" t="s">
        <v>29</v>
      </c>
      <c r="B48" s="1" t="s">
        <v>411</v>
      </c>
      <c r="C48" t="str">
        <f>CONCATENATE(" &lt;Variant hgvs=",CHAR(34),B48,CHAR(34)," name=",CHAR(34),B49,CHAR(34),"&gt; ")</f>
        <v xml:space="preserve"> &lt;Variant hgvs="NC_000002.12:g.166286562G&gt;C" name="G1376C"&gt; </v>
      </c>
    </row>
    <row r="49" spans="1:3" x14ac:dyDescent="0.25">
      <c r="A49" s="5" t="s">
        <v>30</v>
      </c>
      <c r="B49" s="30" t="s">
        <v>414</v>
      </c>
    </row>
    <row r="50" spans="1:3" x14ac:dyDescent="0.25">
      <c r="A50" s="5" t="s">
        <v>31</v>
      </c>
      <c r="B50" s="27" t="str">
        <f>"cytosine (C)"</f>
        <v>cytosine (C)</v>
      </c>
      <c r="C50" t="str">
        <f>CONCATENATE("  This variant is a change at a specific point in the ",B11," gene from ",B50," to ",B51," resulting in incorrect ",B7," function. This substitution of a single nucleotide is known as a missense variant.")</f>
        <v xml:space="preserve">  This variant is a change at a specific point in the SCN9A gene from cytosine (C) to guanine (G) resulting in incorrect protein function. This substitution of a single nucleotide is known as a missense variant.</v>
      </c>
    </row>
    <row r="51" spans="1:3" x14ac:dyDescent="0.25">
      <c r="A51" s="5" t="s">
        <v>32</v>
      </c>
      <c r="B51" s="27" t="s">
        <v>38</v>
      </c>
    </row>
    <row r="52" spans="1:3" x14ac:dyDescent="0.25">
      <c r="A52" s="5" t="s">
        <v>40</v>
      </c>
      <c r="B52" s="30" t="s">
        <v>415</v>
      </c>
      <c r="C52" t="str">
        <f>"&lt;/Variant&gt;"</f>
        <v>&lt;/Variant&gt;</v>
      </c>
    </row>
    <row r="53" spans="1:3" s="33" customFormat="1" x14ac:dyDescent="0.25">
      <c r="A53" s="31"/>
      <c r="B53" s="32"/>
    </row>
    <row r="54" spans="1:3" s="33" customFormat="1" x14ac:dyDescent="0.25">
      <c r="A54" s="31"/>
      <c r="B54" s="32"/>
      <c r="C54" t="str">
        <f>C17</f>
        <v>&lt;# T166298928G #&gt;</v>
      </c>
    </row>
    <row r="55" spans="1:3" x14ac:dyDescent="0.25">
      <c r="A55" s="5" t="s">
        <v>39</v>
      </c>
      <c r="B55" s="1" t="s">
        <v>129</v>
      </c>
      <c r="C55" t="str">
        <f>CONCATENATE(" &lt;Genotype hgvs=",CHAR(34),B55,B56,";",B57,CHAR(34)," name=",CHAR(34),B19,CHAR(34),"&gt; ")</f>
        <v xml:space="preserve"> &lt;Genotype hgvs="NC_000002.12:g.[166298928T&gt;G];[166298928=]" name="T166298928G"&gt; </v>
      </c>
    </row>
    <row r="56" spans="1:3" x14ac:dyDescent="0.25">
      <c r="A56" s="5" t="s">
        <v>40</v>
      </c>
      <c r="B56" s="27" t="s">
        <v>388</v>
      </c>
    </row>
    <row r="57" spans="1:3" x14ac:dyDescent="0.25">
      <c r="A57" s="5" t="s">
        <v>31</v>
      </c>
      <c r="B57" s="27" t="s">
        <v>389</v>
      </c>
      <c r="C57" t="s">
        <v>539</v>
      </c>
    </row>
    <row r="58" spans="1:3" x14ac:dyDescent="0.25">
      <c r="A58" s="5" t="s">
        <v>45</v>
      </c>
      <c r="B58" s="27" t="str">
        <f>CONCATENATE("People with this variant have one copy of the ",B22)</f>
        <v>People with this variant have one copy of the [T166298928G](https://www.ncbi.nlm.nih.gov/projects/SNP/snp_ref.cgi?rs=6754031)</v>
      </c>
      <c r="C58" t="s">
        <v>17</v>
      </c>
    </row>
    <row r="59" spans="1:3" x14ac:dyDescent="0.25">
      <c r="A59" s="6" t="s">
        <v>46</v>
      </c>
      <c r="B59" s="27" t="s">
        <v>153</v>
      </c>
      <c r="C59" t="str">
        <f>CONCATENATE("     ",B58)</f>
        <v xml:space="preserve">     People with this variant have one copy of the [T166298928G](https://www.ncbi.nlm.nih.gov/projects/SNP/snp_ref.cgi?rs=6754031)</v>
      </c>
    </row>
    <row r="60" spans="1:3" x14ac:dyDescent="0.25">
      <c r="A60" s="6" t="s">
        <v>47</v>
      </c>
      <c r="B60" s="27">
        <v>45.8</v>
      </c>
    </row>
    <row r="61" spans="1:3" x14ac:dyDescent="0.25">
      <c r="A61" s="5"/>
      <c r="C61" t="s">
        <v>541</v>
      </c>
    </row>
    <row r="62" spans="1:3" x14ac:dyDescent="0.25">
      <c r="A62" s="6"/>
    </row>
    <row r="63" spans="1:3" x14ac:dyDescent="0.25">
      <c r="A63" s="6"/>
      <c r="C63" t="str">
        <f>CONCATENATE("     ",B59)</f>
        <v xml:space="preserve">     This variant is not associated with increased risk.</v>
      </c>
    </row>
    <row r="64" spans="1:3" x14ac:dyDescent="0.25">
      <c r="A64" s="6"/>
    </row>
    <row r="65" spans="1:3" x14ac:dyDescent="0.25">
      <c r="A65" s="6"/>
      <c r="C65" t="s">
        <v>542</v>
      </c>
    </row>
    <row r="66" spans="1:3" x14ac:dyDescent="0.25">
      <c r="A66" s="5"/>
    </row>
    <row r="67" spans="1:3" x14ac:dyDescent="0.25">
      <c r="A67" s="5"/>
      <c r="C67" t="str">
        <f>CONCATENATE( "  &lt;piechart percentage=",B60," /&gt;")</f>
        <v xml:space="preserve">  &lt;piechart percentage=45.8 /&gt;</v>
      </c>
    </row>
    <row r="68" spans="1:3" x14ac:dyDescent="0.25">
      <c r="A68" s="5"/>
      <c r="C68" t="str">
        <f>" &lt;/Genotype&gt;"</f>
        <v xml:space="preserve"> &lt;/Genotype&gt;</v>
      </c>
    </row>
    <row r="69" spans="1:3" x14ac:dyDescent="0.25">
      <c r="A69" s="5" t="s">
        <v>48</v>
      </c>
      <c r="B69" s="27" t="str">
        <f>CONCATENATE("People with this variant have two copies of the ",B22," variant. This substitution of a single nucleotide is known as a missense mutation.")</f>
        <v>People with this variant have two copies of the [T166298928G](https://www.ncbi.nlm.nih.gov/projects/SNP/snp_ref.cgi?rs=6754031) variant. This substitution of a single nucleotide is known as a missense mutation.</v>
      </c>
      <c r="C69" t="str">
        <f>CONCATENATE(" &lt;Genotype hgvs=",CHAR(34),B55,B56,";",B56,CHAR(34)," name=",CHAR(34),B19,CHAR(34),"&gt; ")</f>
        <v xml:space="preserve"> &lt;Genotype hgvs="NC_000002.12:g.[166298928T&gt;G];[166298928T&gt;G]" name="T166298928G"&gt; </v>
      </c>
    </row>
    <row r="70" spans="1:3" x14ac:dyDescent="0.25">
      <c r="A70" s="6" t="s">
        <v>49</v>
      </c>
      <c r="B70" s="27" t="s">
        <v>205</v>
      </c>
      <c r="C70" t="s">
        <v>17</v>
      </c>
    </row>
    <row r="71" spans="1:3" x14ac:dyDescent="0.25">
      <c r="A71" s="6" t="s">
        <v>47</v>
      </c>
      <c r="B71" s="27">
        <v>24.1</v>
      </c>
      <c r="C71" t="s">
        <v>539</v>
      </c>
    </row>
    <row r="72" spans="1:3" x14ac:dyDescent="0.25">
      <c r="A72" s="6"/>
    </row>
    <row r="73" spans="1:3" x14ac:dyDescent="0.25">
      <c r="A73" s="5"/>
      <c r="C73" t="str">
        <f>CONCATENATE("     ",B69)</f>
        <v xml:space="preserve">     People with this variant have two copies of the [T166298928G](https://www.ncbi.nlm.nih.gov/projects/SNP/snp_ref.cgi?rs=6754031) variant. This substitution of a single nucleotide is known as a missense mutation.</v>
      </c>
    </row>
    <row r="74" spans="1:3" x14ac:dyDescent="0.25">
      <c r="A74" s="6"/>
    </row>
    <row r="75" spans="1:3" x14ac:dyDescent="0.25">
      <c r="A75" s="6"/>
      <c r="C75" t="s">
        <v>541</v>
      </c>
    </row>
    <row r="76" spans="1:3" x14ac:dyDescent="0.25">
      <c r="A76" s="6"/>
    </row>
    <row r="77" spans="1:3" x14ac:dyDescent="0.25">
      <c r="A77" s="6"/>
      <c r="C77" t="str">
        <f>CONCATENATE("     ",B70)</f>
        <v xml:space="preserve">     You are in the Moderate Loss of Function category. See below for more information.</v>
      </c>
    </row>
    <row r="78" spans="1:3" x14ac:dyDescent="0.25">
      <c r="A78" s="6"/>
    </row>
    <row r="79" spans="1:3" x14ac:dyDescent="0.25">
      <c r="A79" s="5"/>
      <c r="C79" t="s">
        <v>542</v>
      </c>
    </row>
    <row r="80" spans="1:3" x14ac:dyDescent="0.25">
      <c r="A80" s="5"/>
    </row>
    <row r="81" spans="1:3" x14ac:dyDescent="0.25">
      <c r="A81" s="5"/>
      <c r="C81" t="str">
        <f>CONCATENATE( "  &lt;piechart percentage=",B71," /&gt;")</f>
        <v xml:space="preserve">  &lt;piechart percentage=24.1 /&gt;</v>
      </c>
    </row>
    <row r="82" spans="1:3" x14ac:dyDescent="0.25">
      <c r="A82" s="5"/>
      <c r="C82" t="str">
        <f>" &lt;/Genotype&gt;"</f>
        <v xml:space="preserve"> &lt;/Genotype&gt;</v>
      </c>
    </row>
    <row r="83" spans="1:3" x14ac:dyDescent="0.25">
      <c r="A83" s="5" t="s">
        <v>50</v>
      </c>
      <c r="B83" s="27" t="str">
        <f>CONCATENATE("Your ",B11," gene has no variants. A normal gene is referred to as a ",CHAR(34),"wild-type",CHAR(34)," gene.")</f>
        <v>Your SCN9A gene has no variants. A normal gene is referred to as a "wild-type" gene.</v>
      </c>
      <c r="C83" t="str">
        <f>CONCATENATE(" &lt;Genotype hgvs=",CHAR(34),B55,B57,";",B57,CHAR(34)," name=",CHAR(34),B19,CHAR(34),"&gt; ")</f>
        <v xml:space="preserve"> &lt;Genotype hgvs="NC_000002.12:g.[166298928=];[166298928=]" name="T166298928G"&gt; </v>
      </c>
    </row>
    <row r="84" spans="1:3" x14ac:dyDescent="0.25">
      <c r="A84" s="6" t="s">
        <v>51</v>
      </c>
      <c r="B84" s="27" t="s">
        <v>153</v>
      </c>
      <c r="C84" t="s">
        <v>17</v>
      </c>
    </row>
    <row r="85" spans="1:3" x14ac:dyDescent="0.25">
      <c r="A85" s="6" t="s">
        <v>47</v>
      </c>
      <c r="B85" s="27">
        <v>30.2</v>
      </c>
      <c r="C85" t="s">
        <v>539</v>
      </c>
    </row>
    <row r="86" spans="1:3" x14ac:dyDescent="0.25">
      <c r="A86" s="5"/>
    </row>
    <row r="87" spans="1:3" x14ac:dyDescent="0.25">
      <c r="A87" s="6"/>
      <c r="C87" t="str">
        <f>CONCATENATE("     ",B83)</f>
        <v xml:space="preserve">     Your SCN9A gene has no variants. A normal gene is referred to as a "wild-type" gene.</v>
      </c>
    </row>
    <row r="88" spans="1:3" x14ac:dyDescent="0.25">
      <c r="A88" s="6"/>
    </row>
    <row r="89" spans="1:3" x14ac:dyDescent="0.25">
      <c r="A89" s="6"/>
      <c r="C89" t="s">
        <v>541</v>
      </c>
    </row>
    <row r="90" spans="1:3" x14ac:dyDescent="0.25">
      <c r="A90" s="6"/>
    </row>
    <row r="91" spans="1:3" x14ac:dyDescent="0.25">
      <c r="A91" s="6"/>
      <c r="C91" t="str">
        <f>CONCATENATE("     ",B84)</f>
        <v xml:space="preserve">     This variant is not associated with increased risk.</v>
      </c>
    </row>
    <row r="92" spans="1:3" x14ac:dyDescent="0.25">
      <c r="A92" s="5"/>
    </row>
    <row r="93" spans="1:3" x14ac:dyDescent="0.25">
      <c r="A93" s="5"/>
      <c r="C93" t="s">
        <v>542</v>
      </c>
    </row>
    <row r="94" spans="1:3" x14ac:dyDescent="0.25">
      <c r="A94" s="5"/>
    </row>
    <row r="95" spans="1:3" x14ac:dyDescent="0.25">
      <c r="A95" s="5"/>
      <c r="C95" t="str">
        <f>CONCATENATE( "  &lt;piechart percentage=",B85," /&gt;")</f>
        <v xml:space="preserve">  &lt;piechart percentage=30.2 /&gt;</v>
      </c>
    </row>
    <row r="96" spans="1:3" x14ac:dyDescent="0.25">
      <c r="A96" s="5"/>
      <c r="C96" t="str">
        <f>" &lt;/Genotype&gt;"</f>
        <v xml:space="preserve"> &lt;/Genotype&gt;</v>
      </c>
    </row>
    <row r="97" spans="1:3" x14ac:dyDescent="0.25">
      <c r="A97" s="5"/>
      <c r="C97" t="str">
        <f>C23</f>
        <v>&lt;# C984A #&gt;</v>
      </c>
    </row>
    <row r="98" spans="1:3" x14ac:dyDescent="0.25">
      <c r="A98" s="5" t="s">
        <v>39</v>
      </c>
      <c r="B98" s="1" t="s">
        <v>129</v>
      </c>
      <c r="C98" t="str">
        <f>CONCATENATE(" &lt;Genotype hgvs=",CHAR(34),B98,B99,";",B100,CHAR(34)," name=",CHAR(34),B25,CHAR(34),"&gt; ")</f>
        <v xml:space="preserve"> &lt;Genotype hgvs="NC_000002.12:g.[166293354G&gt;T];[166293354=]" name="C984A"&gt; </v>
      </c>
    </row>
    <row r="99" spans="1:3" x14ac:dyDescent="0.25">
      <c r="A99" s="5" t="s">
        <v>40</v>
      </c>
      <c r="B99" s="27" t="s">
        <v>391</v>
      </c>
    </row>
    <row r="100" spans="1:3" x14ac:dyDescent="0.25">
      <c r="A100" s="5" t="s">
        <v>31</v>
      </c>
      <c r="B100" s="27" t="s">
        <v>392</v>
      </c>
      <c r="C100" t="s">
        <v>539</v>
      </c>
    </row>
    <row r="101" spans="1:3" x14ac:dyDescent="0.25">
      <c r="A101" s="5" t="s">
        <v>45</v>
      </c>
      <c r="B101" s="27" t="str">
        <f>CONCATENATE("People with this variant have one copy of the ",B28," variant. This substitution of a single nucleotide is known as a missense mutation.")</f>
        <v>People with this variant have one copy of the [C984A (Tyr328Ter)](https://www.ncbi.nlm.nih.gov/clinvar/variation/6363/) variant. This substitution of a single nucleotide is known as a missense mutation.</v>
      </c>
      <c r="C101" t="s">
        <v>17</v>
      </c>
    </row>
    <row r="102" spans="1:3" x14ac:dyDescent="0.25">
      <c r="A102" s="6" t="s">
        <v>46</v>
      </c>
      <c r="B102" s="27" t="s">
        <v>234</v>
      </c>
      <c r="C102" t="str">
        <f>CONCATENATE("     ",B101)</f>
        <v xml:space="preserve">     People with this variant have one copy of the [C984A (Tyr328Ter)](https://www.ncbi.nlm.nih.gov/clinvar/variation/6363/) variant. This substitution of a single nucleotide is known as a missense mutation.</v>
      </c>
    </row>
    <row r="103" spans="1:3" x14ac:dyDescent="0.25">
      <c r="A103" s="6" t="s">
        <v>47</v>
      </c>
      <c r="B103" s="27">
        <v>0.01</v>
      </c>
    </row>
    <row r="104" spans="1:3" x14ac:dyDescent="0.25">
      <c r="A104" s="5"/>
      <c r="C104" t="s">
        <v>541</v>
      </c>
    </row>
    <row r="105" spans="1:3" x14ac:dyDescent="0.25">
      <c r="A105" s="6"/>
    </row>
    <row r="106" spans="1:3" x14ac:dyDescent="0.25">
      <c r="A106" s="6"/>
      <c r="C106" t="str">
        <f>CONCATENATE("     ",B102)</f>
        <v xml:space="preserve">     Your variant is not associated with any loss of function.</v>
      </c>
    </row>
    <row r="107" spans="1:3" x14ac:dyDescent="0.25">
      <c r="A107" s="6"/>
    </row>
    <row r="108" spans="1:3" x14ac:dyDescent="0.25">
      <c r="A108" s="6"/>
      <c r="C108" t="s">
        <v>542</v>
      </c>
    </row>
    <row r="109" spans="1:3" x14ac:dyDescent="0.25">
      <c r="A109" s="5"/>
    </row>
    <row r="110" spans="1:3" x14ac:dyDescent="0.25">
      <c r="A110" s="5"/>
      <c r="C110" t="str">
        <f>CONCATENATE( "  &lt;piechart percentage=",B103," /&gt;")</f>
        <v xml:space="preserve">  &lt;piechart percentage=0.01 /&gt;</v>
      </c>
    </row>
    <row r="111" spans="1:3" x14ac:dyDescent="0.25">
      <c r="A111" s="5"/>
      <c r="C111" t="str">
        <f>" &lt;/Genotype&gt;"</f>
        <v xml:space="preserve"> &lt;/Genotype&gt;</v>
      </c>
    </row>
    <row r="112" spans="1:3" x14ac:dyDescent="0.25">
      <c r="A112" s="5" t="s">
        <v>48</v>
      </c>
      <c r="B112" s="27" t="str">
        <f>CONCATENATE("People with this variant have two copies of the ",B28," variant. This substitution of a single nucleotide is known as a missense mutation.")</f>
        <v>People with this variant have two copies of the [C984A (Tyr328Ter)](https://www.ncbi.nlm.nih.gov/clinvar/variation/6363/) variant. This substitution of a single nucleotide is known as a missense mutation.</v>
      </c>
      <c r="C112" t="str">
        <f>CONCATENATE(" &lt;Genotype hgvs=",CHAR(34),B98,B99,";",B99,CHAR(34)," name=",CHAR(34),B25,CHAR(34),"&gt; ")</f>
        <v xml:space="preserve"> &lt;Genotype hgvs="NC_000002.12:g.[166293354G&gt;T];[166293354G&gt;T]" name="C984A"&gt; </v>
      </c>
    </row>
    <row r="113" spans="1:3" x14ac:dyDescent="0.25">
      <c r="A113" s="6" t="s">
        <v>49</v>
      </c>
      <c r="B113" s="27" t="s">
        <v>551</v>
      </c>
      <c r="C113" t="s">
        <v>17</v>
      </c>
    </row>
    <row r="114" spans="1:3" x14ac:dyDescent="0.25">
      <c r="A114" s="6" t="s">
        <v>47</v>
      </c>
      <c r="B114" s="27">
        <v>0.01</v>
      </c>
      <c r="C114" t="s">
        <v>539</v>
      </c>
    </row>
    <row r="115" spans="1:3" x14ac:dyDescent="0.25">
      <c r="A115" s="6"/>
    </row>
    <row r="116" spans="1:3" x14ac:dyDescent="0.25">
      <c r="A116" s="5"/>
      <c r="C116" t="str">
        <f>CONCATENATE("     ",B112)</f>
        <v xml:space="preserve">     People with this variant have two copies of the [C984A (Tyr328Ter)](https://www.ncbi.nlm.nih.gov/clinvar/variation/6363/) variant. This substitution of a single nucleotide is known as a missense mutation.</v>
      </c>
    </row>
    <row r="117" spans="1:3" x14ac:dyDescent="0.25">
      <c r="A117" s="6"/>
    </row>
    <row r="118" spans="1:3" x14ac:dyDescent="0.25">
      <c r="A118" s="6"/>
      <c r="C118" t="s">
        <v>541</v>
      </c>
    </row>
    <row r="119" spans="1:3" x14ac:dyDescent="0.25">
      <c r="A119" s="6"/>
    </row>
    <row r="120" spans="1:3" x14ac:dyDescent="0.25">
      <c r="A120" s="6"/>
      <c r="C120" t="str">
        <f>CONCATENATE("     ",B113)</f>
        <v xml:space="preserve">     You are in the Severe Risk category. See below for more information.</v>
      </c>
    </row>
    <row r="121" spans="1:3" x14ac:dyDescent="0.25">
      <c r="A121" s="6"/>
    </row>
    <row r="122" spans="1:3" x14ac:dyDescent="0.25">
      <c r="A122" s="5"/>
      <c r="C122" t="s">
        <v>542</v>
      </c>
    </row>
    <row r="123" spans="1:3" x14ac:dyDescent="0.25">
      <c r="A123" s="5"/>
    </row>
    <row r="124" spans="1:3" x14ac:dyDescent="0.25">
      <c r="A124" s="5"/>
      <c r="C124" t="str">
        <f>CONCATENATE( "  &lt;piechart percentage=",B114," /&gt;")</f>
        <v xml:space="preserve">  &lt;piechart percentage=0.01 /&gt;</v>
      </c>
    </row>
    <row r="125" spans="1:3" x14ac:dyDescent="0.25">
      <c r="A125" s="5"/>
      <c r="C125" t="str">
        <f>" &lt;/Genotype&gt;"</f>
        <v xml:space="preserve"> &lt;/Genotype&gt;</v>
      </c>
    </row>
    <row r="126" spans="1:3" x14ac:dyDescent="0.25">
      <c r="A126" s="5" t="s">
        <v>50</v>
      </c>
      <c r="B126" s="27" t="str">
        <f>CONCATENATE("Your ",B11," gene has no variants. A normal gene is referred to as a ",CHAR(34),"wild-type",CHAR(34)," gene.")</f>
        <v>Your SCN9A gene has no variants. A normal gene is referred to as a "wild-type" gene.</v>
      </c>
      <c r="C126" t="str">
        <f>CONCATENATE(" &lt;Genotype hgvs=",CHAR(34),B98,B100,";",B100,CHAR(34)," name=",CHAR(34),B25,CHAR(34),"&gt; ")</f>
        <v xml:space="preserve"> &lt;Genotype hgvs="NC_000002.12:g.[166293354=];[166293354=]" name="C984A"&gt; </v>
      </c>
    </row>
    <row r="127" spans="1:3" x14ac:dyDescent="0.25">
      <c r="A127" s="6" t="s">
        <v>51</v>
      </c>
      <c r="B127" s="27" t="s">
        <v>234</v>
      </c>
      <c r="C127" t="s">
        <v>17</v>
      </c>
    </row>
    <row r="128" spans="1:3" x14ac:dyDescent="0.25">
      <c r="A128" s="6" t="s">
        <v>47</v>
      </c>
      <c r="B128" s="27">
        <v>99.98</v>
      </c>
      <c r="C128" t="s">
        <v>539</v>
      </c>
    </row>
    <row r="129" spans="1:3" x14ac:dyDescent="0.25">
      <c r="A129" s="5"/>
    </row>
    <row r="130" spans="1:3" x14ac:dyDescent="0.25">
      <c r="A130" s="6"/>
      <c r="C130" t="str">
        <f>CONCATENATE("     ",B126)</f>
        <v xml:space="preserve">     Your SCN9A gene has no variants. A normal gene is referred to as a "wild-type" gene.</v>
      </c>
    </row>
    <row r="131" spans="1:3" x14ac:dyDescent="0.25">
      <c r="A131" s="6"/>
    </row>
    <row r="132" spans="1:3" x14ac:dyDescent="0.25">
      <c r="A132" s="6"/>
      <c r="C132" t="s">
        <v>541</v>
      </c>
    </row>
    <row r="133" spans="1:3" x14ac:dyDescent="0.25">
      <c r="A133" s="6"/>
    </row>
    <row r="134" spans="1:3" x14ac:dyDescent="0.25">
      <c r="A134" s="6"/>
      <c r="C134" t="str">
        <f>CONCATENATE("     ",B127)</f>
        <v xml:space="preserve">     Your variant is not associated with any loss of function.</v>
      </c>
    </row>
    <row r="135" spans="1:3" x14ac:dyDescent="0.25">
      <c r="A135" s="5"/>
    </row>
    <row r="136" spans="1:3" x14ac:dyDescent="0.25">
      <c r="A136" s="5"/>
      <c r="C136" t="s">
        <v>542</v>
      </c>
    </row>
    <row r="137" spans="1:3" x14ac:dyDescent="0.25">
      <c r="A137" s="5"/>
    </row>
    <row r="138" spans="1:3" x14ac:dyDescent="0.25">
      <c r="A138" s="5"/>
      <c r="C138" t="str">
        <f>CONCATENATE( "  &lt;piechart percentage=",B128," /&gt;")</f>
        <v xml:space="preserve">  &lt;piechart percentage=99.98 /&gt;</v>
      </c>
    </row>
    <row r="139" spans="1:3" x14ac:dyDescent="0.25">
      <c r="A139" s="5"/>
      <c r="C139" t="str">
        <f>" &lt;/Genotype&gt;"</f>
        <v xml:space="preserve"> &lt;/Genotype&gt;</v>
      </c>
    </row>
    <row r="140" spans="1:3" x14ac:dyDescent="0.25">
      <c r="A140" s="5"/>
      <c r="C140" t="str">
        <f>C29</f>
        <v>&lt;# C829T #&gt;</v>
      </c>
    </row>
    <row r="141" spans="1:3" x14ac:dyDescent="0.25">
      <c r="A141" s="5" t="s">
        <v>39</v>
      </c>
      <c r="B141" s="1" t="s">
        <v>129</v>
      </c>
      <c r="C141" t="str">
        <f>CONCATENATE(" &lt;Genotype hgvs=",CHAR(34),B141,B142,";",B143,CHAR(34)," name=",CHAR(34),B31,CHAR(34),"&gt; ")</f>
        <v xml:space="preserve"> &lt;Genotype hgvs="NC_000002.12:g.[166303162G&gt;A];[166303162=]" name="C829T"&gt; </v>
      </c>
    </row>
    <row r="142" spans="1:3" x14ac:dyDescent="0.25">
      <c r="A142" s="5" t="s">
        <v>40</v>
      </c>
      <c r="B142" s="27" t="s">
        <v>394</v>
      </c>
    </row>
    <row r="143" spans="1:3" x14ac:dyDescent="0.25">
      <c r="A143" s="5" t="s">
        <v>31</v>
      </c>
      <c r="B143" s="27" t="s">
        <v>395</v>
      </c>
      <c r="C143" t="s">
        <v>539</v>
      </c>
    </row>
    <row r="144" spans="1:3" x14ac:dyDescent="0.25">
      <c r="A144" s="5" t="s">
        <v>45</v>
      </c>
      <c r="B144" s="27" t="str">
        <f>CONCATENATE("People with this variant have one copy of the ",B31," variant. This substitution of a single nucleotide is known as a missense mutation.")</f>
        <v>People with this variant have one copy of the C829T variant. This substitution of a single nucleotide is known as a missense mutation.</v>
      </c>
      <c r="C144" t="s">
        <v>17</v>
      </c>
    </row>
    <row r="145" spans="1:3" x14ac:dyDescent="0.25">
      <c r="A145" s="6" t="s">
        <v>46</v>
      </c>
      <c r="B145" s="27" t="s">
        <v>234</v>
      </c>
      <c r="C145" t="str">
        <f>CONCATENATE("     ",B144)</f>
        <v xml:space="preserve">     People with this variant have one copy of the C829T variant. This substitution of a single nucleotide is known as a missense mutation.</v>
      </c>
    </row>
    <row r="146" spans="1:3" x14ac:dyDescent="0.25">
      <c r="A146" s="6" t="s">
        <v>47</v>
      </c>
      <c r="B146" s="27">
        <v>0.01</v>
      </c>
    </row>
    <row r="147" spans="1:3" x14ac:dyDescent="0.25">
      <c r="A147" s="5"/>
      <c r="C147" t="s">
        <v>541</v>
      </c>
    </row>
    <row r="148" spans="1:3" x14ac:dyDescent="0.25">
      <c r="A148" s="6"/>
    </row>
    <row r="149" spans="1:3" x14ac:dyDescent="0.25">
      <c r="A149" s="6"/>
      <c r="C149" t="str">
        <f>CONCATENATE("     ",B145)</f>
        <v xml:space="preserve">     Your variant is not associated with any loss of function.</v>
      </c>
    </row>
    <row r="150" spans="1:3" x14ac:dyDescent="0.25">
      <c r="A150" s="6"/>
    </row>
    <row r="151" spans="1:3" x14ac:dyDescent="0.25">
      <c r="A151" s="6"/>
      <c r="C151" t="s">
        <v>542</v>
      </c>
    </row>
    <row r="152" spans="1:3" x14ac:dyDescent="0.25">
      <c r="A152" s="5"/>
    </row>
    <row r="153" spans="1:3" x14ac:dyDescent="0.25">
      <c r="A153" s="5"/>
      <c r="C153" t="str">
        <f>CONCATENATE( "  &lt;piechart percentage=",B146," /&gt;")</f>
        <v xml:space="preserve">  &lt;piechart percentage=0.01 /&gt;</v>
      </c>
    </row>
    <row r="154" spans="1:3" x14ac:dyDescent="0.25">
      <c r="A154" s="5"/>
      <c r="C154" t="str">
        <f>" &lt;/Genotype&gt;"</f>
        <v xml:space="preserve"> &lt;/Genotype&gt;</v>
      </c>
    </row>
    <row r="155" spans="1:3" x14ac:dyDescent="0.25">
      <c r="A155" s="5" t="s">
        <v>48</v>
      </c>
      <c r="B155" s="27" t="str">
        <f>CONCATENATE("People with this variant have two copies of the ",B31," variant. This substitution of a single nucleotide is known as a missense mutation.")</f>
        <v>People with this variant have two copies of the C829T variant. This substitution of a single nucleotide is known as a missense mutation.</v>
      </c>
      <c r="C155" t="str">
        <f>CONCATENATE(" &lt;Genotype hgvs=",CHAR(34),B141,B142,";",B142,CHAR(34)," name=",CHAR(34),B31,CHAR(34),"&gt; ")</f>
        <v xml:space="preserve"> &lt;Genotype hgvs="NC_000002.12:g.[166303162G&gt;A];[166303162G&gt;A]" name="C829T"&gt; </v>
      </c>
    </row>
    <row r="156" spans="1:3" x14ac:dyDescent="0.25">
      <c r="A156" s="6" t="s">
        <v>49</v>
      </c>
      <c r="B156" s="27" t="s">
        <v>551</v>
      </c>
      <c r="C156" t="s">
        <v>17</v>
      </c>
    </row>
    <row r="157" spans="1:3" x14ac:dyDescent="0.25">
      <c r="A157" s="6" t="s">
        <v>47</v>
      </c>
      <c r="B157" s="27">
        <v>0.01</v>
      </c>
      <c r="C157" t="s">
        <v>539</v>
      </c>
    </row>
    <row r="158" spans="1:3" x14ac:dyDescent="0.25">
      <c r="A158" s="6"/>
    </row>
    <row r="159" spans="1:3" x14ac:dyDescent="0.25">
      <c r="A159" s="5"/>
      <c r="C159" t="str">
        <f>CONCATENATE("     ",B155)</f>
        <v xml:space="preserve">     People with this variant have two copies of the C829T variant. This substitution of a single nucleotide is known as a missense mutation.</v>
      </c>
    </row>
    <row r="160" spans="1:3" x14ac:dyDescent="0.25">
      <c r="A160" s="6"/>
    </row>
    <row r="161" spans="1:3" x14ac:dyDescent="0.25">
      <c r="A161" s="6"/>
      <c r="C161" t="s">
        <v>541</v>
      </c>
    </row>
    <row r="162" spans="1:3" x14ac:dyDescent="0.25">
      <c r="A162" s="6"/>
    </row>
    <row r="163" spans="1:3" x14ac:dyDescent="0.25">
      <c r="A163" s="6"/>
      <c r="C163" t="str">
        <f>CONCATENATE("     ",B156)</f>
        <v xml:space="preserve">     You are in the Severe Risk category. See below for more information.</v>
      </c>
    </row>
    <row r="164" spans="1:3" x14ac:dyDescent="0.25">
      <c r="A164" s="6"/>
    </row>
    <row r="165" spans="1:3" x14ac:dyDescent="0.25">
      <c r="A165" s="5"/>
      <c r="C165" t="s">
        <v>542</v>
      </c>
    </row>
    <row r="166" spans="1:3" x14ac:dyDescent="0.25">
      <c r="A166" s="5"/>
    </row>
    <row r="167" spans="1:3" x14ac:dyDescent="0.25">
      <c r="A167" s="5"/>
      <c r="C167" t="str">
        <f>CONCATENATE( "  &lt;piechart percentage=",B157," /&gt;")</f>
        <v xml:space="preserve">  &lt;piechart percentage=0.01 /&gt;</v>
      </c>
    </row>
    <row r="168" spans="1:3" x14ac:dyDescent="0.25">
      <c r="A168" s="5"/>
      <c r="C168" t="str">
        <f>" &lt;/Genotype&gt;"</f>
        <v xml:space="preserve"> &lt;/Genotype&gt;</v>
      </c>
    </row>
    <row r="169" spans="1:3" x14ac:dyDescent="0.25">
      <c r="A169" s="5" t="s">
        <v>50</v>
      </c>
      <c r="B169" s="27" t="str">
        <f>CONCATENATE("Your ",B11," gene has no variants. A normal gene is referred to as a ",CHAR(34),"wild-type",CHAR(34)," gene.")</f>
        <v>Your SCN9A gene has no variants. A normal gene is referred to as a "wild-type" gene.</v>
      </c>
      <c r="C169" t="str">
        <f>CONCATENATE(" &lt;Genotype hgvs=",CHAR(34),B141,B143,";",B143,CHAR(34)," name=",CHAR(34),B31,CHAR(34),"&gt; ")</f>
        <v xml:space="preserve"> &lt;Genotype hgvs="NC_000002.12:g.[166303162=];[166303162=]" name="C829T"&gt; </v>
      </c>
    </row>
    <row r="170" spans="1:3" x14ac:dyDescent="0.25">
      <c r="A170" s="6" t="s">
        <v>51</v>
      </c>
      <c r="B170" s="27" t="s">
        <v>234</v>
      </c>
      <c r="C170" t="s">
        <v>17</v>
      </c>
    </row>
    <row r="171" spans="1:3" x14ac:dyDescent="0.25">
      <c r="A171" s="6" t="s">
        <v>47</v>
      </c>
      <c r="B171" s="27">
        <v>99.98</v>
      </c>
      <c r="C171" t="s">
        <v>539</v>
      </c>
    </row>
    <row r="172" spans="1:3" x14ac:dyDescent="0.25">
      <c r="A172" s="5"/>
    </row>
    <row r="173" spans="1:3" x14ac:dyDescent="0.25">
      <c r="A173" s="6"/>
      <c r="C173" t="str">
        <f>CONCATENATE("     ",B169)</f>
        <v xml:space="preserve">     Your SCN9A gene has no variants. A normal gene is referred to as a "wild-type" gene.</v>
      </c>
    </row>
    <row r="174" spans="1:3" x14ac:dyDescent="0.25">
      <c r="A174" s="6"/>
    </row>
    <row r="175" spans="1:3" x14ac:dyDescent="0.25">
      <c r="A175" s="6"/>
      <c r="C175" t="s">
        <v>541</v>
      </c>
    </row>
    <row r="176" spans="1:3" x14ac:dyDescent="0.25">
      <c r="A176" s="6"/>
    </row>
    <row r="177" spans="1:3" x14ac:dyDescent="0.25">
      <c r="A177" s="6"/>
      <c r="C177" t="str">
        <f>CONCATENATE("     ",B170)</f>
        <v xml:space="preserve">     Your variant is not associated with any loss of function.</v>
      </c>
    </row>
    <row r="178" spans="1:3" x14ac:dyDescent="0.25">
      <c r="A178" s="5"/>
    </row>
    <row r="179" spans="1:3" x14ac:dyDescent="0.25">
      <c r="A179" s="5"/>
      <c r="C179" t="s">
        <v>542</v>
      </c>
    </row>
    <row r="180" spans="1:3" x14ac:dyDescent="0.25">
      <c r="A180" s="5"/>
    </row>
    <row r="181" spans="1:3" x14ac:dyDescent="0.25">
      <c r="A181" s="5"/>
      <c r="C181" t="str">
        <f>CONCATENATE( "  &lt;piechart percentage=",B171," /&gt;")</f>
        <v xml:space="preserve">  &lt;piechart percentage=99.98 /&gt;</v>
      </c>
    </row>
    <row r="182" spans="1:3" x14ac:dyDescent="0.25">
      <c r="A182" s="5"/>
      <c r="C182" t="str">
        <f>" &lt;/Genotype&gt;"</f>
        <v xml:space="preserve"> &lt;/Genotype&gt;</v>
      </c>
    </row>
    <row r="183" spans="1:3" x14ac:dyDescent="0.25">
      <c r="A183" s="5"/>
      <c r="C183" t="str">
        <f>C35</f>
        <v>&lt;# C2986T #&gt;</v>
      </c>
    </row>
    <row r="184" spans="1:3" x14ac:dyDescent="0.25">
      <c r="A184" s="5" t="s">
        <v>39</v>
      </c>
      <c r="B184" s="1" t="s">
        <v>129</v>
      </c>
      <c r="C184" t="str">
        <f>CONCATENATE(" &lt;Genotype hgvs=",CHAR(34),B184,B185,";",B186,CHAR(34)," name=",CHAR(34),B37,CHAR(34),"&gt; ")</f>
        <v xml:space="preserve"> &lt;Genotype hgvs="NC_000002.12:g.[166272731G&gt;A];[166272731=]" name="C2986T"&gt; </v>
      </c>
    </row>
    <row r="185" spans="1:3" x14ac:dyDescent="0.25">
      <c r="A185" s="5" t="s">
        <v>40</v>
      </c>
      <c r="B185" s="27" t="s">
        <v>402</v>
      </c>
    </row>
    <row r="186" spans="1:3" x14ac:dyDescent="0.25">
      <c r="A186" s="5" t="s">
        <v>31</v>
      </c>
      <c r="B186" s="27" t="s">
        <v>403</v>
      </c>
      <c r="C186" t="s">
        <v>539</v>
      </c>
    </row>
    <row r="187" spans="1:3" x14ac:dyDescent="0.25">
      <c r="A187" s="5" t="s">
        <v>45</v>
      </c>
      <c r="B187" s="27" t="str">
        <f>CONCATENATE("People with this variant have one copy of the ",B40," variant. This substitution of a single nucleotide is known as a missense mutation.")</f>
        <v>People with this variant have one copy of the [C2986T (Arg996Cys)](https://www.ncbi.nlm.nih.gov/clinvar/variation/6356/) variant. This substitution of a single nucleotide is known as a missense mutation.</v>
      </c>
      <c r="C187" t="s">
        <v>17</v>
      </c>
    </row>
    <row r="188" spans="1:3" x14ac:dyDescent="0.25">
      <c r="A188" s="6" t="s">
        <v>46</v>
      </c>
      <c r="B188" s="27" t="s">
        <v>234</v>
      </c>
      <c r="C188" t="str">
        <f>CONCATENATE("     ",B187)</f>
        <v xml:space="preserve">     People with this variant have one copy of the [C2986T (Arg996Cys)](https://www.ncbi.nlm.nih.gov/clinvar/variation/6356/) variant. This substitution of a single nucleotide is known as a missense mutation.</v>
      </c>
    </row>
    <row r="189" spans="1:3" x14ac:dyDescent="0.25">
      <c r="A189" s="6" t="s">
        <v>47</v>
      </c>
      <c r="B189" s="27">
        <v>0.1</v>
      </c>
    </row>
    <row r="190" spans="1:3" x14ac:dyDescent="0.25">
      <c r="A190" s="5"/>
      <c r="C190" t="s">
        <v>541</v>
      </c>
    </row>
    <row r="191" spans="1:3" x14ac:dyDescent="0.25">
      <c r="A191" s="6"/>
    </row>
    <row r="192" spans="1:3" x14ac:dyDescent="0.25">
      <c r="A192" s="6"/>
      <c r="C192" t="str">
        <f>CONCATENATE("     ",B188)</f>
        <v xml:space="preserve">     Your variant is not associated with any loss of function.</v>
      </c>
    </row>
    <row r="193" spans="1:3" x14ac:dyDescent="0.25">
      <c r="A193" s="6"/>
    </row>
    <row r="194" spans="1:3" x14ac:dyDescent="0.25">
      <c r="A194" s="6"/>
      <c r="C194" t="s">
        <v>542</v>
      </c>
    </row>
    <row r="195" spans="1:3" x14ac:dyDescent="0.25">
      <c r="A195" s="5"/>
    </row>
    <row r="196" spans="1:3" x14ac:dyDescent="0.25">
      <c r="A196" s="5"/>
      <c r="C196" t="str">
        <f>CONCATENATE( "  &lt;piechart percentage=",B189," /&gt;")</f>
        <v xml:space="preserve">  &lt;piechart percentage=0.1 /&gt;</v>
      </c>
    </row>
    <row r="197" spans="1:3" x14ac:dyDescent="0.25">
      <c r="A197" s="5"/>
      <c r="C197" t="str">
        <f>" &lt;/Genotype&gt;"</f>
        <v xml:space="preserve"> &lt;/Genotype&gt;</v>
      </c>
    </row>
    <row r="198" spans="1:3" x14ac:dyDescent="0.25">
      <c r="A198" s="5" t="s">
        <v>48</v>
      </c>
      <c r="B198" s="27" t="str">
        <f>CONCATENATE("People with this variant have two copies of the ",B40," variant. This substitution of a single nucleotide is known as a missense mutation.")</f>
        <v>People with this variant have two copies of the [C2986T (Arg996Cys)](https://www.ncbi.nlm.nih.gov/clinvar/variation/6356/) variant. This substitution of a single nucleotide is known as a missense mutation.</v>
      </c>
      <c r="C198" t="str">
        <f>CONCATENATE(" &lt;Genotype hgvs=",CHAR(34),B184,B185,";",B185,CHAR(34)," name=",CHAR(34),B37,CHAR(34),"&gt; ")</f>
        <v xml:space="preserve"> &lt;Genotype hgvs="NC_000002.12:g.[166272731G&gt;A];[166272731G&gt;A]" name="C2986T"&gt; </v>
      </c>
    </row>
    <row r="199" spans="1:3" x14ac:dyDescent="0.25">
      <c r="A199" s="6" t="s">
        <v>49</v>
      </c>
      <c r="B199" s="27" t="s">
        <v>551</v>
      </c>
      <c r="C199" t="s">
        <v>17</v>
      </c>
    </row>
    <row r="200" spans="1:3" x14ac:dyDescent="0.25">
      <c r="A200" s="6" t="s">
        <v>47</v>
      </c>
      <c r="B200" s="27">
        <v>0.01</v>
      </c>
      <c r="C200" t="s">
        <v>539</v>
      </c>
    </row>
    <row r="201" spans="1:3" x14ac:dyDescent="0.25">
      <c r="A201" s="6"/>
    </row>
    <row r="202" spans="1:3" x14ac:dyDescent="0.25">
      <c r="A202" s="5"/>
      <c r="C202" t="str">
        <f>CONCATENATE("     ",B198)</f>
        <v xml:space="preserve">     People with this variant have two copies of the [C2986T (Arg996Cys)](https://www.ncbi.nlm.nih.gov/clinvar/variation/6356/) variant. This substitution of a single nucleotide is known as a missense mutation.</v>
      </c>
    </row>
    <row r="203" spans="1:3" x14ac:dyDescent="0.25">
      <c r="A203" s="6"/>
    </row>
    <row r="204" spans="1:3" x14ac:dyDescent="0.25">
      <c r="A204" s="6"/>
      <c r="C204" t="s">
        <v>541</v>
      </c>
    </row>
    <row r="205" spans="1:3" x14ac:dyDescent="0.25">
      <c r="A205" s="6"/>
    </row>
    <row r="206" spans="1:3" x14ac:dyDescent="0.25">
      <c r="A206" s="6"/>
      <c r="C206" t="str">
        <f>CONCATENATE("     ",B199)</f>
        <v xml:space="preserve">     You are in the Severe Risk category. See below for more information.</v>
      </c>
    </row>
    <row r="207" spans="1:3" x14ac:dyDescent="0.25">
      <c r="A207" s="6"/>
    </row>
    <row r="208" spans="1:3" x14ac:dyDescent="0.25">
      <c r="A208" s="5"/>
      <c r="C208" t="s">
        <v>542</v>
      </c>
    </row>
    <row r="209" spans="1:3" x14ac:dyDescent="0.25">
      <c r="A209" s="5"/>
    </row>
    <row r="210" spans="1:3" x14ac:dyDescent="0.25">
      <c r="A210" s="5"/>
      <c r="C210" t="str">
        <f>CONCATENATE( "  &lt;piechart percentage=",B200," /&gt;")</f>
        <v xml:space="preserve">  &lt;piechart percentage=0.01 /&gt;</v>
      </c>
    </row>
    <row r="211" spans="1:3" x14ac:dyDescent="0.25">
      <c r="A211" s="5"/>
      <c r="C211" t="str">
        <f>" &lt;/Genotype&gt;"</f>
        <v xml:space="preserve"> &lt;/Genotype&gt;</v>
      </c>
    </row>
    <row r="212" spans="1:3" x14ac:dyDescent="0.25">
      <c r="A212" s="5" t="s">
        <v>50</v>
      </c>
      <c r="B212" s="27" t="str">
        <f>CONCATENATE("Your ",B11," gene has no variants. A normal gene is referred to as a ",CHAR(34),"wild-type",CHAR(34)," gene.")</f>
        <v>Your SCN9A gene has no variants. A normal gene is referred to as a "wild-type" gene.</v>
      </c>
      <c r="C212" t="str">
        <f>CONCATENATE(" &lt;Genotype hgvs=",CHAR(34),B184,B186,";",B186,CHAR(34)," name=",CHAR(34),B37,CHAR(34),"&gt; ")</f>
        <v xml:space="preserve"> &lt;Genotype hgvs="NC_000002.12:g.[166272731=];[166272731=]" name="C2986T"&gt; </v>
      </c>
    </row>
    <row r="213" spans="1:3" x14ac:dyDescent="0.25">
      <c r="A213" s="6" t="s">
        <v>51</v>
      </c>
      <c r="B213" s="27" t="s">
        <v>234</v>
      </c>
      <c r="C213" t="s">
        <v>17</v>
      </c>
    </row>
    <row r="214" spans="1:3" x14ac:dyDescent="0.25">
      <c r="A214" s="6" t="s">
        <v>47</v>
      </c>
      <c r="B214" s="27">
        <v>99.88</v>
      </c>
      <c r="C214" t="s">
        <v>539</v>
      </c>
    </row>
    <row r="215" spans="1:3" x14ac:dyDescent="0.25">
      <c r="A215" s="5"/>
    </row>
    <row r="216" spans="1:3" x14ac:dyDescent="0.25">
      <c r="A216" s="6"/>
      <c r="C216" t="str">
        <f>CONCATENATE("     ",B212)</f>
        <v xml:space="preserve">     Your SCN9A gene has no variants. A normal gene is referred to as a "wild-type" gene.</v>
      </c>
    </row>
    <row r="217" spans="1:3" x14ac:dyDescent="0.25">
      <c r="A217" s="6"/>
    </row>
    <row r="218" spans="1:3" x14ac:dyDescent="0.25">
      <c r="A218" s="6"/>
      <c r="C218" t="s">
        <v>541</v>
      </c>
    </row>
    <row r="219" spans="1:3" x14ac:dyDescent="0.25">
      <c r="A219" s="6"/>
    </row>
    <row r="220" spans="1:3" x14ac:dyDescent="0.25">
      <c r="A220" s="6"/>
      <c r="C220" t="str">
        <f>CONCATENATE("     ",B213)</f>
        <v xml:space="preserve">     Your variant is not associated with any loss of function.</v>
      </c>
    </row>
    <row r="221" spans="1:3" x14ac:dyDescent="0.25">
      <c r="A221" s="5"/>
    </row>
    <row r="222" spans="1:3" x14ac:dyDescent="0.25">
      <c r="A222" s="5"/>
      <c r="C222" t="s">
        <v>542</v>
      </c>
    </row>
    <row r="223" spans="1:3" x14ac:dyDescent="0.25">
      <c r="A223" s="5"/>
    </row>
    <row r="224" spans="1:3" x14ac:dyDescent="0.25">
      <c r="A224" s="5"/>
      <c r="C224" t="str">
        <f>CONCATENATE( "  &lt;piechart percentage=",B214," /&gt;")</f>
        <v xml:space="preserve">  &lt;piechart percentage=99.88 /&gt;</v>
      </c>
    </row>
    <row r="225" spans="1:3" x14ac:dyDescent="0.25">
      <c r="A225" s="5"/>
      <c r="C225" t="str">
        <f>" &lt;/Genotype&gt;"</f>
        <v xml:space="preserve"> &lt;/Genotype&gt;</v>
      </c>
    </row>
    <row r="226" spans="1:3" x14ac:dyDescent="0.25">
      <c r="A226" s="5"/>
      <c r="C226" t="str">
        <f>" &lt;/Genotype&gt;"</f>
        <v xml:space="preserve"> &lt;/Genotype&gt;</v>
      </c>
    </row>
    <row r="227" spans="1:3" x14ac:dyDescent="0.25">
      <c r="A227" s="5"/>
      <c r="C227" t="str">
        <f>C41</f>
        <v>&lt;# G2691A #&gt;</v>
      </c>
    </row>
    <row r="228" spans="1:3" x14ac:dyDescent="0.25">
      <c r="A228" s="5" t="s">
        <v>39</v>
      </c>
      <c r="B228" s="1" t="s">
        <v>129</v>
      </c>
      <c r="C228" t="str">
        <f>CONCATENATE(" &lt;Genotype hgvs=",CHAR(34),B228,B229,";",B230,CHAR(34)," name=",CHAR(34),B43,CHAR(34),"&gt; ")</f>
        <v xml:space="preserve"> &lt;Genotype hgvs="NC_000002.12:g.[166277133C&gt;T];[166277133=]" name="G2691A"&gt; </v>
      </c>
    </row>
    <row r="229" spans="1:3" x14ac:dyDescent="0.25">
      <c r="A229" s="5" t="s">
        <v>40</v>
      </c>
      <c r="B229" s="29" t="s">
        <v>408</v>
      </c>
    </row>
    <row r="230" spans="1:3" x14ac:dyDescent="0.25">
      <c r="A230" s="5" t="s">
        <v>31</v>
      </c>
      <c r="B230" s="29" t="s">
        <v>409</v>
      </c>
      <c r="C230" t="s">
        <v>539</v>
      </c>
    </row>
    <row r="231" spans="1:3" x14ac:dyDescent="0.25">
      <c r="A231" s="5" t="s">
        <v>45</v>
      </c>
      <c r="B231" s="27" t="str">
        <f>CONCATENATE("People with this variant have one copy of the ",B46," variant. This substitution of a single nucleotide is known as a missense mutation.")</f>
        <v>People with this variant have one copy of the [G2691A (Trp897Ter)](https://www.ncbi.nlm.nih.gov/clinvar/variation/6355/) variant. This substitution of a single nucleotide is known as a missense mutation.</v>
      </c>
      <c r="C231" t="s">
        <v>17</v>
      </c>
    </row>
    <row r="232" spans="1:3" x14ac:dyDescent="0.25">
      <c r="A232" s="6" t="s">
        <v>46</v>
      </c>
      <c r="B232" s="27" t="s">
        <v>234</v>
      </c>
      <c r="C232" t="str">
        <f>CONCATENATE("     ",B231)</f>
        <v xml:space="preserve">     People with this variant have one copy of the [G2691A (Trp897Ter)](https://www.ncbi.nlm.nih.gov/clinvar/variation/6355/) variant. This substitution of a single nucleotide is known as a missense mutation.</v>
      </c>
    </row>
    <row r="233" spans="1:3" x14ac:dyDescent="0.25">
      <c r="A233" s="6" t="s">
        <v>47</v>
      </c>
      <c r="B233" s="27" t="s">
        <v>428</v>
      </c>
    </row>
    <row r="234" spans="1:3" x14ac:dyDescent="0.25">
      <c r="A234" s="5"/>
      <c r="C234" t="s">
        <v>541</v>
      </c>
    </row>
    <row r="235" spans="1:3" x14ac:dyDescent="0.25">
      <c r="A235" s="6"/>
    </row>
    <row r="236" spans="1:3" x14ac:dyDescent="0.25">
      <c r="A236" s="6"/>
      <c r="C236" t="str">
        <f>CONCATENATE("     ",B232)</f>
        <v xml:space="preserve">     Your variant is not associated with any loss of function.</v>
      </c>
    </row>
    <row r="237" spans="1:3" x14ac:dyDescent="0.25">
      <c r="A237" s="6"/>
    </row>
    <row r="238" spans="1:3" x14ac:dyDescent="0.25">
      <c r="A238" s="6"/>
      <c r="C238" t="s">
        <v>542</v>
      </c>
    </row>
    <row r="239" spans="1:3" x14ac:dyDescent="0.25">
      <c r="A239" s="5"/>
    </row>
    <row r="240" spans="1:3" x14ac:dyDescent="0.25">
      <c r="A240" s="5"/>
      <c r="C240" t="str">
        <f>CONCATENATE( "  &lt;piechart percentage=",B233," /&gt;")</f>
        <v xml:space="preserve">  &lt;piechart percentage=? /&gt;</v>
      </c>
    </row>
    <row r="241" spans="1:3" x14ac:dyDescent="0.25">
      <c r="A241" s="5"/>
      <c r="C241" t="str">
        <f>" &lt;/Genotype&gt;"</f>
        <v xml:space="preserve"> &lt;/Genotype&gt;</v>
      </c>
    </row>
    <row r="242" spans="1:3" x14ac:dyDescent="0.25">
      <c r="A242" s="5" t="s">
        <v>48</v>
      </c>
      <c r="B242" s="27" t="str">
        <f>CONCATENATE("People with this variant have two copies of the ",B46," variant. This substitution of a single nucleotide is known as a missense mutation.")</f>
        <v>People with this variant have two copies of the [G2691A (Trp897Ter)](https://www.ncbi.nlm.nih.gov/clinvar/variation/6355/) variant. This substitution of a single nucleotide is known as a missense mutation.</v>
      </c>
      <c r="C242" t="str">
        <f>CONCATENATE(" &lt;Genotype hgvs=",CHAR(34),B228,B229,";",B229,CHAR(34)," name=",CHAR(34),B43,CHAR(34),"&gt; ")</f>
        <v xml:space="preserve"> &lt;Genotype hgvs="NC_000002.12:g.[166277133C&gt;T];[166277133C&gt;T]" name="G2691A"&gt; </v>
      </c>
    </row>
    <row r="243" spans="1:3" x14ac:dyDescent="0.25">
      <c r="A243" s="6" t="s">
        <v>49</v>
      </c>
      <c r="B243" s="27" t="s">
        <v>551</v>
      </c>
      <c r="C243" t="s">
        <v>17</v>
      </c>
    </row>
    <row r="244" spans="1:3" x14ac:dyDescent="0.25">
      <c r="A244" s="6" t="s">
        <v>47</v>
      </c>
      <c r="B244" s="27" t="s">
        <v>428</v>
      </c>
      <c r="C244" t="s">
        <v>539</v>
      </c>
    </row>
    <row r="245" spans="1:3" x14ac:dyDescent="0.25">
      <c r="A245" s="6"/>
    </row>
    <row r="246" spans="1:3" x14ac:dyDescent="0.25">
      <c r="A246" s="5"/>
      <c r="C246" t="str">
        <f>CONCATENATE("     ",B242)</f>
        <v xml:space="preserve">     People with this variant have two copies of the [G2691A (Trp897Ter)](https://www.ncbi.nlm.nih.gov/clinvar/variation/6355/) variant. This substitution of a single nucleotide is known as a missense mutation.</v>
      </c>
    </row>
    <row r="247" spans="1:3" x14ac:dyDescent="0.25">
      <c r="A247" s="6"/>
    </row>
    <row r="248" spans="1:3" x14ac:dyDescent="0.25">
      <c r="A248" s="6"/>
      <c r="C248" t="s">
        <v>541</v>
      </c>
    </row>
    <row r="249" spans="1:3" x14ac:dyDescent="0.25">
      <c r="A249" s="6"/>
    </row>
    <row r="250" spans="1:3" x14ac:dyDescent="0.25">
      <c r="A250" s="6"/>
      <c r="C250" t="str">
        <f>CONCATENATE("     ",B243)</f>
        <v xml:space="preserve">     You are in the Severe Risk category. See below for more information.</v>
      </c>
    </row>
    <row r="251" spans="1:3" x14ac:dyDescent="0.25">
      <c r="A251" s="6"/>
    </row>
    <row r="252" spans="1:3" x14ac:dyDescent="0.25">
      <c r="A252" s="5"/>
      <c r="C252" t="s">
        <v>542</v>
      </c>
    </row>
    <row r="253" spans="1:3" x14ac:dyDescent="0.25">
      <c r="A253" s="5"/>
    </row>
    <row r="254" spans="1:3" x14ac:dyDescent="0.25">
      <c r="A254" s="5"/>
      <c r="C254" t="str">
        <f>CONCATENATE( "  &lt;piechart percentage=",B244," /&gt;")</f>
        <v xml:space="preserve">  &lt;piechart percentage=? /&gt;</v>
      </c>
    </row>
    <row r="255" spans="1:3" x14ac:dyDescent="0.25">
      <c r="A255" s="5"/>
      <c r="C255" t="str">
        <f>" &lt;/Genotype&gt;"</f>
        <v xml:space="preserve"> &lt;/Genotype&gt;</v>
      </c>
    </row>
    <row r="256" spans="1:3" x14ac:dyDescent="0.25">
      <c r="A256" s="5" t="s">
        <v>50</v>
      </c>
      <c r="B256" s="27" t="str">
        <f>CONCATENATE("Your ",B11," gene has no variants. A normal gene is referred to as a ",CHAR(34),"wild-type",CHAR(34)," gene.")</f>
        <v>Your SCN9A gene has no variants. A normal gene is referred to as a "wild-type" gene.</v>
      </c>
      <c r="C256" t="str">
        <f>CONCATENATE(" &lt;Genotype hgvs=",CHAR(34),B228,B230,";",B230,CHAR(34)," name=",CHAR(34),B43,CHAR(34),"&gt; ")</f>
        <v xml:space="preserve"> &lt;Genotype hgvs="NC_000002.12:g.[166277133=];[166277133=]" name="G2691A"&gt; </v>
      </c>
    </row>
    <row r="257" spans="1:3" x14ac:dyDescent="0.25">
      <c r="A257" s="6" t="s">
        <v>51</v>
      </c>
      <c r="B257" s="27" t="s">
        <v>234</v>
      </c>
      <c r="C257" t="s">
        <v>17</v>
      </c>
    </row>
    <row r="258" spans="1:3" x14ac:dyDescent="0.25">
      <c r="A258" s="6" t="s">
        <v>47</v>
      </c>
      <c r="B258" s="27" t="s">
        <v>428</v>
      </c>
      <c r="C258" t="s">
        <v>539</v>
      </c>
    </row>
    <row r="259" spans="1:3" x14ac:dyDescent="0.25">
      <c r="A259" s="5"/>
    </row>
    <row r="260" spans="1:3" x14ac:dyDescent="0.25">
      <c r="A260" s="6"/>
      <c r="C260" t="str">
        <f>CONCATENATE("     ",B256)</f>
        <v xml:space="preserve">     Your SCN9A gene has no variants. A normal gene is referred to as a "wild-type" gene.</v>
      </c>
    </row>
    <row r="261" spans="1:3" x14ac:dyDescent="0.25">
      <c r="A261" s="6"/>
    </row>
    <row r="262" spans="1:3" x14ac:dyDescent="0.25">
      <c r="A262" s="6"/>
      <c r="C262" t="s">
        <v>541</v>
      </c>
    </row>
    <row r="263" spans="1:3" x14ac:dyDescent="0.25">
      <c r="A263" s="6"/>
    </row>
    <row r="264" spans="1:3" x14ac:dyDescent="0.25">
      <c r="A264" s="6"/>
      <c r="C264" t="str">
        <f>CONCATENATE("     ",B257)</f>
        <v xml:space="preserve">     Your variant is not associated with any loss of function.</v>
      </c>
    </row>
    <row r="265" spans="1:3" x14ac:dyDescent="0.25">
      <c r="A265" s="5"/>
    </row>
    <row r="266" spans="1:3" x14ac:dyDescent="0.25">
      <c r="A266" s="5"/>
      <c r="C266" t="s">
        <v>542</v>
      </c>
    </row>
    <row r="267" spans="1:3" x14ac:dyDescent="0.25">
      <c r="A267" s="5"/>
    </row>
    <row r="268" spans="1:3" x14ac:dyDescent="0.25">
      <c r="A268" s="5"/>
      <c r="C268" t="str">
        <f>CONCATENATE( "  &lt;piechart percentage=",B258," /&gt;")</f>
        <v xml:space="preserve">  &lt;piechart percentage=? /&gt;</v>
      </c>
    </row>
    <row r="269" spans="1:3" x14ac:dyDescent="0.25">
      <c r="A269" s="5"/>
      <c r="C269" t="str">
        <f>" &lt;/Genotype&gt;"</f>
        <v xml:space="preserve"> &lt;/Genotype&gt;</v>
      </c>
    </row>
    <row r="270" spans="1:3" x14ac:dyDescent="0.25">
      <c r="A270" s="5"/>
      <c r="C270" t="str">
        <f>C47</f>
        <v>&lt;# G1376C #&gt;</v>
      </c>
    </row>
    <row r="271" spans="1:3" x14ac:dyDescent="0.25">
      <c r="A271" s="5" t="s">
        <v>39</v>
      </c>
      <c r="B271" s="1" t="s">
        <v>129</v>
      </c>
      <c r="C271" t="str">
        <f>CONCATENATE(" &lt;Genotype hgvs=",CHAR(34),B271,B272,";",B273,CHAR(34)," name=",CHAR(34),B49,CHAR(34),"&gt; ")</f>
        <v xml:space="preserve"> &lt;Genotype hgvs="NC_000002.12:g.[166286562G&gt;C];[166286562=]" name="G1376C"&gt; </v>
      </c>
    </row>
    <row r="272" spans="1:3" x14ac:dyDescent="0.25">
      <c r="A272" s="5" t="s">
        <v>40</v>
      </c>
      <c r="B272" s="29" t="s">
        <v>412</v>
      </c>
    </row>
    <row r="273" spans="1:3" x14ac:dyDescent="0.25">
      <c r="A273" s="5" t="s">
        <v>31</v>
      </c>
      <c r="B273" s="29" t="s">
        <v>413</v>
      </c>
      <c r="C273" t="s">
        <v>539</v>
      </c>
    </row>
    <row r="274" spans="1:3" x14ac:dyDescent="0.25">
      <c r="A274" s="5" t="s">
        <v>45</v>
      </c>
      <c r="B274" s="27" t="str">
        <f>CONCATENATE("People with this variant have one copy of the ",B52," variant. This substitution of a single nucleotide is known as a missense mutation.")</f>
        <v>People with this variant have one copy of the [G1376C (Ser459Ter)](https://www.ncbi.nlm.nih.gov/clinvar/variation/6353/) variant. This substitution of a single nucleotide is known as a missense mutation.</v>
      </c>
      <c r="C274" t="s">
        <v>17</v>
      </c>
    </row>
    <row r="275" spans="1:3" x14ac:dyDescent="0.25">
      <c r="A275" s="6" t="s">
        <v>46</v>
      </c>
      <c r="B275" s="27" t="s">
        <v>234</v>
      </c>
      <c r="C275" t="str">
        <f>CONCATENATE("     ",B274)</f>
        <v xml:space="preserve">     People with this variant have one copy of the [G1376C (Ser459Ter)](https://www.ncbi.nlm.nih.gov/clinvar/variation/6353/) variant. This substitution of a single nucleotide is known as a missense mutation.</v>
      </c>
    </row>
    <row r="276" spans="1:3" x14ac:dyDescent="0.25">
      <c r="A276" s="6" t="s">
        <v>47</v>
      </c>
      <c r="B276" s="27" t="s">
        <v>428</v>
      </c>
    </row>
    <row r="277" spans="1:3" x14ac:dyDescent="0.25">
      <c r="A277" s="5"/>
      <c r="C277" t="s">
        <v>541</v>
      </c>
    </row>
    <row r="278" spans="1:3" x14ac:dyDescent="0.25">
      <c r="A278" s="6"/>
    </row>
    <row r="279" spans="1:3" x14ac:dyDescent="0.25">
      <c r="A279" s="6"/>
      <c r="C279" t="str">
        <f>CONCATENATE("     ",B275)</f>
        <v xml:space="preserve">     Your variant is not associated with any loss of function.</v>
      </c>
    </row>
    <row r="280" spans="1:3" x14ac:dyDescent="0.25">
      <c r="A280" s="6"/>
    </row>
    <row r="281" spans="1:3" x14ac:dyDescent="0.25">
      <c r="A281" s="6"/>
      <c r="C281" t="s">
        <v>542</v>
      </c>
    </row>
    <row r="282" spans="1:3" x14ac:dyDescent="0.25">
      <c r="A282" s="5"/>
    </row>
    <row r="283" spans="1:3" x14ac:dyDescent="0.25">
      <c r="A283" s="5"/>
      <c r="C283" t="str">
        <f>CONCATENATE( "  &lt;piechart percentage=",B276," /&gt;")</f>
        <v xml:space="preserve">  &lt;piechart percentage=? /&gt;</v>
      </c>
    </row>
    <row r="284" spans="1:3" x14ac:dyDescent="0.25">
      <c r="A284" s="5"/>
      <c r="C284" t="str">
        <f>" &lt;/Genotype&gt;"</f>
        <v xml:space="preserve"> &lt;/Genotype&gt;</v>
      </c>
    </row>
    <row r="285" spans="1:3" x14ac:dyDescent="0.25">
      <c r="A285" s="5" t="s">
        <v>48</v>
      </c>
      <c r="B285" s="27" t="str">
        <f>CONCATENATE("People with this variant have two copies of the ",B52," variant. This substitution of a single nucleotide is known as a missense mutation.")</f>
        <v>People with this variant have two copies of the [G1376C (Ser459Ter)](https://www.ncbi.nlm.nih.gov/clinvar/variation/6353/) variant. This substitution of a single nucleotide is known as a missense mutation.</v>
      </c>
      <c r="C285" t="str">
        <f>CONCATENATE(" &lt;Genotype hgvs=",CHAR(34),B271,B272,";",B272,CHAR(34)," name=",CHAR(34),B49,CHAR(34),"&gt; ")</f>
        <v xml:space="preserve"> &lt;Genotype hgvs="NC_000002.12:g.[166286562G&gt;C];[166286562G&gt;C]" name="G1376C"&gt; </v>
      </c>
    </row>
    <row r="286" spans="1:3" x14ac:dyDescent="0.25">
      <c r="A286" s="6" t="s">
        <v>49</v>
      </c>
      <c r="B286" s="27" t="s">
        <v>234</v>
      </c>
      <c r="C286" t="s">
        <v>17</v>
      </c>
    </row>
    <row r="287" spans="1:3" x14ac:dyDescent="0.25">
      <c r="A287" s="6" t="s">
        <v>47</v>
      </c>
      <c r="B287" s="27" t="s">
        <v>428</v>
      </c>
      <c r="C287" t="s">
        <v>539</v>
      </c>
    </row>
    <row r="288" spans="1:3" x14ac:dyDescent="0.25">
      <c r="A288" s="6"/>
    </row>
    <row r="289" spans="1:3" x14ac:dyDescent="0.25">
      <c r="A289" s="5"/>
      <c r="C289" t="str">
        <f>CONCATENATE("     ",B285)</f>
        <v xml:space="preserve">     People with this variant have two copies of the [G1376C (Ser459Ter)](https://www.ncbi.nlm.nih.gov/clinvar/variation/6353/) variant. This substitution of a single nucleotide is known as a missense mutation.</v>
      </c>
    </row>
    <row r="290" spans="1:3" x14ac:dyDescent="0.25">
      <c r="A290" s="6"/>
    </row>
    <row r="291" spans="1:3" x14ac:dyDescent="0.25">
      <c r="A291" s="6"/>
      <c r="C291" t="s">
        <v>541</v>
      </c>
    </row>
    <row r="292" spans="1:3" x14ac:dyDescent="0.25">
      <c r="A292" s="6"/>
    </row>
    <row r="293" spans="1:3" x14ac:dyDescent="0.25">
      <c r="A293" s="6"/>
      <c r="C293" t="str">
        <f>CONCATENATE("     ",B286)</f>
        <v xml:space="preserve">     Your variant is not associated with any loss of function.</v>
      </c>
    </row>
    <row r="294" spans="1:3" x14ac:dyDescent="0.25">
      <c r="A294" s="6"/>
    </row>
    <row r="295" spans="1:3" x14ac:dyDescent="0.25">
      <c r="A295" s="5"/>
      <c r="C295" t="s">
        <v>542</v>
      </c>
    </row>
    <row r="296" spans="1:3" x14ac:dyDescent="0.25">
      <c r="A296" s="5"/>
    </row>
    <row r="297" spans="1:3" x14ac:dyDescent="0.25">
      <c r="A297" s="5"/>
      <c r="C297" t="str">
        <f>CONCATENATE( "  &lt;piechart percentage=",B287," /&gt;")</f>
        <v xml:space="preserve">  &lt;piechart percentage=? /&gt;</v>
      </c>
    </row>
    <row r="298" spans="1:3" x14ac:dyDescent="0.25">
      <c r="A298" s="5"/>
      <c r="C298" t="str">
        <f>" &lt;/Genotype&gt;"</f>
        <v xml:space="preserve"> &lt;/Genotype&gt;</v>
      </c>
    </row>
    <row r="299" spans="1:3" x14ac:dyDescent="0.25">
      <c r="A299" s="5" t="s">
        <v>50</v>
      </c>
      <c r="B299" s="27" t="str">
        <f>CONCATENATE("Your ",B49," gene has no variants. A normal gene is referred to as a ",CHAR(34),"wild-type",CHAR(34)," gene.")</f>
        <v>Your G1376C gene has no variants. A normal gene is referred to as a "wild-type" gene.</v>
      </c>
      <c r="C299" t="str">
        <f>CONCATENATE(" &lt;Genotype hgvs=",CHAR(34),B271,B273,";",B273,CHAR(34)," name=",CHAR(34),B49,CHAR(34),"&gt; ")</f>
        <v xml:space="preserve"> &lt;Genotype hgvs="NC_000002.12:g.[166286562=];[166286562=]" name="G1376C"&gt; </v>
      </c>
    </row>
    <row r="300" spans="1:3" x14ac:dyDescent="0.25">
      <c r="A300" s="6" t="s">
        <v>51</v>
      </c>
      <c r="B300" s="41" t="s">
        <v>603</v>
      </c>
      <c r="C300" t="s">
        <v>17</v>
      </c>
    </row>
    <row r="301" spans="1:3" x14ac:dyDescent="0.25">
      <c r="A301" s="6" t="s">
        <v>47</v>
      </c>
      <c r="B301" s="27" t="s">
        <v>428</v>
      </c>
      <c r="C301" t="s">
        <v>539</v>
      </c>
    </row>
    <row r="302" spans="1:3" x14ac:dyDescent="0.25">
      <c r="A302" s="5"/>
    </row>
    <row r="303" spans="1:3" x14ac:dyDescent="0.25">
      <c r="A303" s="6"/>
      <c r="C303" t="str">
        <f>CONCATENATE("     ",B299)</f>
        <v xml:space="preserve">     Your G1376C gene has no variants. A normal gene is referred to as a "wild-type" gene.</v>
      </c>
    </row>
    <row r="304" spans="1:3" x14ac:dyDescent="0.25">
      <c r="A304" s="6"/>
    </row>
    <row r="305" spans="1:3" x14ac:dyDescent="0.25">
      <c r="A305" s="6"/>
      <c r="C305" t="s">
        <v>541</v>
      </c>
    </row>
    <row r="306" spans="1:3" x14ac:dyDescent="0.25">
      <c r="A306" s="6"/>
    </row>
    <row r="307" spans="1:3" x14ac:dyDescent="0.25">
      <c r="A307" s="6"/>
      <c r="C307" t="str">
        <f>CONCATENATE("     ",B300)</f>
        <v xml:space="preserve">     You are in the Severe Risk category. See below for more information.
</v>
      </c>
    </row>
    <row r="308" spans="1:3" x14ac:dyDescent="0.25">
      <c r="A308" s="5"/>
    </row>
    <row r="309" spans="1:3" x14ac:dyDescent="0.25">
      <c r="A309" s="5"/>
      <c r="C309" t="s">
        <v>542</v>
      </c>
    </row>
    <row r="310" spans="1:3" x14ac:dyDescent="0.25">
      <c r="A310" s="5"/>
    </row>
    <row r="311" spans="1:3" x14ac:dyDescent="0.25">
      <c r="A311" s="5"/>
      <c r="C311" t="str">
        <f>CONCATENATE( "  &lt;piechart percentage=",B301," /&gt;")</f>
        <v xml:space="preserve">  &lt;piechart percentage=? /&gt;</v>
      </c>
    </row>
    <row r="312" spans="1:3" x14ac:dyDescent="0.25">
      <c r="A312" s="5" t="s">
        <v>52</v>
      </c>
      <c r="B312" s="27" t="str">
        <f>CONCATENATE("Your ",B11," gene has an unknown variant.")</f>
        <v>Your SCN9A gene has an unknown variant.</v>
      </c>
      <c r="C312" t="str">
        <f>CONCATENATE(" &lt;Genotype hgvs=",CHAR(34),"unknown",CHAR(34),"&gt; ")</f>
        <v xml:space="preserve"> &lt;Genotype hgvs="unknown"&gt; </v>
      </c>
    </row>
    <row r="313" spans="1:3" x14ac:dyDescent="0.25">
      <c r="A313" s="6" t="s">
        <v>52</v>
      </c>
      <c r="B313" s="27" t="s">
        <v>155</v>
      </c>
      <c r="C313" t="s">
        <v>17</v>
      </c>
    </row>
    <row r="314" spans="1:3" x14ac:dyDescent="0.25">
      <c r="A314" s="6" t="s">
        <v>47</v>
      </c>
      <c r="C314" t="s">
        <v>539</v>
      </c>
    </row>
    <row r="315" spans="1:3" x14ac:dyDescent="0.25">
      <c r="A315" s="6"/>
    </row>
    <row r="316" spans="1:3" x14ac:dyDescent="0.25">
      <c r="A316" s="6"/>
      <c r="C316" t="str">
        <f>CONCATENATE("     ",B312)</f>
        <v xml:space="preserve">     Your SCN9A gene has an unknown variant.</v>
      </c>
    </row>
    <row r="317" spans="1:3" x14ac:dyDescent="0.25">
      <c r="A317" s="6"/>
    </row>
    <row r="318" spans="1:3" x14ac:dyDescent="0.25">
      <c r="A318" s="6"/>
      <c r="C318" t="s">
        <v>541</v>
      </c>
    </row>
    <row r="319" spans="1:3" x14ac:dyDescent="0.25">
      <c r="A319" s="6"/>
    </row>
    <row r="320" spans="1:3" x14ac:dyDescent="0.25">
      <c r="A320" s="5"/>
      <c r="C320" t="str">
        <f>CONCATENATE("     ",B313)</f>
        <v xml:space="preserve">     The effect is unknown.</v>
      </c>
    </row>
    <row r="321" spans="1:3" x14ac:dyDescent="0.25">
      <c r="A321" s="6"/>
    </row>
    <row r="322" spans="1:3" x14ac:dyDescent="0.25">
      <c r="A322" s="5"/>
      <c r="C322" t="s">
        <v>542</v>
      </c>
    </row>
    <row r="323" spans="1:3" x14ac:dyDescent="0.25">
      <c r="A323" s="5"/>
    </row>
    <row r="324" spans="1:3" x14ac:dyDescent="0.25">
      <c r="A324" s="5"/>
      <c r="C324" t="str">
        <f>CONCATENATE( "  &lt;piechart percentage=",B314," /&gt;")</f>
        <v xml:space="preserve">  &lt;piechart percentage= /&gt;</v>
      </c>
    </row>
    <row r="325" spans="1:3" x14ac:dyDescent="0.25">
      <c r="A325" s="5"/>
      <c r="C325" t="str">
        <f>" &lt;/Genotype&gt;"</f>
        <v xml:space="preserve"> &lt;/Genotype&gt;</v>
      </c>
    </row>
    <row r="326" spans="1:3" x14ac:dyDescent="0.25">
      <c r="A326" s="5" t="s">
        <v>50</v>
      </c>
      <c r="B326" s="27" t="str">
        <f>CONCATENATE("Your ",B11," gene has no variants. A normal gene is referred to as a ",CHAR(34),"wild-type",CHAR(34)," gene.")</f>
        <v>Your SCN9A gene has no variants. A normal gene is referred to as a "wild-type" gene.</v>
      </c>
      <c r="C326" t="str">
        <f>CONCATENATE(" &lt;Genotype hgvs=",CHAR(34),"wildtype",CHAR(34),"&gt;")</f>
        <v xml:space="preserve"> &lt;Genotype hgvs="wildtype"&gt;</v>
      </c>
    </row>
    <row r="327" spans="1:3" x14ac:dyDescent="0.25">
      <c r="A327" s="6" t="s">
        <v>51</v>
      </c>
      <c r="B327" s="27" t="s">
        <v>234</v>
      </c>
      <c r="C327" t="s">
        <v>17</v>
      </c>
    </row>
    <row r="328" spans="1:3" x14ac:dyDescent="0.25">
      <c r="A328" s="6" t="s">
        <v>47</v>
      </c>
      <c r="C328" t="s">
        <v>539</v>
      </c>
    </row>
    <row r="329" spans="1:3" x14ac:dyDescent="0.25">
      <c r="A329" s="6"/>
    </row>
    <row r="330" spans="1:3" x14ac:dyDescent="0.25">
      <c r="A330" s="6"/>
      <c r="C330" t="str">
        <f>CONCATENATE("     ",B326)</f>
        <v xml:space="preserve">     Your SCN9A gene has no variants. A normal gene is referred to as a "wild-type" gene.</v>
      </c>
    </row>
    <row r="331" spans="1:3" x14ac:dyDescent="0.25">
      <c r="A331" s="6"/>
    </row>
    <row r="332" spans="1:3" x14ac:dyDescent="0.25">
      <c r="A332" s="6"/>
      <c r="C332" t="s">
        <v>541</v>
      </c>
    </row>
    <row r="333" spans="1:3" x14ac:dyDescent="0.25">
      <c r="A333" s="6"/>
    </row>
    <row r="334" spans="1:3" x14ac:dyDescent="0.25">
      <c r="A334" s="6"/>
      <c r="C334" t="str">
        <f>CONCATENATE("     ",B327)</f>
        <v xml:space="preserve">     Your variant is not associated with any loss of function.</v>
      </c>
    </row>
    <row r="335" spans="1:3" x14ac:dyDescent="0.25">
      <c r="A335" s="6"/>
    </row>
    <row r="336" spans="1:3" x14ac:dyDescent="0.25">
      <c r="A336" s="6"/>
      <c r="C336" t="s">
        <v>542</v>
      </c>
    </row>
    <row r="337" spans="1:3" x14ac:dyDescent="0.25">
      <c r="A337" s="5"/>
    </row>
    <row r="338" spans="1:3" x14ac:dyDescent="0.25">
      <c r="A338" s="6"/>
      <c r="C338" t="str">
        <f>CONCATENATE( "  &lt;piechart percentage=",B328," /&gt;")</f>
        <v xml:space="preserve">  &lt;piechart percentage= /&gt;</v>
      </c>
    </row>
    <row r="339" spans="1:3" x14ac:dyDescent="0.25">
      <c r="A339" s="6"/>
      <c r="C339" t="str">
        <f>" &lt;/Genotype&gt;"</f>
        <v xml:space="preserve"> &lt;/Genotype&gt;</v>
      </c>
    </row>
    <row r="340" spans="1:3" x14ac:dyDescent="0.25">
      <c r="A340" s="6"/>
      <c r="C340" t="str">
        <f>"&lt;/GeneAnalysis&gt;"</f>
        <v>&lt;/GeneAnalysis&gt;</v>
      </c>
    </row>
    <row r="341" spans="1:3" s="33" customFormat="1" x14ac:dyDescent="0.25">
      <c r="A341" s="31"/>
      <c r="B341" s="32"/>
    </row>
    <row r="342" spans="1:3" x14ac:dyDescent="0.25">
      <c r="A342" s="5"/>
      <c r="C342" t="str">
        <f>CONCATENATE("# How do changes in ",B11," affect people?")</f>
        <v># How do changes in SCN9A affect people?</v>
      </c>
    </row>
    <row r="343" spans="1:3" x14ac:dyDescent="0.25">
      <c r="A343" s="5"/>
    </row>
    <row r="344" spans="1:3" x14ac:dyDescent="0.25">
      <c r="A344" s="5" t="s">
        <v>54</v>
      </c>
      <c r="B344"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SCN9A variants is small and does not impact treatment. It is possible that variants in this gene interact with other gene variants, which is the reason for our inclusion of this gene.</v>
      </c>
      <c r="C344" t="str">
        <f>B344</f>
        <v>For the vast majority of people, the overall risk associated with the common SCN9A variants is small and does not impact treatment. It is possible that variants in this gene interact with other gene variants, which is the reason for our inclusion of this gene.</v>
      </c>
    </row>
    <row r="345" spans="1:3" s="33" customFormat="1" x14ac:dyDescent="0.25">
      <c r="A345" s="31"/>
      <c r="B345" s="32"/>
    </row>
    <row r="346" spans="1:3" s="33" customFormat="1" x14ac:dyDescent="0.25">
      <c r="A346" s="34"/>
      <c r="B346" s="32"/>
      <c r="C346" s="6" t="s">
        <v>607</v>
      </c>
    </row>
    <row r="347" spans="1:3" s="33" customFormat="1" x14ac:dyDescent="0.25">
      <c r="A347" s="34"/>
      <c r="B347" s="32"/>
      <c r="C347" s="6"/>
    </row>
    <row r="348" spans="1:3" x14ac:dyDescent="0.25">
      <c r="A348" s="5"/>
      <c r="C348" t="s">
        <v>160</v>
      </c>
    </row>
    <row r="349" spans="1:3" x14ac:dyDescent="0.25">
      <c r="A349" s="5"/>
    </row>
    <row r="350" spans="1:3" x14ac:dyDescent="0.25">
      <c r="A350" s="5" t="s">
        <v>17</v>
      </c>
      <c r="B350" s="27" t="s">
        <v>609</v>
      </c>
      <c r="C350" t="str">
        <f>B350</f>
        <v xml:space="preserve">[Congenital indifference to pain (CIP)](https://www.omim.org/entry/243000) is a rare disorder where individuals cannot feel pain, although they feel sensations of touch, hot and cold, and pressure.  They may have [frequent injuries](https://www.ncbi.nlm.nih.gov/pubmed/17167479) or [recurrent illness](https://www.ncbi.nlm.nih.gov/pubmed/22845492) and [ulcerations which may result in the need for amputation](https://www.ncbi.nlm.nih.gov/medgen/C2752089) due to the inability to feel or respond appropriately to pain. </v>
      </c>
    </row>
    <row r="351" spans="1:3" x14ac:dyDescent="0.25">
      <c r="A351" s="5"/>
    </row>
    <row r="352" spans="1:3" x14ac:dyDescent="0.25">
      <c r="A352" s="5"/>
      <c r="C352" t="s">
        <v>55</v>
      </c>
    </row>
    <row r="353" spans="1:3" x14ac:dyDescent="0.25">
      <c r="A353" s="5"/>
    </row>
    <row r="354" spans="1:3" x14ac:dyDescent="0.25">
      <c r="A354" s="5"/>
      <c r="B354" s="27" t="s">
        <v>611</v>
      </c>
      <c r="C354" t="str">
        <f>B354</f>
        <v xml:space="preserve">The [opioids](https://www.ncbi.nlm.nih.gov/pubmed/6462379) [naloxone](https://www.ncbi.nlm.nih.gov/pubmed/6085681) and [naltrexone](https://www.ncbi.nlm.nih.gov/pubmed/26634308) may allow patients to feel and respond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355" spans="1:3" s="33" customFormat="1" x14ac:dyDescent="0.25">
      <c r="A355" s="31"/>
      <c r="B355" s="32"/>
    </row>
    <row r="356" spans="1:3" s="33" customFormat="1" x14ac:dyDescent="0.25">
      <c r="A356" s="34"/>
      <c r="B356" s="32"/>
      <c r="C356" s="6" t="s">
        <v>608</v>
      </c>
    </row>
    <row r="357" spans="1:3" s="33" customFormat="1" x14ac:dyDescent="0.25">
      <c r="A357" s="34"/>
      <c r="B357" s="32"/>
      <c r="C357" s="6"/>
    </row>
    <row r="358" spans="1:3" x14ac:dyDescent="0.25">
      <c r="A358" s="5"/>
      <c r="C358" t="s">
        <v>161</v>
      </c>
    </row>
    <row r="359" spans="1:3" x14ac:dyDescent="0.25">
      <c r="A359" s="5"/>
    </row>
    <row r="360" spans="1:3" x14ac:dyDescent="0.25">
      <c r="A360" s="5" t="s">
        <v>17</v>
      </c>
      <c r="B360" s="27" t="s">
        <v>612</v>
      </c>
      <c r="C360" t="str">
        <f>B360</f>
        <v>This [variant](https://www.ncbi.nlm.nih.gov/clinvar/variation/6356/) causes three distinct diseases.  [Hereditary sensory and autonomic neuropathy type II (HSAN2)](https://www.ncbi.nlm.nih.gov/medgen/C2752089) causes progressively reduced response to pain, leading eventually to [frequent injuries](https://www.ncbi.nlm.nih.gov/pubmed/17167479) or [recurrent illness](https://www.ncbi.nlm.nih.gov/pubmed/22845492) and [ulcerations which may result in the need for amputation](https://www.ncbi.nlm.nih.gov/medgen/C2752089).  [Generalized epilepsy with febrile seizures plus, type 7](https://www.ncbi.nlm.nih.gov/medgen/C2751777) causes severe seizures beginning between 5 months and 4 years of age.  [Paroxysmal extreme pain disorder (PEPD)](https://www.ncbi.nlm.nih.gov/pubmed/17145499) causes [rectal, eye, or jaw pain with flushing](https://www.ncbi.nlm.nih.gov/pubmed/1714549).  The pain attacks may last from seconds to hours and is considered a type of [peripheral neuropathy](https://www.ncbi.nlm.nih.gov/medgen/C1833661) as it affects the nervous system that connects the brain to sensory cells.</v>
      </c>
    </row>
    <row r="361" spans="1:3" x14ac:dyDescent="0.25">
      <c r="A361" s="5"/>
    </row>
    <row r="362" spans="1:3" x14ac:dyDescent="0.25">
      <c r="A362" s="5"/>
      <c r="B362" s="41"/>
      <c r="C362" t="s">
        <v>55</v>
      </c>
    </row>
    <row r="363" spans="1:3" x14ac:dyDescent="0.25">
      <c r="A363" s="5"/>
    </row>
    <row r="364" spans="1:3" x14ac:dyDescent="0.25">
      <c r="A364" s="5"/>
      <c r="B364" s="27" t="s">
        <v>613</v>
      </c>
      <c r="C364" t="str">
        <f>B364</f>
        <v xml:space="preserve">Paroxysmal extreme pain disorder (PEPD) patients may consider trying [Carbamazepine](https://www.ncbi.nlm.nih.gov/pubmed/17145499).  They should also avoid [changes in temperature, emotional distress, spicy food, and cold drinks and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366" spans="1:3" s="33" customFormat="1" x14ac:dyDescent="0.25">
      <c r="A366" s="31"/>
      <c r="B366" s="32"/>
    </row>
    <row r="367" spans="1:3" s="33" customFormat="1" x14ac:dyDescent="0.25">
      <c r="A367" s="34"/>
      <c r="B367" s="32"/>
      <c r="C367" s="6" t="s">
        <v>427</v>
      </c>
    </row>
    <row r="368" spans="1:3" s="33" customFormat="1" x14ac:dyDescent="0.25">
      <c r="A368" s="34"/>
      <c r="B368" s="32"/>
      <c r="C368" s="6"/>
    </row>
    <row r="369" spans="1:3" x14ac:dyDescent="0.25">
      <c r="A369" s="5"/>
      <c r="C369" t="s">
        <v>161</v>
      </c>
    </row>
    <row r="370" spans="1:3" x14ac:dyDescent="0.25">
      <c r="A370" s="5"/>
    </row>
    <row r="371" spans="1:3" x14ac:dyDescent="0.25">
      <c r="A371" s="5" t="s">
        <v>17</v>
      </c>
      <c r="B371" s="27" t="s">
        <v>614</v>
      </c>
      <c r="C371" t="str">
        <f>B371</f>
        <v xml:space="preserve">This variant causes perceived severe bodily pain, and may be linked with [small fiber neuropathy](https://www.ncbi.nlm.nih.gov/pubmed/29392201).  The [increased SLC9A membrane excitability, increased synaptic nerve efficacy, and reduced inhibition of neurons](https://www.ncbi.nlm.nih.gov/pubmed/22550986) is associated with [Central Sensitivity Syndromes (CSS)](https://www.ncbi.nlm.nih.gov/pubmed/22550986).  (CSS) is a [chronic, musculoskeletal condition](https://www.ncbi.nlm.nih.gov/pubmed/18191990/) that causes perceived increase in pain, hypersensitivity to painful stimuli, enhanced pain pathway function, [fatigue, insomnia, and mental distress](https://www.ncbi.nlm.nih.gov/pubmed/18191990).  Chronic diseases associated with CSS include [fibromyalgia](https://www.ncbi.nlm.nih.gov/pubmed/29392201), [irritable bowel syndrome (IBS), interstitial cystitis](https://www.ncbi.nlm.nih.gov/pubmed/24662556), and the [ME/CFS](https://www.ncbi.nlm.nih.gov/pubmed/21951710/). </v>
      </c>
    </row>
    <row r="372" spans="1:3" x14ac:dyDescent="0.25">
      <c r="A372" s="5"/>
    </row>
    <row r="373" spans="1:3" x14ac:dyDescent="0.25">
      <c r="A373" s="5"/>
      <c r="C373" t="s">
        <v>55</v>
      </c>
    </row>
    <row r="374" spans="1:3" x14ac:dyDescent="0.25">
      <c r="A374" s="5"/>
    </row>
    <row r="375" spans="1:3" x14ac:dyDescent="0.25">
      <c r="A375" s="5"/>
      <c r="B375" s="27" t="s">
        <v>615</v>
      </c>
      <c r="C375" t="str">
        <f>B375</f>
        <v>Chronic pain relief may include:
*  [Pre-emptive pain medications](https://www.ncbi.nlm.nih.gov/pubmed/22550986), including [acetaminophen](https://www.ncbi.nlm.nih.gov/pubmed/19410099/), opioids, and tramadol
*  [Nonsteroidal anti-inflammatory drugs](https://www.ncbi.nlm.nih.gov/pubmed/14997317/) 
*  [Tricyclic antidepressants](https://www.ncbi.nlm.nih.gov/pubmed/19410099/)
*  [Gabapentin, duloxetine or pregabalin](https://www.ncbi.nlm.nih.gov/pubmed/19410099/)
*  [Cyclobenzaprine, pregabalin, duloxetine, or milnacipran](https://www.ncbi.nlm.nih.gov/pubmed/19410099/)
*  [Multidisciplinary pain management programs](https://www.ncbi.nlm.nih.gov/pubmed/22550986), such as [cognitive behavioral therapy](https://www.ncbi.nlm.nih.gov/pubmed/11166973/)</v>
      </c>
    </row>
    <row r="376" spans="1:3" s="33" customFormat="1" x14ac:dyDescent="0.25">
      <c r="B376" s="32"/>
    </row>
    <row r="378" spans="1:3" ht="60" x14ac:dyDescent="0.25">
      <c r="A378" t="s">
        <v>56</v>
      </c>
      <c r="B378" s="7" t="s">
        <v>610</v>
      </c>
      <c r="C378" t="str">
        <f>CONCATENATE("&lt;symptoms ",B378," /&gt;")</f>
        <v>&lt;symptoms fatigue D005221 pain D010146 muscle aches and pain D063806 joint pain without swelling or redness D018771 inflamation D007249 /&gt;</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9D98E-91B2-4D4C-AE55-15953AD88817}">
  <dimension ref="A1:I23"/>
  <sheetViews>
    <sheetView workbookViewId="0">
      <selection activeCell="D5" sqref="D5"/>
    </sheetView>
  </sheetViews>
  <sheetFormatPr defaultRowHeight="15" x14ac:dyDescent="0.25"/>
  <cols>
    <col min="3" max="3" width="15.28515625" customWidth="1"/>
    <col min="5" max="5" width="23.140625" customWidth="1"/>
  </cols>
  <sheetData>
    <row r="1" spans="1:9" ht="25.5" x14ac:dyDescent="0.25">
      <c r="A1" s="21">
        <v>12</v>
      </c>
      <c r="B1" s="22" t="s">
        <v>94</v>
      </c>
      <c r="C1" s="23" t="s">
        <v>93</v>
      </c>
      <c r="D1" s="25" t="s">
        <v>69</v>
      </c>
      <c r="E1" s="22"/>
      <c r="F1" s="22"/>
      <c r="G1" s="22"/>
      <c r="H1" s="22"/>
      <c r="I1" s="22"/>
    </row>
    <row r="2" spans="1:9" ht="25.5" x14ac:dyDescent="0.25">
      <c r="A2" s="21">
        <v>14</v>
      </c>
      <c r="B2" s="22" t="s">
        <v>102</v>
      </c>
      <c r="C2" s="23" t="s">
        <v>93</v>
      </c>
      <c r="D2" s="25" t="s">
        <v>73</v>
      </c>
      <c r="E2" s="22"/>
      <c r="F2" s="22"/>
      <c r="G2" s="22"/>
      <c r="H2" s="22"/>
      <c r="I2" s="22"/>
    </row>
    <row r="3" spans="1:9" ht="25.5" x14ac:dyDescent="0.25">
      <c r="A3" s="21">
        <v>20</v>
      </c>
      <c r="B3" s="22" t="s">
        <v>111</v>
      </c>
      <c r="C3" s="23" t="s">
        <v>93</v>
      </c>
      <c r="D3" s="25" t="s">
        <v>76</v>
      </c>
      <c r="E3" s="22"/>
      <c r="F3" s="22"/>
      <c r="G3" s="22"/>
      <c r="H3" s="22"/>
      <c r="I3" s="22"/>
    </row>
    <row r="4" spans="1:9" x14ac:dyDescent="0.25">
      <c r="A4" s="21">
        <v>9</v>
      </c>
      <c r="B4" s="22" t="s">
        <v>92</v>
      </c>
      <c r="C4" s="23" t="s">
        <v>93</v>
      </c>
      <c r="D4" s="25" t="s">
        <v>69</v>
      </c>
      <c r="E4" s="22"/>
      <c r="F4" s="22"/>
      <c r="G4" s="22"/>
      <c r="H4" s="22"/>
      <c r="I4" s="22"/>
    </row>
    <row r="5" spans="1:9" x14ac:dyDescent="0.25">
      <c r="A5" s="21">
        <v>21</v>
      </c>
      <c r="B5" s="22" t="s">
        <v>112</v>
      </c>
      <c r="C5" s="23" t="s">
        <v>113</v>
      </c>
      <c r="D5" s="25" t="s">
        <v>74</v>
      </c>
      <c r="E5" s="22"/>
      <c r="F5" s="22"/>
      <c r="G5" s="22"/>
      <c r="H5" s="22"/>
      <c r="I5" s="22"/>
    </row>
    <row r="6" spans="1:9" x14ac:dyDescent="0.25">
      <c r="A6" s="21">
        <v>3</v>
      </c>
      <c r="B6" s="22" t="s">
        <v>79</v>
      </c>
      <c r="C6" s="23" t="s">
        <v>80</v>
      </c>
      <c r="D6" s="25" t="s">
        <v>76</v>
      </c>
      <c r="E6" s="22"/>
      <c r="F6" s="22"/>
      <c r="G6" s="22"/>
      <c r="H6" s="22"/>
      <c r="I6" s="22"/>
    </row>
    <row r="7" spans="1:9" ht="25.5" x14ac:dyDescent="0.25">
      <c r="A7" s="21">
        <v>2</v>
      </c>
      <c r="B7" s="22" t="s">
        <v>77</v>
      </c>
      <c r="C7" s="23" t="s">
        <v>78</v>
      </c>
      <c r="D7" s="25" t="s">
        <v>69</v>
      </c>
      <c r="E7" s="22"/>
      <c r="F7" s="22"/>
      <c r="G7" s="22"/>
      <c r="H7" s="22"/>
      <c r="I7" s="22"/>
    </row>
    <row r="8" spans="1:9" x14ac:dyDescent="0.25">
      <c r="A8" s="21">
        <v>5</v>
      </c>
      <c r="B8" s="22" t="s">
        <v>84</v>
      </c>
      <c r="C8" s="23" t="s">
        <v>85</v>
      </c>
      <c r="D8" s="25" t="s">
        <v>115</v>
      </c>
      <c r="E8" s="22"/>
      <c r="F8" s="22"/>
      <c r="G8" s="22"/>
      <c r="H8" s="22"/>
      <c r="I8" s="22"/>
    </row>
    <row r="9" spans="1:9" ht="25.5" x14ac:dyDescent="0.25">
      <c r="A9" s="21">
        <v>6</v>
      </c>
      <c r="B9" s="22" t="s">
        <v>86</v>
      </c>
      <c r="C9" s="23" t="s">
        <v>87</v>
      </c>
      <c r="D9" s="25" t="s">
        <v>116</v>
      </c>
      <c r="E9" s="22"/>
      <c r="F9" s="22"/>
      <c r="G9" s="22"/>
      <c r="H9" s="22"/>
      <c r="I9" s="22"/>
    </row>
    <row r="10" spans="1:9" x14ac:dyDescent="0.25">
      <c r="A10" s="21">
        <v>18</v>
      </c>
      <c r="B10" s="22" t="s">
        <v>109</v>
      </c>
      <c r="C10" s="23" t="s">
        <v>110</v>
      </c>
      <c r="D10" s="25" t="s">
        <v>118</v>
      </c>
      <c r="E10" s="22"/>
      <c r="F10" s="22"/>
      <c r="G10" s="22"/>
      <c r="H10" s="22"/>
      <c r="I10" s="22"/>
    </row>
    <row r="11" spans="1:9" x14ac:dyDescent="0.25">
      <c r="A11" s="21">
        <v>3</v>
      </c>
      <c r="B11" s="22" t="s">
        <v>81</v>
      </c>
      <c r="C11" s="23" t="s">
        <v>82</v>
      </c>
      <c r="D11" s="25" t="s">
        <v>83</v>
      </c>
      <c r="E11" s="22"/>
      <c r="F11" s="22"/>
      <c r="G11" s="22"/>
      <c r="H11" s="22"/>
      <c r="I11" s="22"/>
    </row>
    <row r="12" spans="1:9" x14ac:dyDescent="0.25">
      <c r="A12" s="21">
        <v>14</v>
      </c>
      <c r="B12" s="22" t="s">
        <v>103</v>
      </c>
      <c r="C12" s="23" t="s">
        <v>104</v>
      </c>
      <c r="D12" s="25" t="s">
        <v>119</v>
      </c>
      <c r="E12" s="22"/>
      <c r="F12" s="22"/>
      <c r="G12" s="22"/>
      <c r="H12" s="22"/>
      <c r="I12" s="22"/>
    </row>
    <row r="13" spans="1:9" x14ac:dyDescent="0.25">
      <c r="A13" s="21">
        <v>1</v>
      </c>
      <c r="B13" s="22" t="s">
        <v>70</v>
      </c>
      <c r="C13" s="23" t="s">
        <v>33</v>
      </c>
      <c r="D13" s="25" t="s">
        <v>69</v>
      </c>
      <c r="E13" s="22"/>
      <c r="F13" s="22"/>
      <c r="G13" s="22"/>
      <c r="H13" s="22"/>
      <c r="I13" s="22"/>
    </row>
    <row r="14" spans="1:9" x14ac:dyDescent="0.25">
      <c r="A14" s="21">
        <v>2</v>
      </c>
      <c r="B14" s="22" t="s">
        <v>75</v>
      </c>
      <c r="C14" s="23" t="s">
        <v>121</v>
      </c>
      <c r="D14" s="25" t="s">
        <v>114</v>
      </c>
      <c r="E14" s="24" t="s">
        <v>120</v>
      </c>
      <c r="F14" s="24" t="s">
        <v>122</v>
      </c>
      <c r="G14" s="22"/>
      <c r="H14" s="22"/>
      <c r="I14" s="22"/>
    </row>
    <row r="15" spans="1:9" x14ac:dyDescent="0.25">
      <c r="A15" s="21">
        <v>2</v>
      </c>
      <c r="B15" s="22" t="s">
        <v>71</v>
      </c>
      <c r="C15" s="23" t="s">
        <v>72</v>
      </c>
      <c r="D15" s="25" t="s">
        <v>74</v>
      </c>
      <c r="E15" s="22"/>
      <c r="F15" s="22"/>
      <c r="G15" s="22"/>
      <c r="H15" s="22"/>
      <c r="I15" s="22"/>
    </row>
    <row r="16" spans="1:9" x14ac:dyDescent="0.25">
      <c r="A16" s="21">
        <v>8</v>
      </c>
      <c r="B16" s="22" t="s">
        <v>88</v>
      </c>
      <c r="C16" s="23" t="s">
        <v>89</v>
      </c>
      <c r="D16" s="25" t="s">
        <v>76</v>
      </c>
      <c r="E16" s="22"/>
      <c r="F16" s="22"/>
      <c r="G16" s="22"/>
      <c r="H16" s="22"/>
      <c r="I16" s="22"/>
    </row>
    <row r="17" spans="1:9" ht="25.5" x14ac:dyDescent="0.25">
      <c r="A17" s="21">
        <v>9</v>
      </c>
      <c r="B17" s="22" t="s">
        <v>90</v>
      </c>
      <c r="C17" s="23" t="s">
        <v>91</v>
      </c>
      <c r="D17" s="25" t="s">
        <v>69</v>
      </c>
      <c r="E17" s="22"/>
      <c r="F17" s="22"/>
      <c r="G17" s="22"/>
      <c r="H17" s="22"/>
      <c r="I17" s="22"/>
    </row>
    <row r="18" spans="1:9" x14ac:dyDescent="0.25">
      <c r="A18" s="21">
        <v>15</v>
      </c>
      <c r="B18" s="22" t="s">
        <v>105</v>
      </c>
      <c r="C18" s="23" t="s">
        <v>106</v>
      </c>
      <c r="D18" s="25" t="s">
        <v>116</v>
      </c>
      <c r="E18" s="22"/>
      <c r="F18" s="22"/>
      <c r="G18" s="22"/>
      <c r="H18" s="22"/>
      <c r="I18" s="22"/>
    </row>
    <row r="19" spans="1:9" x14ac:dyDescent="0.25">
      <c r="A19" s="21">
        <v>16</v>
      </c>
      <c r="B19" s="22" t="s">
        <v>107</v>
      </c>
      <c r="C19" s="23" t="s">
        <v>108</v>
      </c>
      <c r="D19" s="25" t="s">
        <v>116</v>
      </c>
      <c r="E19" s="22"/>
      <c r="F19" s="22"/>
      <c r="G19" s="22"/>
      <c r="H19" s="22"/>
      <c r="I19" s="22"/>
    </row>
    <row r="20" spans="1:9" ht="25.5" x14ac:dyDescent="0.25">
      <c r="A20" s="21">
        <v>14</v>
      </c>
      <c r="B20" s="22" t="s">
        <v>99</v>
      </c>
      <c r="C20" s="23" t="s">
        <v>98</v>
      </c>
      <c r="D20" s="25" t="s">
        <v>76</v>
      </c>
      <c r="E20" s="22"/>
      <c r="F20" s="22"/>
      <c r="G20" s="22"/>
      <c r="H20" s="22"/>
      <c r="I20" s="22"/>
    </row>
    <row r="21" spans="1:9" ht="25.5" x14ac:dyDescent="0.25">
      <c r="A21" s="21">
        <v>14</v>
      </c>
      <c r="B21" s="22" t="s">
        <v>97</v>
      </c>
      <c r="C21" s="23" t="s">
        <v>98</v>
      </c>
      <c r="D21" s="25" t="s">
        <v>118</v>
      </c>
      <c r="E21" s="22"/>
      <c r="F21" s="22"/>
      <c r="G21" s="22"/>
      <c r="H21" s="22"/>
      <c r="I21" s="22"/>
    </row>
    <row r="22" spans="1:9" ht="25.5" x14ac:dyDescent="0.25">
      <c r="A22" s="21">
        <v>14</v>
      </c>
      <c r="B22" s="22" t="s">
        <v>100</v>
      </c>
      <c r="C22" s="23" t="s">
        <v>101</v>
      </c>
      <c r="D22" s="25" t="s">
        <v>69</v>
      </c>
      <c r="E22" s="22"/>
      <c r="F22" s="22"/>
      <c r="G22" s="22"/>
      <c r="H22" s="22"/>
      <c r="I22" s="22"/>
    </row>
    <row r="23" spans="1:9" x14ac:dyDescent="0.25">
      <c r="A23" s="21">
        <v>13</v>
      </c>
      <c r="B23" s="22" t="s">
        <v>95</v>
      </c>
      <c r="C23" s="23" t="s">
        <v>96</v>
      </c>
      <c r="D23" s="25" t="s">
        <v>117</v>
      </c>
      <c r="E23" s="22"/>
      <c r="F23" s="22"/>
      <c r="G23" s="22"/>
      <c r="H23" s="22"/>
      <c r="I23" s="22"/>
    </row>
  </sheetData>
  <sortState ref="A1:J62">
    <sortCondition ref="C1:C62"/>
    <sortCondition ref="B1:B62"/>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82DF5-BB5F-475D-BF03-2FBB6D061C5E}">
  <dimension ref="A1:AA2671"/>
  <sheetViews>
    <sheetView workbookViewId="0">
      <selection activeCell="B47" sqref="B47"/>
    </sheetView>
  </sheetViews>
  <sheetFormatPr defaultRowHeight="15" x14ac:dyDescent="0.25"/>
  <cols>
    <col min="1" max="1" width="16.42578125" bestFit="1" customWidth="1"/>
    <col min="2" max="2" width="30.5703125" customWidth="1"/>
    <col min="23" max="23" width="10.85546875" customWidth="1"/>
    <col min="24" max="24" width="13" customWidth="1"/>
    <col min="25" max="25" width="31.5703125" customWidth="1"/>
    <col min="26" max="26" width="64.42578125" bestFit="1" customWidth="1"/>
  </cols>
  <sheetData>
    <row r="1" spans="1:27" s="33" customFormat="1" x14ac:dyDescent="0.25">
      <c r="A1" s="34"/>
      <c r="B1" s="32"/>
    </row>
    <row r="2" spans="1:27" x14ac:dyDescent="0.25">
      <c r="A2" s="6" t="s">
        <v>4</v>
      </c>
      <c r="B2" s="27" t="s">
        <v>113</v>
      </c>
      <c r="C2" t="str">
        <f>CONCATENATE("&lt;GeneAnalysis gene=",CHAR(34),B2,CHAR(34)," interval=",CHAR(34),B3,CHAR(34),"&gt; ")</f>
        <v xml:space="preserve">&lt;GeneAnalysis gene="AGPAT3" interval="NC_000076.6:g.78269174_78352484"&gt; </v>
      </c>
    </row>
    <row r="3" spans="1:27" x14ac:dyDescent="0.25">
      <c r="A3" s="6" t="s">
        <v>27</v>
      </c>
      <c r="B3" s="27" t="s">
        <v>532</v>
      </c>
    </row>
    <row r="4" spans="1:27" x14ac:dyDescent="0.25">
      <c r="A4" s="6" t="s">
        <v>28</v>
      </c>
      <c r="B4" s="27" t="s">
        <v>531</v>
      </c>
      <c r="C4" t="str">
        <f>CONCATENATE("# What are some common mutations of ",B2,"?")</f>
        <v># What are some common mutations of AGPAT3?</v>
      </c>
      <c r="W4" s="49" t="s">
        <v>80</v>
      </c>
      <c r="X4" s="49" t="s">
        <v>79</v>
      </c>
      <c r="Y4" s="43" t="s">
        <v>436</v>
      </c>
      <c r="Z4" s="49" t="s">
        <v>437</v>
      </c>
      <c r="AA4" s="25" t="s">
        <v>76</v>
      </c>
    </row>
    <row r="5" spans="1:27" x14ac:dyDescent="0.25">
      <c r="A5" s="6" t="s">
        <v>24</v>
      </c>
      <c r="B5" s="27" t="s">
        <v>25</v>
      </c>
      <c r="C5" t="s">
        <v>17</v>
      </c>
    </row>
    <row r="6" spans="1:27" x14ac:dyDescent="0.25">
      <c r="B6" s="27"/>
      <c r="C6" t="str">
        <f>CONCATENATE("There are ",B4," well known variant in ",B2,": ",B13,".")</f>
        <v>There are ten well known variant in AGPAT3: [A43928298C](https://www.ncbi.nlm.nih.gov/projects/SNP/snp_ref.cgi?rs=3788079).</v>
      </c>
      <c r="W6" s="49" t="s">
        <v>469</v>
      </c>
      <c r="X6" s="49" t="s">
        <v>470</v>
      </c>
      <c r="Y6" s="43" t="s">
        <v>471</v>
      </c>
      <c r="Z6" s="49" t="s">
        <v>472</v>
      </c>
      <c r="AA6" s="49" t="s">
        <v>455</v>
      </c>
    </row>
    <row r="7" spans="1:27" x14ac:dyDescent="0.25">
      <c r="A7" s="53"/>
      <c r="B7" s="53"/>
      <c r="C7" s="43"/>
      <c r="D7" s="50"/>
      <c r="E7" s="25"/>
      <c r="W7" s="49" t="s">
        <v>469</v>
      </c>
      <c r="X7" s="49" t="s">
        <v>473</v>
      </c>
      <c r="Y7" s="43" t="s">
        <v>474</v>
      </c>
      <c r="Z7" s="49" t="s">
        <v>475</v>
      </c>
      <c r="AA7" s="49" t="s">
        <v>455</v>
      </c>
    </row>
    <row r="8" spans="1:27" x14ac:dyDescent="0.25">
      <c r="A8" s="6"/>
      <c r="B8" s="27"/>
      <c r="C8" t="str">
        <f>CONCATENATE("&lt;# ",B10," #&gt;")</f>
        <v>&lt;# A43928298C #&gt;</v>
      </c>
      <c r="W8" s="49" t="s">
        <v>469</v>
      </c>
      <c r="X8" s="49" t="s">
        <v>476</v>
      </c>
      <c r="Y8" s="43" t="s">
        <v>477</v>
      </c>
      <c r="Z8" s="49" t="s">
        <v>478</v>
      </c>
      <c r="AA8" s="49" t="s">
        <v>479</v>
      </c>
    </row>
    <row r="9" spans="1:27" x14ac:dyDescent="0.25">
      <c r="A9" s="6" t="s">
        <v>29</v>
      </c>
      <c r="B9" s="1" t="s">
        <v>468</v>
      </c>
      <c r="C9" t="str">
        <f>CONCATENATE(" &lt;Variant hgvs=",CHAR(34),B9,CHAR(34)," name=",CHAR(34),B10,CHAR(34),"&gt; ")</f>
        <v xml:space="preserve"> &lt;Variant hgvs="NC_000021.9:g.43928298A&gt;C" name="A43928298C"&gt; </v>
      </c>
      <c r="W9" s="49" t="s">
        <v>469</v>
      </c>
      <c r="X9" s="49" t="s">
        <v>480</v>
      </c>
      <c r="Y9" s="43" t="s">
        <v>481</v>
      </c>
      <c r="Z9" s="49" t="s">
        <v>482</v>
      </c>
      <c r="AA9" s="49" t="s">
        <v>455</v>
      </c>
    </row>
    <row r="10" spans="1:27" x14ac:dyDescent="0.25">
      <c r="A10" s="5" t="s">
        <v>30</v>
      </c>
      <c r="B10" s="30" t="s">
        <v>533</v>
      </c>
      <c r="W10" s="49" t="s">
        <v>469</v>
      </c>
      <c r="X10" s="49" t="s">
        <v>483</v>
      </c>
      <c r="Y10" s="43" t="s">
        <v>484</v>
      </c>
      <c r="Z10" s="49" t="s">
        <v>485</v>
      </c>
      <c r="AA10" s="49" t="s">
        <v>467</v>
      </c>
    </row>
    <row r="11" spans="1:27" x14ac:dyDescent="0.25">
      <c r="A11" s="5" t="s">
        <v>31</v>
      </c>
      <c r="B11" s="27" t="s">
        <v>66</v>
      </c>
      <c r="C11" t="str">
        <f>CONCATENATE("  This variant is a change at a specific point in the ",B2," gene from ",B11," to ",B12," resulting in incorrect ",B5," function. This substitution of a single nucleotide is known as a missense variant.")</f>
        <v xml:space="preserve">  This variant is a change at a specific point in the AGPAT3 gene from adenine (A) to cytosine (C) resulting in incorrect protein function. This substitution of a single nucleotide is known as a missense variant.</v>
      </c>
      <c r="W11" s="49" t="s">
        <v>469</v>
      </c>
      <c r="X11" s="49" t="s">
        <v>486</v>
      </c>
      <c r="Y11" s="43" t="s">
        <v>487</v>
      </c>
      <c r="Z11" s="49" t="s">
        <v>488</v>
      </c>
      <c r="AA11" s="49" t="s">
        <v>455</v>
      </c>
    </row>
    <row r="12" spans="1:27" x14ac:dyDescent="0.25">
      <c r="A12" s="5" t="s">
        <v>32</v>
      </c>
      <c r="B12" s="27" t="str">
        <f>"cytosine (C)"</f>
        <v>cytosine (C)</v>
      </c>
      <c r="C12" t="s">
        <v>17</v>
      </c>
      <c r="W12" s="49" t="s">
        <v>469</v>
      </c>
      <c r="X12" s="49" t="s">
        <v>489</v>
      </c>
      <c r="Y12" s="43" t="s">
        <v>490</v>
      </c>
      <c r="Z12" s="49" t="s">
        <v>491</v>
      </c>
      <c r="AA12" s="49" t="s">
        <v>492</v>
      </c>
    </row>
    <row r="13" spans="1:27" x14ac:dyDescent="0.25">
      <c r="A13" s="5" t="s">
        <v>40</v>
      </c>
      <c r="B13" s="30" t="s">
        <v>534</v>
      </c>
      <c r="C13" t="str">
        <f>"&lt;/Variant&gt;"</f>
        <v>&lt;/Variant&gt;</v>
      </c>
      <c r="W13" s="49" t="s">
        <v>85</v>
      </c>
      <c r="X13" s="49" t="s">
        <v>84</v>
      </c>
      <c r="Y13" s="43" t="s">
        <v>493</v>
      </c>
      <c r="Z13" s="49" t="s">
        <v>494</v>
      </c>
      <c r="AA13" s="25" t="s">
        <v>115</v>
      </c>
    </row>
    <row r="14" spans="1:27" s="33" customFormat="1" x14ac:dyDescent="0.25">
      <c r="A14" s="31"/>
      <c r="B14" s="32"/>
      <c r="W14" s="49" t="s">
        <v>82</v>
      </c>
      <c r="X14" s="49" t="s">
        <v>81</v>
      </c>
      <c r="Y14" s="43" t="s">
        <v>495</v>
      </c>
      <c r="Z14" s="49" t="s">
        <v>496</v>
      </c>
      <c r="AA14" s="25" t="s">
        <v>83</v>
      </c>
    </row>
    <row r="15" spans="1:27" s="33" customFormat="1" x14ac:dyDescent="0.25">
      <c r="A15" s="31"/>
      <c r="B15" s="32"/>
      <c r="C15" t="str">
        <f>C8</f>
        <v>&lt;# A43928298C #&gt;</v>
      </c>
      <c r="W15" s="50" t="s">
        <v>104</v>
      </c>
      <c r="X15" s="49" t="s">
        <v>102</v>
      </c>
      <c r="Y15" s="43" t="s">
        <v>438</v>
      </c>
      <c r="Z15" s="50" t="s">
        <v>439</v>
      </c>
      <c r="AA15" s="49" t="s">
        <v>73</v>
      </c>
    </row>
    <row r="16" spans="1:27" x14ac:dyDescent="0.25">
      <c r="A16" s="5" t="s">
        <v>39</v>
      </c>
      <c r="B16" s="1" t="s">
        <v>528</v>
      </c>
      <c r="C16" t="str">
        <f>CONCATENATE(" &lt;Genotype hgvs=",CHAR(34),B16,B17,";",B18,CHAR(34)," name=",CHAR(34),B10,CHAR(34),"&gt; ")</f>
        <v xml:space="preserve"> &lt;Genotype hgvs="NC_000021.9:g.[43928298A&gt;C];[43928298=]" name="A43928298C"&gt; </v>
      </c>
      <c r="W16" s="50" t="s">
        <v>104</v>
      </c>
      <c r="X16" s="49" t="s">
        <v>103</v>
      </c>
      <c r="Y16" s="43" t="s">
        <v>440</v>
      </c>
      <c r="Z16" s="50" t="s">
        <v>441</v>
      </c>
      <c r="AA16" s="25" t="s">
        <v>119</v>
      </c>
    </row>
    <row r="17" spans="1:27" x14ac:dyDescent="0.25">
      <c r="A17" s="5" t="s">
        <v>40</v>
      </c>
      <c r="B17" s="27" t="s">
        <v>529</v>
      </c>
      <c r="W17" s="49" t="s">
        <v>497</v>
      </c>
      <c r="X17" s="49" t="s">
        <v>498</v>
      </c>
      <c r="Y17" s="43" t="s">
        <v>499</v>
      </c>
      <c r="Z17" s="49" t="s">
        <v>500</v>
      </c>
      <c r="AA17" s="55" t="s">
        <v>455</v>
      </c>
    </row>
    <row r="18" spans="1:27" x14ac:dyDescent="0.25">
      <c r="A18" s="5" t="s">
        <v>31</v>
      </c>
      <c r="B18" s="27" t="s">
        <v>530</v>
      </c>
      <c r="C18" t="s">
        <v>539</v>
      </c>
      <c r="W18" s="49" t="s">
        <v>501</v>
      </c>
      <c r="X18" s="49" t="s">
        <v>77</v>
      </c>
      <c r="Y18" s="43" t="s">
        <v>434</v>
      </c>
      <c r="Z18" s="49" t="s">
        <v>435</v>
      </c>
      <c r="AA18" s="49" t="s">
        <v>502</v>
      </c>
    </row>
    <row r="19" spans="1:27" x14ac:dyDescent="0.25">
      <c r="A19" s="5" t="s">
        <v>45</v>
      </c>
      <c r="B19" s="27" t="str">
        <f>CONCATENATE("People with this variant have one copy of the ",B13," variant. This substitution of a single nucleotide is known as a missense mutation.")</f>
        <v>People with this variant have one copy of the [A43928298C](https://www.ncbi.nlm.nih.gov/projects/SNP/snp_ref.cgi?rs=3788079) variant. This substitution of a single nucleotide is known as a missense mutation.</v>
      </c>
      <c r="C19" t="s">
        <v>17</v>
      </c>
      <c r="W19" s="50" t="s">
        <v>503</v>
      </c>
      <c r="X19" s="50" t="s">
        <v>504</v>
      </c>
      <c r="Y19" s="43" t="s">
        <v>505</v>
      </c>
      <c r="Z19" s="50" t="s">
        <v>506</v>
      </c>
      <c r="AA19" s="50" t="s">
        <v>73</v>
      </c>
    </row>
    <row r="20" spans="1:27" ht="38.25" x14ac:dyDescent="0.25">
      <c r="A20" s="6" t="s">
        <v>46</v>
      </c>
      <c r="B20" s="27" t="s">
        <v>604</v>
      </c>
      <c r="C20" t="str">
        <f>CONCATENATE("     ",B19)</f>
        <v xml:space="preserve">     People with this variant have one copy of the [A43928298C](https://www.ncbi.nlm.nih.gov/projects/SNP/snp_ref.cgi?rs=3788079) variant. This substitution of a single nucleotide is known as a missense mutation.</v>
      </c>
      <c r="W20" t="s">
        <v>463</v>
      </c>
      <c r="X20" s="49" t="s">
        <v>464</v>
      </c>
      <c r="Y20" s="43" t="s">
        <v>465</v>
      </c>
      <c r="Z20" s="54" t="s">
        <v>466</v>
      </c>
      <c r="AA20" s="49" t="s">
        <v>467</v>
      </c>
    </row>
    <row r="21" spans="1:27" x14ac:dyDescent="0.25">
      <c r="A21" s="6" t="s">
        <v>47</v>
      </c>
      <c r="B21" s="27">
        <v>2.5</v>
      </c>
      <c r="W21" s="49" t="s">
        <v>89</v>
      </c>
      <c r="X21" s="49" t="s">
        <v>88</v>
      </c>
      <c r="Y21" s="43" t="s">
        <v>442</v>
      </c>
      <c r="Z21" s="50" t="s">
        <v>443</v>
      </c>
      <c r="AA21" s="25" t="s">
        <v>76</v>
      </c>
    </row>
    <row r="22" spans="1:27" x14ac:dyDescent="0.25">
      <c r="A22" s="5"/>
      <c r="B22" s="27"/>
      <c r="C22" t="s">
        <v>541</v>
      </c>
      <c r="W22" s="49" t="s">
        <v>91</v>
      </c>
      <c r="X22" s="49" t="s">
        <v>90</v>
      </c>
      <c r="Y22" s="43" t="s">
        <v>507</v>
      </c>
      <c r="Z22" s="49" t="s">
        <v>508</v>
      </c>
      <c r="AA22" s="25" t="s">
        <v>69</v>
      </c>
    </row>
    <row r="23" spans="1:27" x14ac:dyDescent="0.25">
      <c r="A23" s="6"/>
      <c r="B23" s="27"/>
      <c r="W23" s="49" t="s">
        <v>91</v>
      </c>
      <c r="X23" s="49" t="s">
        <v>92</v>
      </c>
      <c r="Y23" s="43" t="s">
        <v>509</v>
      </c>
      <c r="Z23" s="49" t="s">
        <v>510</v>
      </c>
      <c r="AA23" s="49" t="s">
        <v>511</v>
      </c>
    </row>
    <row r="24" spans="1:27" x14ac:dyDescent="0.25">
      <c r="A24" s="6"/>
      <c r="B24" s="27"/>
      <c r="C24" t="str">
        <f>CONCATENATE("     ",B20)</f>
        <v xml:space="preserve">     You are in the Moderate Risk category. See below for more information.</v>
      </c>
      <c r="W24" s="49" t="s">
        <v>444</v>
      </c>
      <c r="X24" s="49" t="s">
        <v>445</v>
      </c>
      <c r="Y24" s="43" t="s">
        <v>446</v>
      </c>
      <c r="Z24" s="50" t="s">
        <v>447</v>
      </c>
      <c r="AA24" s="50"/>
    </row>
    <row r="25" spans="1:27" x14ac:dyDescent="0.25">
      <c r="A25" s="6"/>
      <c r="B25" s="27"/>
      <c r="W25" s="49" t="s">
        <v>444</v>
      </c>
      <c r="X25" s="50" t="s">
        <v>448</v>
      </c>
      <c r="Y25" s="43" t="s">
        <v>449</v>
      </c>
      <c r="Z25" s="50" t="s">
        <v>450</v>
      </c>
      <c r="AA25" s="50"/>
    </row>
    <row r="26" spans="1:27" x14ac:dyDescent="0.25">
      <c r="A26" s="6"/>
      <c r="B26" s="27"/>
      <c r="C26" t="s">
        <v>542</v>
      </c>
      <c r="W26" s="51" t="s">
        <v>106</v>
      </c>
      <c r="X26" s="56" t="s">
        <v>105</v>
      </c>
      <c r="Y26" s="43" t="s">
        <v>512</v>
      </c>
      <c r="Z26" s="50" t="s">
        <v>513</v>
      </c>
      <c r="AA26" s="25" t="s">
        <v>116</v>
      </c>
    </row>
    <row r="27" spans="1:27" x14ac:dyDescent="0.25">
      <c r="A27" s="5"/>
      <c r="B27" s="27"/>
      <c r="W27" s="49" t="s">
        <v>451</v>
      </c>
      <c r="X27" s="49" t="s">
        <v>452</v>
      </c>
      <c r="Y27" s="43" t="s">
        <v>453</v>
      </c>
      <c r="Z27" s="50" t="s">
        <v>454</v>
      </c>
      <c r="AA27" s="49" t="s">
        <v>455</v>
      </c>
    </row>
    <row r="28" spans="1:27" x14ac:dyDescent="0.25">
      <c r="A28" s="5"/>
      <c r="B28" s="27"/>
      <c r="C28" t="str">
        <f>CONCATENATE( "  &lt;piechart percentage=",B21," /&gt;")</f>
        <v xml:space="preserve">  &lt;piechart percentage=2.5 /&gt;</v>
      </c>
      <c r="W28" s="47" t="s">
        <v>456</v>
      </c>
      <c r="X28" s="50" t="s">
        <v>457</v>
      </c>
      <c r="Y28" s="43" t="s">
        <v>458</v>
      </c>
      <c r="Z28" s="50" t="s">
        <v>459</v>
      </c>
      <c r="AA28" s="50"/>
    </row>
    <row r="29" spans="1:27" x14ac:dyDescent="0.25">
      <c r="A29" s="5"/>
      <c r="B29" s="27"/>
      <c r="C29" t="str">
        <f>" &lt;/Genotype&gt;"</f>
        <v xml:space="preserve"> &lt;/Genotype&gt;</v>
      </c>
      <c r="W29" s="47" t="s">
        <v>456</v>
      </c>
      <c r="X29" s="49" t="s">
        <v>460</v>
      </c>
      <c r="Y29" s="43" t="s">
        <v>461</v>
      </c>
      <c r="Z29" s="50" t="s">
        <v>462</v>
      </c>
      <c r="AA29" s="50"/>
    </row>
    <row r="30" spans="1:27" ht="30" x14ac:dyDescent="0.25">
      <c r="A30" s="5" t="s">
        <v>48</v>
      </c>
      <c r="B30" s="27" t="s">
        <v>375</v>
      </c>
      <c r="C30" t="str">
        <f>CONCATENATE(" &lt;Genotype hgvs=",CHAR(34),B16,B17,";",B17,CHAR(34)," name=",CHAR(34),B10,CHAR(34),"&gt; ")</f>
        <v xml:space="preserve"> &lt;Genotype hgvs="NC_000021.9:g.[43928298A&gt;C];[43928298A&gt;C]" name="A43928298C"&gt; </v>
      </c>
      <c r="W30" s="49" t="s">
        <v>108</v>
      </c>
      <c r="X30" s="49" t="s">
        <v>107</v>
      </c>
      <c r="Y30" s="49" t="s">
        <v>514</v>
      </c>
      <c r="Z30" s="49" t="s">
        <v>515</v>
      </c>
      <c r="AA30" s="25" t="s">
        <v>116</v>
      </c>
    </row>
    <row r="31" spans="1:27" x14ac:dyDescent="0.25">
      <c r="A31" s="6" t="s">
        <v>49</v>
      </c>
      <c r="B31" s="27" t="s">
        <v>153</v>
      </c>
      <c r="C31" t="s">
        <v>17</v>
      </c>
      <c r="W31" t="s">
        <v>96</v>
      </c>
      <c r="X31" s="57" t="s">
        <v>94</v>
      </c>
      <c r="Y31" s="43" t="s">
        <v>516</v>
      </c>
      <c r="Z31" s="57" t="s">
        <v>517</v>
      </c>
      <c r="AA31" s="49" t="s">
        <v>73</v>
      </c>
    </row>
    <row r="32" spans="1:27" x14ac:dyDescent="0.25">
      <c r="A32" s="6" t="s">
        <v>47</v>
      </c>
      <c r="B32" s="27">
        <v>0.7</v>
      </c>
      <c r="C32" t="s">
        <v>539</v>
      </c>
      <c r="W32" t="s">
        <v>96</v>
      </c>
      <c r="X32" s="49" t="s">
        <v>95</v>
      </c>
      <c r="Y32" s="43" t="s">
        <v>518</v>
      </c>
      <c r="Z32" s="49" t="s">
        <v>519</v>
      </c>
      <c r="AA32" s="49" t="s">
        <v>117</v>
      </c>
    </row>
    <row r="33" spans="1:3" x14ac:dyDescent="0.25">
      <c r="A33" s="6"/>
      <c r="B33" s="27"/>
    </row>
    <row r="34" spans="1:3" x14ac:dyDescent="0.25">
      <c r="A34" s="5"/>
      <c r="B34" s="27"/>
      <c r="C34" t="str">
        <f>CONCATENATE("     ",B30)</f>
        <v xml:space="preserve">     People with this variant have two copies of the [C78606381T](https://www.ncbi.nlm.nih.gov/projects/SNP/snp_ref.cgi?rs=12914385) variant. This substitution of a single nucleotide is known as a missense mutation.
</v>
      </c>
    </row>
    <row r="35" spans="1:3" x14ac:dyDescent="0.25">
      <c r="A35" s="6"/>
      <c r="B35" s="27"/>
    </row>
    <row r="36" spans="1:3" x14ac:dyDescent="0.25">
      <c r="A36" s="6"/>
      <c r="B36" s="27"/>
      <c r="C36" t="s">
        <v>541</v>
      </c>
    </row>
    <row r="37" spans="1:3" x14ac:dyDescent="0.25">
      <c r="A37" s="6"/>
      <c r="B37" s="27"/>
    </row>
    <row r="38" spans="1:3" x14ac:dyDescent="0.25">
      <c r="A38" s="6"/>
      <c r="B38" s="27"/>
      <c r="C38" t="str">
        <f>CONCATENATE("     ",B31)</f>
        <v xml:space="preserve">     This variant is not associated with increased risk.</v>
      </c>
    </row>
    <row r="39" spans="1:3" x14ac:dyDescent="0.25">
      <c r="A39" s="6"/>
      <c r="B39" s="27"/>
    </row>
    <row r="40" spans="1:3" x14ac:dyDescent="0.25">
      <c r="A40" s="5"/>
      <c r="B40" s="27"/>
      <c r="C40" t="s">
        <v>542</v>
      </c>
    </row>
    <row r="41" spans="1:3" x14ac:dyDescent="0.25">
      <c r="A41" s="5"/>
      <c r="B41" s="27"/>
    </row>
    <row r="42" spans="1:3" x14ac:dyDescent="0.25">
      <c r="A42" s="5"/>
      <c r="B42" s="27"/>
      <c r="C42" t="str">
        <f>CONCATENATE( "  &lt;piechart percentage=",B32," /&gt;")</f>
        <v xml:space="preserve">  &lt;piechart percentage=0.7 /&gt;</v>
      </c>
    </row>
    <row r="43" spans="1:3" x14ac:dyDescent="0.25">
      <c r="A43" s="5"/>
      <c r="B43" s="27"/>
      <c r="C43" t="str">
        <f>" &lt;/Genotype&gt;"</f>
        <v xml:space="preserve"> &lt;/Genotype&gt;</v>
      </c>
    </row>
    <row r="44" spans="1:3" x14ac:dyDescent="0.25">
      <c r="A44" s="5" t="s">
        <v>50</v>
      </c>
      <c r="B44" s="27" t="str">
        <f>CONCATENATE("Your ",B2," gene has no variants. A normal gene is referred to as a ",CHAR(34),"wild-type",CHAR(34)," gene.")</f>
        <v>Your AGPAT3 gene has no variants. A normal gene is referred to as a "wild-type" gene.</v>
      </c>
      <c r="C44" t="str">
        <f>CONCATENATE(" &lt;Genotype hgvs=",CHAR(34),B16,B18,";",B18,CHAR(34)," name=",CHAR(34),B10,CHAR(34),"&gt; ")</f>
        <v xml:space="preserve"> &lt;Genotype hgvs="NC_000021.9:g.[43928298=];[43928298=]" name="A43928298C"&gt; </v>
      </c>
    </row>
    <row r="45" spans="1:3" x14ac:dyDescent="0.25">
      <c r="A45" s="6" t="s">
        <v>51</v>
      </c>
      <c r="B45" s="27" t="s">
        <v>153</v>
      </c>
      <c r="C45" t="s">
        <v>17</v>
      </c>
    </row>
    <row r="46" spans="1:3" x14ac:dyDescent="0.25">
      <c r="A46" s="6" t="s">
        <v>47</v>
      </c>
      <c r="B46" s="27">
        <v>96.8</v>
      </c>
      <c r="C46" t="s">
        <v>539</v>
      </c>
    </row>
    <row r="47" spans="1:3" x14ac:dyDescent="0.25">
      <c r="A47" s="5"/>
      <c r="B47" s="27"/>
    </row>
    <row r="48" spans="1:3" x14ac:dyDescent="0.25">
      <c r="A48" s="6"/>
      <c r="B48" s="27"/>
      <c r="C48" t="str">
        <f>CONCATENATE("     ",B44)</f>
        <v xml:space="preserve">     Your AGPAT3 gene has no variants. A normal gene is referred to as a "wild-type" gene.</v>
      </c>
    </row>
    <row r="49" spans="1:3" x14ac:dyDescent="0.25">
      <c r="A49" s="6"/>
      <c r="B49" s="27"/>
    </row>
    <row r="50" spans="1:3" x14ac:dyDescent="0.25">
      <c r="A50" s="6"/>
      <c r="B50" s="27"/>
      <c r="C50" t="s">
        <v>541</v>
      </c>
    </row>
    <row r="51" spans="1:3" x14ac:dyDescent="0.25">
      <c r="A51" s="6"/>
      <c r="B51" s="27"/>
    </row>
    <row r="52" spans="1:3" x14ac:dyDescent="0.25">
      <c r="A52" s="6"/>
      <c r="B52" s="27"/>
      <c r="C52" t="str">
        <f>CONCATENATE("     ",B45)</f>
        <v xml:space="preserve">     This variant is not associated with increased risk.</v>
      </c>
    </row>
    <row r="53" spans="1:3" x14ac:dyDescent="0.25">
      <c r="A53" s="5"/>
      <c r="B53" s="27"/>
    </row>
    <row r="54" spans="1:3" x14ac:dyDescent="0.25">
      <c r="A54" s="5"/>
      <c r="B54" s="27"/>
      <c r="C54" t="s">
        <v>542</v>
      </c>
    </row>
    <row r="55" spans="1:3" x14ac:dyDescent="0.25">
      <c r="A55" s="5"/>
      <c r="B55" s="27"/>
    </row>
    <row r="56" spans="1:3" x14ac:dyDescent="0.25">
      <c r="A56" s="5"/>
      <c r="B56" s="27"/>
      <c r="C56" t="str">
        <f>CONCATENATE( "  &lt;piechart percentage=",B46," /&gt;")</f>
        <v xml:space="preserve">  &lt;piechart percentage=96.8 /&gt;</v>
      </c>
    </row>
    <row r="57" spans="1:3" x14ac:dyDescent="0.25">
      <c r="A57" s="5"/>
      <c r="B57" s="27"/>
      <c r="C57" t="str">
        <f>" &lt;/Genotype&gt;"</f>
        <v xml:space="preserve"> &lt;/Genotype&gt;</v>
      </c>
    </row>
    <row r="58" spans="1:3" x14ac:dyDescent="0.25">
      <c r="A58" s="5" t="s">
        <v>52</v>
      </c>
      <c r="B58" s="27" t="str">
        <f>CONCATENATE("Your ",B2," gene has an unknown variant.")</f>
        <v>Your AGPAT3 gene has an unknown variant.</v>
      </c>
      <c r="C58" t="str">
        <f>CONCATENATE(" &lt;Genotype hgvs=",CHAR(34),"unknown",CHAR(34),"&gt; ")</f>
        <v xml:space="preserve"> &lt;Genotype hgvs="unknown"&gt; </v>
      </c>
    </row>
    <row r="59" spans="1:3" x14ac:dyDescent="0.25">
      <c r="A59" s="6" t="s">
        <v>52</v>
      </c>
      <c r="B59" s="27" t="s">
        <v>155</v>
      </c>
      <c r="C59" t="s">
        <v>17</v>
      </c>
    </row>
    <row r="60" spans="1:3" x14ac:dyDescent="0.25">
      <c r="A60" s="6" t="s">
        <v>47</v>
      </c>
      <c r="B60" s="27"/>
      <c r="C60" t="s">
        <v>539</v>
      </c>
    </row>
    <row r="61" spans="1:3" x14ac:dyDescent="0.25">
      <c r="A61" s="6"/>
      <c r="B61" s="27"/>
    </row>
    <row r="62" spans="1:3" x14ac:dyDescent="0.25">
      <c r="A62" s="6"/>
      <c r="B62" s="27"/>
      <c r="C62" t="str">
        <f>CONCATENATE("     ",B58)</f>
        <v xml:space="preserve">     Your AGPAT3 gene has an unknown variant.</v>
      </c>
    </row>
    <row r="63" spans="1:3" x14ac:dyDescent="0.25">
      <c r="A63" s="6"/>
      <c r="B63" s="27"/>
    </row>
    <row r="64" spans="1:3" x14ac:dyDescent="0.25">
      <c r="A64" s="6"/>
      <c r="B64" s="27"/>
      <c r="C64" t="s">
        <v>541</v>
      </c>
    </row>
    <row r="65" spans="1:3" x14ac:dyDescent="0.25">
      <c r="A65" s="6"/>
      <c r="B65" s="27"/>
    </row>
    <row r="66" spans="1:3" x14ac:dyDescent="0.25">
      <c r="A66" s="5"/>
      <c r="B66" s="27"/>
      <c r="C66" t="str">
        <f>CONCATENATE("     ",B59)</f>
        <v xml:space="preserve">     The effect is unknown.</v>
      </c>
    </row>
    <row r="67" spans="1:3" x14ac:dyDescent="0.25">
      <c r="A67" s="6"/>
      <c r="B67" s="27"/>
    </row>
    <row r="68" spans="1:3" x14ac:dyDescent="0.25">
      <c r="A68" s="5"/>
      <c r="B68" s="27"/>
      <c r="C68" t="s">
        <v>542</v>
      </c>
    </row>
    <row r="69" spans="1:3" x14ac:dyDescent="0.25">
      <c r="A69" s="5"/>
      <c r="B69" s="27"/>
    </row>
    <row r="70" spans="1:3" x14ac:dyDescent="0.25">
      <c r="A70" s="5"/>
      <c r="B70" s="27"/>
      <c r="C70" t="str">
        <f>CONCATENATE( "  &lt;piechart percentage=",B60," /&gt;")</f>
        <v xml:space="preserve">  &lt;piechart percentage= /&gt;</v>
      </c>
    </row>
    <row r="71" spans="1:3" x14ac:dyDescent="0.25">
      <c r="A71" s="5"/>
      <c r="B71" s="27"/>
      <c r="C71" t="str">
        <f>" &lt;/Genotype&gt;"</f>
        <v xml:space="preserve"> &lt;/Genotype&gt;</v>
      </c>
    </row>
    <row r="72" spans="1:3" x14ac:dyDescent="0.25">
      <c r="A72" s="5" t="s">
        <v>50</v>
      </c>
      <c r="B72" s="27" t="str">
        <f>CONCATENATE("Your ",B2," gene has no variants. A normal gene is referred to as a ",CHAR(34),"wild-type",CHAR(34)," gene.")</f>
        <v>Your AGPAT3 gene has no variants. A normal gene is referred to as a "wild-type" gene.</v>
      </c>
      <c r="C72" t="str">
        <f>CONCATENATE(" &lt;Genotype hgvs=",CHAR(34),"wildtype",CHAR(34),"&gt;")</f>
        <v xml:space="preserve"> &lt;Genotype hgvs="wildtype"&gt;</v>
      </c>
    </row>
    <row r="73" spans="1:3" x14ac:dyDescent="0.25">
      <c r="A73" s="6" t="s">
        <v>51</v>
      </c>
      <c r="B73" s="27" t="s">
        <v>234</v>
      </c>
      <c r="C73" t="s">
        <v>17</v>
      </c>
    </row>
    <row r="74" spans="1:3" x14ac:dyDescent="0.25">
      <c r="A74" s="6" t="s">
        <v>47</v>
      </c>
      <c r="B74" s="27"/>
      <c r="C74" t="s">
        <v>539</v>
      </c>
    </row>
    <row r="75" spans="1:3" x14ac:dyDescent="0.25">
      <c r="A75" s="6"/>
      <c r="B75" s="27"/>
    </row>
    <row r="76" spans="1:3" x14ac:dyDescent="0.25">
      <c r="A76" s="6"/>
      <c r="B76" s="27"/>
      <c r="C76" t="str">
        <f>CONCATENATE("     ",B72)</f>
        <v xml:space="preserve">     Your AGPAT3 gene has no variants. A normal gene is referred to as a "wild-type" gene.</v>
      </c>
    </row>
    <row r="77" spans="1:3" x14ac:dyDescent="0.25">
      <c r="A77" s="6"/>
      <c r="B77" s="27"/>
    </row>
    <row r="78" spans="1:3" x14ac:dyDescent="0.25">
      <c r="A78" s="6"/>
      <c r="B78" s="27"/>
      <c r="C78" t="s">
        <v>541</v>
      </c>
    </row>
    <row r="79" spans="1:3" x14ac:dyDescent="0.25">
      <c r="A79" s="6"/>
      <c r="B79" s="27"/>
    </row>
    <row r="80" spans="1:3" x14ac:dyDescent="0.25">
      <c r="A80" s="6"/>
      <c r="B80" s="27"/>
      <c r="C80" t="str">
        <f>CONCATENATE("     ",B73)</f>
        <v xml:space="preserve">     Your variant is not associated with any loss of function.</v>
      </c>
    </row>
    <row r="81" spans="1:5" x14ac:dyDescent="0.25">
      <c r="A81" s="6"/>
      <c r="B81" s="27"/>
    </row>
    <row r="82" spans="1:5" x14ac:dyDescent="0.25">
      <c r="A82" s="6"/>
      <c r="B82" s="27"/>
      <c r="C82" t="s">
        <v>542</v>
      </c>
    </row>
    <row r="83" spans="1:5" x14ac:dyDescent="0.25">
      <c r="A83" s="5"/>
      <c r="B83" s="27"/>
    </row>
    <row r="84" spans="1:5" x14ac:dyDescent="0.25">
      <c r="A84" s="6"/>
      <c r="B84" s="27"/>
      <c r="C84" t="str">
        <f>CONCATENATE( "  &lt;piechart percentage=",B74," /&gt;")</f>
        <v xml:space="preserve">  &lt;piechart percentage= /&gt;</v>
      </c>
    </row>
    <row r="85" spans="1:5" x14ac:dyDescent="0.25">
      <c r="A85" s="6"/>
      <c r="B85" s="27"/>
      <c r="C85" t="str">
        <f>" &lt;/Genotype&gt;"</f>
        <v xml:space="preserve"> &lt;/Genotype&gt;</v>
      </c>
    </row>
    <row r="86" spans="1:5" x14ac:dyDescent="0.25">
      <c r="A86" s="6"/>
      <c r="B86" s="27"/>
      <c r="C86" t="str">
        <f>"&lt;/GeneAnalysis&gt;"</f>
        <v>&lt;/GeneAnalysis&gt;</v>
      </c>
    </row>
    <row r="87" spans="1:5" s="33" customFormat="1" x14ac:dyDescent="0.25"/>
    <row r="88" spans="1:5" s="33" customFormat="1" x14ac:dyDescent="0.25">
      <c r="A88" s="34"/>
      <c r="B88" s="32"/>
    </row>
    <row r="89" spans="1:5" x14ac:dyDescent="0.25">
      <c r="A89" s="6" t="s">
        <v>4</v>
      </c>
      <c r="B89" s="27" t="s">
        <v>78</v>
      </c>
      <c r="C89" t="str">
        <f>CONCATENATE("&lt;GeneAnalysis gene=",CHAR(34),B89,CHAR(34)," interval=",CHAR(34),B90,CHAR(34),"&gt; ")</f>
        <v xml:space="preserve">&lt;GeneAnalysis gene="ARMC9" interval="NC_000002.12:g.231198546_231394991"&gt; </v>
      </c>
    </row>
    <row r="90" spans="1:5" x14ac:dyDescent="0.25">
      <c r="A90" s="6" t="s">
        <v>27</v>
      </c>
      <c r="B90" s="27" t="s">
        <v>527</v>
      </c>
    </row>
    <row r="91" spans="1:5" x14ac:dyDescent="0.25">
      <c r="A91" s="6" t="s">
        <v>28</v>
      </c>
      <c r="B91" s="27" t="s">
        <v>362</v>
      </c>
      <c r="C91" t="str">
        <f>CONCATENATE("# What are some common mutations of ",B89,"?")</f>
        <v># What are some common mutations of ARMC9?</v>
      </c>
    </row>
    <row r="92" spans="1:5" x14ac:dyDescent="0.25">
      <c r="A92" s="6" t="s">
        <v>24</v>
      </c>
      <c r="B92" s="27" t="s">
        <v>25</v>
      </c>
      <c r="C92" t="s">
        <v>17</v>
      </c>
    </row>
    <row r="93" spans="1:5" x14ac:dyDescent="0.25">
      <c r="B93" s="27"/>
      <c r="C93" t="str">
        <f>CONCATENATE("There are ",B91," well known variants in ",B89,": ",B100," and ",B106,".")</f>
        <v>There are two well known variants in ARMC9: [C78606381T](https://www.ncbi.nlm.nih.gov/projects/SNP/snp_ref.cgi?rs=16827966) and [G56871895A
](https://www.ncbi.nlm.nih.gov/projects/SNP/snp_ref.cgi?rs=6445832
).</v>
      </c>
    </row>
    <row r="94" spans="1:5" x14ac:dyDescent="0.25">
      <c r="A94" s="47"/>
      <c r="B94" s="49"/>
      <c r="C94" s="43"/>
      <c r="D94" s="50"/>
      <c r="E94" s="49"/>
    </row>
    <row r="95" spans="1:5" x14ac:dyDescent="0.25">
      <c r="A95" s="6"/>
      <c r="B95" s="27"/>
      <c r="C95" t="str">
        <f>CONCATENATE("&lt;# ",B97," #&gt;")</f>
        <v>&lt;# C231342446T #&gt;</v>
      </c>
    </row>
    <row r="96" spans="1:5" x14ac:dyDescent="0.25">
      <c r="A96" s="6" t="s">
        <v>29</v>
      </c>
      <c r="B96" s="58" t="s">
        <v>523</v>
      </c>
      <c r="C96" t="str">
        <f>CONCATENATE(" &lt;Variant hgvs=",CHAR(34),B96,CHAR(34)," name=",CHAR(34),B97,CHAR(34),"&gt; ")</f>
        <v xml:space="preserve"> &lt;Variant hgvs="NC_000002.12:g.[231342446C&gt;T]" name="C231342446T"&gt; </v>
      </c>
    </row>
    <row r="97" spans="1:3" x14ac:dyDescent="0.25">
      <c r="A97" s="5" t="s">
        <v>30</v>
      </c>
      <c r="B97" s="45" t="s">
        <v>524</v>
      </c>
    </row>
    <row r="98" spans="1:3" x14ac:dyDescent="0.25">
      <c r="A98" s="5" t="s">
        <v>31</v>
      </c>
      <c r="B98" s="27" t="s">
        <v>224</v>
      </c>
      <c r="C98" t="str">
        <f>CONCATENATE("  This variant is a change at a specific point in the ",B89," gene from ",B98," to ",B99," resulting in incorrect ",B92," function. This substitution of a single nucleotide is known as a missense variant.")</f>
        <v xml:space="preserve">  This variant is a change at a specific point in the ARMC9 gene from cytosine (C) to thymine (T) resulting in incorrect protein function. This substitution of a single nucleotide is known as a missense variant.</v>
      </c>
    </row>
    <row r="99" spans="1:3" x14ac:dyDescent="0.25">
      <c r="A99" s="5" t="s">
        <v>32</v>
      </c>
      <c r="B99" s="27" t="s">
        <v>37</v>
      </c>
      <c r="C99" t="s">
        <v>17</v>
      </c>
    </row>
    <row r="100" spans="1:3" x14ac:dyDescent="0.25">
      <c r="A100" s="5" t="s">
        <v>40</v>
      </c>
      <c r="B100" s="30" t="s">
        <v>520</v>
      </c>
      <c r="C100" t="str">
        <f>"&lt;/Variant&gt;"</f>
        <v>&lt;/Variant&gt;</v>
      </c>
    </row>
    <row r="101" spans="1:3" x14ac:dyDescent="0.25">
      <c r="B101" s="27"/>
      <c r="C101" t="str">
        <f>CONCATENATE("&lt;# ",B103," #&gt;")</f>
        <v>&lt;# G56871895A #&gt;</v>
      </c>
    </row>
    <row r="102" spans="1:3" x14ac:dyDescent="0.25">
      <c r="A102" s="6" t="s">
        <v>29</v>
      </c>
      <c r="B102" s="1" t="s">
        <v>436</v>
      </c>
      <c r="C102" t="str">
        <f>CONCATENATE(" &lt;Variant hgvs=",CHAR(34),B102,CHAR(34)," name=",CHAR(34),B103,CHAR(34),"&gt; ")</f>
        <v xml:space="preserve"> &lt;Variant hgvs="NC_000003.12:g.56871895G&gt;A" name="G56871895A"&gt; </v>
      </c>
    </row>
    <row r="103" spans="1:3" x14ac:dyDescent="0.25">
      <c r="A103" s="5" t="s">
        <v>30</v>
      </c>
      <c r="B103" s="30" t="s">
        <v>521</v>
      </c>
    </row>
    <row r="104" spans="1:3" x14ac:dyDescent="0.25">
      <c r="A104" s="5" t="s">
        <v>31</v>
      </c>
      <c r="B104" s="27" t="s">
        <v>38</v>
      </c>
      <c r="C104" t="str">
        <f>CONCATENATE("  This variant is a change at a specific point in the ",B89," gene from ",B104," to ",B105," resulting in incorrect ",B92," function. This substitution of a single nucleotide is known as a missense variant.")</f>
        <v xml:space="preserve">  This variant is a change at a specific point in the ARMC9 gene from guanine (G) to adenine (A) resulting in incorrect protein function. This substitution of a single nucleotide is known as a missense variant.</v>
      </c>
    </row>
    <row r="105" spans="1:3" x14ac:dyDescent="0.25">
      <c r="A105" s="5" t="s">
        <v>32</v>
      </c>
      <c r="B105" s="27" t="s">
        <v>66</v>
      </c>
    </row>
    <row r="106" spans="1:3" x14ac:dyDescent="0.25">
      <c r="A106" s="6" t="s">
        <v>40</v>
      </c>
      <c r="B106" s="1" t="s">
        <v>522</v>
      </c>
      <c r="C106" t="str">
        <f>"&lt;/Variant&gt;"</f>
        <v>&lt;/Variant&gt;</v>
      </c>
    </row>
    <row r="107" spans="1:3" s="33" customFormat="1" x14ac:dyDescent="0.25">
      <c r="A107" s="31"/>
      <c r="B107" s="32"/>
    </row>
    <row r="108" spans="1:3" s="33" customFormat="1" x14ac:dyDescent="0.25">
      <c r="A108" s="31"/>
      <c r="B108" s="32"/>
      <c r="C108" t="str">
        <f>C95</f>
        <v>&lt;# C231342446T #&gt;</v>
      </c>
    </row>
    <row r="109" spans="1:3" x14ac:dyDescent="0.25">
      <c r="A109" s="5" t="s">
        <v>39</v>
      </c>
      <c r="B109" s="40" t="s">
        <v>129</v>
      </c>
      <c r="C109" t="str">
        <f>CONCATENATE(" &lt;Genotype hgvs=",CHAR(34),B109,B110,";",B111,CHAR(34)," name=",CHAR(34),B97,CHAR(34),"&gt; ")</f>
        <v xml:space="preserve"> &lt;Genotype hgvs="NC_000002.12:g.[231342446C&gt;T];[231342446=]" name="C231342446T"&gt; </v>
      </c>
    </row>
    <row r="110" spans="1:3" x14ac:dyDescent="0.25">
      <c r="A110" s="5" t="s">
        <v>40</v>
      </c>
      <c r="B110" s="27" t="s">
        <v>525</v>
      </c>
    </row>
    <row r="111" spans="1:3" x14ac:dyDescent="0.25">
      <c r="A111" s="5" t="s">
        <v>31</v>
      </c>
      <c r="B111" s="27" t="s">
        <v>526</v>
      </c>
      <c r="C111" t="s">
        <v>539</v>
      </c>
    </row>
    <row r="112" spans="1:3" x14ac:dyDescent="0.25">
      <c r="A112" s="5" t="s">
        <v>45</v>
      </c>
      <c r="B112" s="27" t="str">
        <f>CONCATENATE("People with this variant have one copy of the ",B100," variant. This substitution of a single nucleotide is known as a missense mutation.")</f>
        <v>People with this variant have one copy of the [C78606381T](https://www.ncbi.nlm.nih.gov/projects/SNP/snp_ref.cgi?rs=16827966) variant. This substitution of a single nucleotide is known as a missense mutation.</v>
      </c>
      <c r="C112" t="s">
        <v>17</v>
      </c>
    </row>
    <row r="113" spans="1:3" x14ac:dyDescent="0.25">
      <c r="A113" s="6" t="s">
        <v>46</v>
      </c>
      <c r="B113" s="27" t="s">
        <v>153</v>
      </c>
      <c r="C113" t="str">
        <f>CONCATENATE("     ",B112)</f>
        <v xml:space="preserve">     People with this variant have one copy of the [C78606381T](https://www.ncbi.nlm.nih.gov/projects/SNP/snp_ref.cgi?rs=16827966) variant. This substitution of a single nucleotide is known as a missense mutation.</v>
      </c>
    </row>
    <row r="114" spans="1:3" x14ac:dyDescent="0.25">
      <c r="A114" s="6" t="s">
        <v>47</v>
      </c>
      <c r="B114" s="27">
        <v>6.7</v>
      </c>
    </row>
    <row r="115" spans="1:3" x14ac:dyDescent="0.25">
      <c r="A115" s="5"/>
      <c r="B115" s="27"/>
      <c r="C115" t="s">
        <v>541</v>
      </c>
    </row>
    <row r="116" spans="1:3" x14ac:dyDescent="0.25">
      <c r="A116" s="6"/>
      <c r="B116" s="27"/>
    </row>
    <row r="117" spans="1:3" x14ac:dyDescent="0.25">
      <c r="A117" s="6"/>
      <c r="B117" s="27"/>
      <c r="C117" t="str">
        <f>CONCATENATE("     ",B113)</f>
        <v xml:space="preserve">     This variant is not associated with increased risk.</v>
      </c>
    </row>
    <row r="118" spans="1:3" x14ac:dyDescent="0.25">
      <c r="A118" s="6"/>
      <c r="B118" s="27"/>
    </row>
    <row r="119" spans="1:3" x14ac:dyDescent="0.25">
      <c r="A119" s="6"/>
      <c r="B119" s="27"/>
      <c r="C119" t="s">
        <v>542</v>
      </c>
    </row>
    <row r="120" spans="1:3" x14ac:dyDescent="0.25">
      <c r="A120" s="5"/>
      <c r="B120" s="27"/>
    </row>
    <row r="121" spans="1:3" x14ac:dyDescent="0.25">
      <c r="A121" s="5"/>
      <c r="B121" s="27"/>
      <c r="C121" t="str">
        <f>CONCATENATE( "  &lt;piechart percentage=",B114," /&gt;")</f>
        <v xml:space="preserve">  &lt;piechart percentage=6.7 /&gt;</v>
      </c>
    </row>
    <row r="122" spans="1:3" x14ac:dyDescent="0.25">
      <c r="A122" s="5"/>
      <c r="B122" s="27"/>
      <c r="C122" t="str">
        <f>" &lt;/Genotype&gt;"</f>
        <v xml:space="preserve"> &lt;/Genotype&gt;</v>
      </c>
    </row>
    <row r="123" spans="1:3" x14ac:dyDescent="0.25">
      <c r="A123" s="5" t="s">
        <v>48</v>
      </c>
      <c r="B123" s="27" t="s">
        <v>375</v>
      </c>
      <c r="C123" t="str">
        <f>CONCATENATE(" &lt;Genotype hgvs=",CHAR(34),B109,B110,";",B110,CHAR(34)," name=",CHAR(34),B97,CHAR(34),"&gt; ")</f>
        <v xml:space="preserve"> &lt;Genotype hgvs="NC_000002.12:g.[231342446C&gt;T];[231342446C&gt;T]" name="C231342446T"&gt; </v>
      </c>
    </row>
    <row r="124" spans="1:3" x14ac:dyDescent="0.25">
      <c r="A124" s="6" t="s">
        <v>49</v>
      </c>
      <c r="B124" s="27" t="s">
        <v>153</v>
      </c>
      <c r="C124" t="s">
        <v>17</v>
      </c>
    </row>
    <row r="125" spans="1:3" x14ac:dyDescent="0.25">
      <c r="A125" s="6" t="s">
        <v>47</v>
      </c>
      <c r="B125" s="27">
        <v>33</v>
      </c>
      <c r="C125" t="s">
        <v>539</v>
      </c>
    </row>
    <row r="126" spans="1:3" x14ac:dyDescent="0.25">
      <c r="A126" s="6"/>
      <c r="B126" s="27"/>
    </row>
    <row r="127" spans="1:3" x14ac:dyDescent="0.25">
      <c r="A127" s="5"/>
      <c r="B127" s="27"/>
      <c r="C127" t="str">
        <f>CONCATENATE("     ",B123)</f>
        <v xml:space="preserve">     People with this variant have two copies of the [C78606381T](https://www.ncbi.nlm.nih.gov/projects/SNP/snp_ref.cgi?rs=12914385) variant. This substitution of a single nucleotide is known as a missense mutation.
</v>
      </c>
    </row>
    <row r="128" spans="1:3" x14ac:dyDescent="0.25">
      <c r="A128" s="6"/>
      <c r="B128" s="27"/>
    </row>
    <row r="129" spans="1:3" x14ac:dyDescent="0.25">
      <c r="A129" s="6"/>
      <c r="B129" s="27"/>
      <c r="C129" t="s">
        <v>541</v>
      </c>
    </row>
    <row r="130" spans="1:3" x14ac:dyDescent="0.25">
      <c r="A130" s="6"/>
      <c r="B130" s="27"/>
    </row>
    <row r="131" spans="1:3" x14ac:dyDescent="0.25">
      <c r="A131" s="6"/>
      <c r="B131" s="27"/>
      <c r="C131" t="str">
        <f>CONCATENATE("     ",B124)</f>
        <v xml:space="preserve">     This variant is not associated with increased risk.</v>
      </c>
    </row>
    <row r="132" spans="1:3" x14ac:dyDescent="0.25">
      <c r="A132" s="6"/>
      <c r="B132" s="27"/>
    </row>
    <row r="133" spans="1:3" x14ac:dyDescent="0.25">
      <c r="A133" s="5"/>
      <c r="B133" s="27"/>
      <c r="C133" t="s">
        <v>542</v>
      </c>
    </row>
    <row r="134" spans="1:3" x14ac:dyDescent="0.25">
      <c r="A134" s="5"/>
      <c r="B134" s="27"/>
    </row>
    <row r="135" spans="1:3" x14ac:dyDescent="0.25">
      <c r="A135" s="5"/>
      <c r="B135" s="27"/>
      <c r="C135" t="str">
        <f>CONCATENATE( "  &lt;piechart percentage=",B125," /&gt;")</f>
        <v xml:space="preserve">  &lt;piechart percentage=33 /&gt;</v>
      </c>
    </row>
    <row r="136" spans="1:3" x14ac:dyDescent="0.25">
      <c r="A136" s="5"/>
      <c r="B136" s="27"/>
      <c r="C136" t="str">
        <f>" &lt;/Genotype&gt;"</f>
        <v xml:space="preserve"> &lt;/Genotype&gt;</v>
      </c>
    </row>
    <row r="137" spans="1:3" x14ac:dyDescent="0.25">
      <c r="A137" s="5" t="s">
        <v>50</v>
      </c>
      <c r="B137" s="27" t="str">
        <f>CONCATENATE("Your ",B89," gene has no variants. A normal gene is referred to as a ",CHAR(34),"wild-type",CHAR(34)," gene.")</f>
        <v>Your ARMC9 gene has no variants. A normal gene is referred to as a "wild-type" gene.</v>
      </c>
      <c r="C137" t="str">
        <f>CONCATENATE(" &lt;Genotype hgvs=",CHAR(34),B109,B111,";",B111,CHAR(34)," name=",CHAR(34),B97,CHAR(34),"&gt; ")</f>
        <v xml:space="preserve"> &lt;Genotype hgvs="NC_000002.12:g.[231342446=];[231342446=]" name="C231342446T"&gt; </v>
      </c>
    </row>
    <row r="138" spans="1:3" x14ac:dyDescent="0.25">
      <c r="A138" s="6" t="s">
        <v>51</v>
      </c>
      <c r="B138" s="27" t="s">
        <v>604</v>
      </c>
      <c r="C138" t="s">
        <v>17</v>
      </c>
    </row>
    <row r="139" spans="1:3" x14ac:dyDescent="0.25">
      <c r="A139" s="6" t="s">
        <v>47</v>
      </c>
      <c r="B139" s="27">
        <v>60.3</v>
      </c>
      <c r="C139" t="s">
        <v>539</v>
      </c>
    </row>
    <row r="140" spans="1:3" x14ac:dyDescent="0.25">
      <c r="A140" s="5"/>
      <c r="B140" s="27"/>
    </row>
    <row r="141" spans="1:3" x14ac:dyDescent="0.25">
      <c r="A141" s="6"/>
      <c r="B141" s="27"/>
      <c r="C141" t="str">
        <f>CONCATENATE("     ",B137)</f>
        <v xml:space="preserve">     Your ARMC9 gene has no variants. A normal gene is referred to as a "wild-type" gene.</v>
      </c>
    </row>
    <row r="142" spans="1:3" x14ac:dyDescent="0.25">
      <c r="A142" s="6"/>
      <c r="B142" s="27"/>
    </row>
    <row r="143" spans="1:3" x14ac:dyDescent="0.25">
      <c r="A143" s="6"/>
      <c r="B143" s="27"/>
      <c r="C143" t="s">
        <v>541</v>
      </c>
    </row>
    <row r="144" spans="1:3" x14ac:dyDescent="0.25">
      <c r="A144" s="6"/>
      <c r="B144" s="27"/>
    </row>
    <row r="145" spans="1:3" x14ac:dyDescent="0.25">
      <c r="A145" s="6"/>
      <c r="B145" s="27"/>
      <c r="C145" t="str">
        <f>CONCATENATE("     ",B138)</f>
        <v xml:space="preserve">     You are in the Moderate Risk category. See below for more information.</v>
      </c>
    </row>
    <row r="146" spans="1:3" x14ac:dyDescent="0.25">
      <c r="A146" s="5"/>
      <c r="B146" s="27"/>
    </row>
    <row r="147" spans="1:3" x14ac:dyDescent="0.25">
      <c r="A147" s="5"/>
      <c r="B147" s="27"/>
      <c r="C147" t="s">
        <v>542</v>
      </c>
    </row>
    <row r="148" spans="1:3" x14ac:dyDescent="0.25">
      <c r="A148" s="5"/>
      <c r="B148" s="27"/>
    </row>
    <row r="149" spans="1:3" x14ac:dyDescent="0.25">
      <c r="A149" s="5"/>
      <c r="B149" s="27"/>
      <c r="C149" t="str">
        <f>CONCATENATE( "  &lt;piechart percentage=",B139," /&gt;")</f>
        <v xml:space="preserve">  &lt;piechart percentage=60.3 /&gt;</v>
      </c>
    </row>
    <row r="150" spans="1:3" x14ac:dyDescent="0.25">
      <c r="A150" s="5"/>
      <c r="B150" s="27"/>
      <c r="C150" t="str">
        <f>" &lt;/Genotype&gt;"</f>
        <v xml:space="preserve"> &lt;/Genotype&gt;</v>
      </c>
    </row>
    <row r="151" spans="1:3" x14ac:dyDescent="0.25">
      <c r="A151" s="5"/>
      <c r="B151" s="27"/>
      <c r="C151" t="str">
        <f>C101</f>
        <v>&lt;# G56871895A #&gt;</v>
      </c>
    </row>
    <row r="152" spans="1:3" x14ac:dyDescent="0.25">
      <c r="A152" s="5" t="s">
        <v>39</v>
      </c>
      <c r="B152" s="1" t="s">
        <v>253</v>
      </c>
      <c r="C152" t="str">
        <f>CONCATENATE(" &lt;Genotype hgvs=",CHAR(34),B152,B153,";",B154,CHAR(34)," name=",CHAR(34),B103,CHAR(34),"&gt; ")</f>
        <v xml:space="preserve"> &lt;Genotype hgvs="NC_000017.11:g.[30237328T&gt;C];[30237328=]" name="G56871895A"&gt; </v>
      </c>
    </row>
    <row r="153" spans="1:3" x14ac:dyDescent="0.25">
      <c r="A153" s="5" t="s">
        <v>40</v>
      </c>
      <c r="B153" s="27" t="s">
        <v>275</v>
      </c>
    </row>
    <row r="154" spans="1:3" x14ac:dyDescent="0.25">
      <c r="A154" s="5" t="s">
        <v>31</v>
      </c>
      <c r="B154" s="27" t="s">
        <v>276</v>
      </c>
      <c r="C154" t="s">
        <v>539</v>
      </c>
    </row>
    <row r="155" spans="1:3" x14ac:dyDescent="0.25">
      <c r="A155" s="5" t="s">
        <v>45</v>
      </c>
      <c r="B155" s="27" t="str">
        <f>CONCATENATE("People with this variant have one copy of the ",B106," variant. This substitution of a single nucleotide is known as a missense mutation.")</f>
        <v>People with this variant have one copy of the [G56871895A
](https://www.ncbi.nlm.nih.gov/projects/SNP/snp_ref.cgi?rs=6445832
) variant. This substitution of a single nucleotide is known as a missense mutation.</v>
      </c>
      <c r="C155" t="s">
        <v>17</v>
      </c>
    </row>
    <row r="156" spans="1:3" x14ac:dyDescent="0.25">
      <c r="A156" s="6" t="s">
        <v>46</v>
      </c>
      <c r="B156" s="27" t="s">
        <v>233</v>
      </c>
      <c r="C156" t="str">
        <f>CONCATENATE("     ",B155)</f>
        <v xml:space="preserve">     People with this variant have one copy of the [G56871895A
](https://www.ncbi.nlm.nih.gov/projects/SNP/snp_ref.cgi?rs=6445832
) variant. This substitution of a single nucleotide is known as a missense mutation.</v>
      </c>
    </row>
    <row r="157" spans="1:3" x14ac:dyDescent="0.25">
      <c r="A157" s="6" t="s">
        <v>47</v>
      </c>
      <c r="B157" s="27">
        <v>39.700000000000003</v>
      </c>
    </row>
    <row r="158" spans="1:3" x14ac:dyDescent="0.25">
      <c r="A158" s="5"/>
      <c r="B158" s="27"/>
      <c r="C158" t="s">
        <v>541</v>
      </c>
    </row>
    <row r="159" spans="1:3" x14ac:dyDescent="0.25">
      <c r="A159" s="6"/>
      <c r="B159" s="27"/>
    </row>
    <row r="160" spans="1:3" x14ac:dyDescent="0.25">
      <c r="A160" s="6"/>
      <c r="B160" s="27"/>
      <c r="C160" t="str">
        <f>CONCATENATE("     ",B156)</f>
        <v xml:space="preserve">     You are in the Mild Loss of Function category. See below for more information.</v>
      </c>
    </row>
    <row r="161" spans="1:3" x14ac:dyDescent="0.25">
      <c r="A161" s="6"/>
      <c r="B161" s="27"/>
    </row>
    <row r="162" spans="1:3" x14ac:dyDescent="0.25">
      <c r="A162" s="6"/>
      <c r="B162" s="27"/>
      <c r="C162" t="s">
        <v>542</v>
      </c>
    </row>
    <row r="163" spans="1:3" x14ac:dyDescent="0.25">
      <c r="A163" s="5"/>
      <c r="B163" s="27"/>
    </row>
    <row r="164" spans="1:3" x14ac:dyDescent="0.25">
      <c r="A164" s="5"/>
      <c r="B164" s="27"/>
      <c r="C164" t="str">
        <f>CONCATENATE( "  &lt;piechart percentage=",B157," /&gt;")</f>
        <v xml:space="preserve">  &lt;piechart percentage=39.7 /&gt;</v>
      </c>
    </row>
    <row r="165" spans="1:3" x14ac:dyDescent="0.25">
      <c r="A165" s="5"/>
      <c r="B165" s="27"/>
      <c r="C165" t="str">
        <f>" &lt;/Genotype&gt;"</f>
        <v xml:space="preserve"> &lt;/Genotype&gt;</v>
      </c>
    </row>
    <row r="166" spans="1:3" x14ac:dyDescent="0.25">
      <c r="A166" s="5" t="s">
        <v>48</v>
      </c>
      <c r="B166" s="27" t="str">
        <f>CONCATENATE("People with this variant have two copies of the ",B106," variant. This substitution of a single nucleotide is known as a missense mutation.")</f>
        <v>People with this variant have two copies of the [G56871895A
](https://www.ncbi.nlm.nih.gov/projects/SNP/snp_ref.cgi?rs=6445832
) variant. This substitution of a single nucleotide is known as a missense mutation.</v>
      </c>
      <c r="C166" t="str">
        <f>CONCATENATE(" &lt;Genotype hgvs=",CHAR(34),B152,B153,";",B153,CHAR(34)," name=",CHAR(34),B103,CHAR(34),"&gt; ")</f>
        <v xml:space="preserve"> &lt;Genotype hgvs="NC_000017.11:g.[30237328T&gt;C];[30237328T&gt;C]" name="G56871895A"&gt; </v>
      </c>
    </row>
    <row r="167" spans="1:3" x14ac:dyDescent="0.25">
      <c r="A167" s="6" t="s">
        <v>49</v>
      </c>
      <c r="B167" s="27" t="s">
        <v>205</v>
      </c>
      <c r="C167" t="s">
        <v>17</v>
      </c>
    </row>
    <row r="168" spans="1:3" x14ac:dyDescent="0.25">
      <c r="A168" s="6" t="s">
        <v>47</v>
      </c>
      <c r="B168" s="27">
        <v>42.9</v>
      </c>
      <c r="C168" t="s">
        <v>539</v>
      </c>
    </row>
    <row r="169" spans="1:3" x14ac:dyDescent="0.25">
      <c r="A169" s="6"/>
      <c r="B169" s="27"/>
    </row>
    <row r="170" spans="1:3" x14ac:dyDescent="0.25">
      <c r="A170" s="5"/>
      <c r="B170" s="27"/>
      <c r="C170" t="str">
        <f>CONCATENATE("     ",B166)</f>
        <v xml:space="preserve">     People with this variant have two copies of the [G56871895A
](https://www.ncbi.nlm.nih.gov/projects/SNP/snp_ref.cgi?rs=6445832
) variant. This substitution of a single nucleotide is known as a missense mutation.</v>
      </c>
    </row>
    <row r="171" spans="1:3" x14ac:dyDescent="0.25">
      <c r="A171" s="6"/>
      <c r="B171" s="27"/>
    </row>
    <row r="172" spans="1:3" x14ac:dyDescent="0.25">
      <c r="A172" s="6"/>
      <c r="B172" s="27"/>
      <c r="C172" t="s">
        <v>541</v>
      </c>
    </row>
    <row r="173" spans="1:3" x14ac:dyDescent="0.25">
      <c r="A173" s="6"/>
      <c r="B173" s="27"/>
    </row>
    <row r="174" spans="1:3" x14ac:dyDescent="0.25">
      <c r="A174" s="6"/>
      <c r="B174" s="27"/>
      <c r="C174" t="str">
        <f>CONCATENATE("     ",B167)</f>
        <v xml:space="preserve">     You are in the Moderate Loss of Function category. See below for more information.</v>
      </c>
    </row>
    <row r="175" spans="1:3" x14ac:dyDescent="0.25">
      <c r="A175" s="6"/>
      <c r="B175" s="27"/>
    </row>
    <row r="176" spans="1:3" x14ac:dyDescent="0.25">
      <c r="A176" s="5"/>
      <c r="B176" s="27"/>
      <c r="C176" t="s">
        <v>542</v>
      </c>
    </row>
    <row r="177" spans="1:3" x14ac:dyDescent="0.25">
      <c r="A177" s="5"/>
      <c r="B177" s="27"/>
    </row>
    <row r="178" spans="1:3" x14ac:dyDescent="0.25">
      <c r="A178" s="5"/>
      <c r="B178" s="27"/>
      <c r="C178" t="str">
        <f>CONCATENATE( "  &lt;piechart percentage=",B168," /&gt;")</f>
        <v xml:space="preserve">  &lt;piechart percentage=42.9 /&gt;</v>
      </c>
    </row>
    <row r="179" spans="1:3" x14ac:dyDescent="0.25">
      <c r="A179" s="5"/>
      <c r="B179" s="27"/>
      <c r="C179" t="str">
        <f>" &lt;/Genotype&gt;"</f>
        <v xml:space="preserve"> &lt;/Genotype&gt;</v>
      </c>
    </row>
    <row r="180" spans="1:3" x14ac:dyDescent="0.25">
      <c r="A180" s="5" t="s">
        <v>50</v>
      </c>
      <c r="B180" s="27" t="str">
        <f>CONCATENATE("Your ",B89," gene has no variants. A normal gene is referred to as a ",CHAR(34),"wild-type",CHAR(34)," gene.")</f>
        <v>Your ARMC9 gene has no variants. A normal gene is referred to as a "wild-type" gene.</v>
      </c>
      <c r="C180" t="str">
        <f>CONCATENATE(" &lt;Genotype hgvs=",CHAR(34),B152,B154,";",B154,CHAR(34)," name=",CHAR(34),B103,CHAR(34),"&gt; ")</f>
        <v xml:space="preserve"> &lt;Genotype hgvs="NC_000017.11:g.[30237328=];[30237328=]" name="G56871895A"&gt; </v>
      </c>
    </row>
    <row r="181" spans="1:3" x14ac:dyDescent="0.25">
      <c r="A181" s="6" t="s">
        <v>51</v>
      </c>
      <c r="B181" s="27" t="s">
        <v>153</v>
      </c>
      <c r="C181" t="s">
        <v>17</v>
      </c>
    </row>
    <row r="182" spans="1:3" x14ac:dyDescent="0.25">
      <c r="A182" s="6" t="s">
        <v>47</v>
      </c>
      <c r="B182" s="27">
        <v>17.399999999999999</v>
      </c>
      <c r="C182" t="s">
        <v>539</v>
      </c>
    </row>
    <row r="183" spans="1:3" x14ac:dyDescent="0.25">
      <c r="A183" s="5"/>
      <c r="B183" s="27"/>
    </row>
    <row r="184" spans="1:3" x14ac:dyDescent="0.25">
      <c r="A184" s="6"/>
      <c r="B184" s="27"/>
      <c r="C184" t="str">
        <f>CONCATENATE("     ",B180)</f>
        <v xml:space="preserve">     Your ARMC9 gene has no variants. A normal gene is referred to as a "wild-type" gene.</v>
      </c>
    </row>
    <row r="185" spans="1:3" x14ac:dyDescent="0.25">
      <c r="A185" s="6"/>
      <c r="B185" s="27"/>
    </row>
    <row r="186" spans="1:3" x14ac:dyDescent="0.25">
      <c r="A186" s="6"/>
      <c r="B186" s="27"/>
      <c r="C186" t="s">
        <v>541</v>
      </c>
    </row>
    <row r="187" spans="1:3" x14ac:dyDescent="0.25">
      <c r="A187" s="6"/>
      <c r="B187" s="27"/>
    </row>
    <row r="188" spans="1:3" x14ac:dyDescent="0.25">
      <c r="A188" s="6"/>
      <c r="B188" s="27"/>
      <c r="C188" t="str">
        <f>CONCATENATE("     ",B181)</f>
        <v xml:space="preserve">     This variant is not associated with increased risk.</v>
      </c>
    </row>
    <row r="189" spans="1:3" x14ac:dyDescent="0.25">
      <c r="A189" s="5"/>
      <c r="B189" s="27"/>
    </row>
    <row r="190" spans="1:3" x14ac:dyDescent="0.25">
      <c r="A190" s="5"/>
      <c r="B190" s="27"/>
      <c r="C190" t="s">
        <v>542</v>
      </c>
    </row>
    <row r="191" spans="1:3" x14ac:dyDescent="0.25">
      <c r="A191" s="5"/>
      <c r="B191" s="27"/>
    </row>
    <row r="192" spans="1:3" x14ac:dyDescent="0.25">
      <c r="A192" s="5"/>
      <c r="B192" s="27"/>
      <c r="C192" t="str">
        <f>CONCATENATE( "  &lt;piechart percentage=",B182," /&gt;")</f>
        <v xml:space="preserve">  &lt;piechart percentage=17.4 /&gt;</v>
      </c>
    </row>
    <row r="193" spans="1:3" x14ac:dyDescent="0.25">
      <c r="A193" s="5"/>
      <c r="B193" s="27"/>
      <c r="C193" t="str">
        <f>" &lt;/Genotype&gt;"</f>
        <v xml:space="preserve"> &lt;/Genotype&gt;</v>
      </c>
    </row>
    <row r="194" spans="1:3" x14ac:dyDescent="0.25">
      <c r="A194" s="5" t="s">
        <v>52</v>
      </c>
      <c r="B194" s="27" t="str">
        <f>CONCATENATE("Your ",B89," gene has an unknown variant.")</f>
        <v>Your ARMC9 gene has an unknown variant.</v>
      </c>
      <c r="C194" t="str">
        <f>CONCATENATE(" &lt;Genotype hgvs=",CHAR(34),"unknown",CHAR(34),"&gt; ")</f>
        <v xml:space="preserve"> &lt;Genotype hgvs="unknown"&gt; </v>
      </c>
    </row>
    <row r="195" spans="1:3" x14ac:dyDescent="0.25">
      <c r="A195" s="6" t="s">
        <v>52</v>
      </c>
      <c r="B195" s="27" t="s">
        <v>155</v>
      </c>
      <c r="C195" t="s">
        <v>17</v>
      </c>
    </row>
    <row r="196" spans="1:3" x14ac:dyDescent="0.25">
      <c r="A196" s="6" t="s">
        <v>47</v>
      </c>
      <c r="B196" s="27"/>
      <c r="C196" t="s">
        <v>539</v>
      </c>
    </row>
    <row r="197" spans="1:3" x14ac:dyDescent="0.25">
      <c r="A197" s="6"/>
      <c r="B197" s="27"/>
    </row>
    <row r="198" spans="1:3" x14ac:dyDescent="0.25">
      <c r="A198" s="6"/>
      <c r="B198" s="27"/>
      <c r="C198" t="str">
        <f>CONCATENATE("     ",B194)</f>
        <v xml:space="preserve">     Your ARMC9 gene has an unknown variant.</v>
      </c>
    </row>
    <row r="199" spans="1:3" x14ac:dyDescent="0.25">
      <c r="A199" s="6"/>
      <c r="B199" s="27"/>
    </row>
    <row r="200" spans="1:3" x14ac:dyDescent="0.25">
      <c r="A200" s="6"/>
      <c r="B200" s="27"/>
      <c r="C200" t="s">
        <v>541</v>
      </c>
    </row>
    <row r="201" spans="1:3" x14ac:dyDescent="0.25">
      <c r="A201" s="6"/>
      <c r="B201" s="27"/>
    </row>
    <row r="202" spans="1:3" x14ac:dyDescent="0.25">
      <c r="A202" s="5"/>
      <c r="B202" s="27"/>
      <c r="C202" t="str">
        <f>CONCATENATE("     ",B195)</f>
        <v xml:space="preserve">     The effect is unknown.</v>
      </c>
    </row>
    <row r="203" spans="1:3" x14ac:dyDescent="0.25">
      <c r="A203" s="6"/>
      <c r="B203" s="27"/>
    </row>
    <row r="204" spans="1:3" x14ac:dyDescent="0.25">
      <c r="A204" s="5"/>
      <c r="B204" s="27"/>
      <c r="C204" t="s">
        <v>542</v>
      </c>
    </row>
    <row r="205" spans="1:3" x14ac:dyDescent="0.25">
      <c r="A205" s="5"/>
      <c r="B205" s="27"/>
    </row>
    <row r="206" spans="1:3" x14ac:dyDescent="0.25">
      <c r="A206" s="5"/>
      <c r="B206" s="27"/>
      <c r="C206" t="str">
        <f>CONCATENATE( "  &lt;piechart percentage=",B196," /&gt;")</f>
        <v xml:space="preserve">  &lt;piechart percentage= /&gt;</v>
      </c>
    </row>
    <row r="207" spans="1:3" x14ac:dyDescent="0.25">
      <c r="A207" s="5"/>
      <c r="B207" s="27"/>
      <c r="C207" t="str">
        <f>" &lt;/Genotype&gt;"</f>
        <v xml:space="preserve"> &lt;/Genotype&gt;</v>
      </c>
    </row>
    <row r="208" spans="1:3" x14ac:dyDescent="0.25">
      <c r="A208" s="5" t="s">
        <v>50</v>
      </c>
      <c r="B208" s="27" t="str">
        <f>CONCATENATE("Your ",B89," gene has no variants. A normal gene is referred to as a ",CHAR(34),"wild-type",CHAR(34)," gene.")</f>
        <v>Your ARMC9 gene has no variants. A normal gene is referred to as a "wild-type" gene.</v>
      </c>
      <c r="C208" t="str">
        <f>CONCATENATE(" &lt;Genotype hgvs=",CHAR(34),"wildtype",CHAR(34),"&gt;")</f>
        <v xml:space="preserve"> &lt;Genotype hgvs="wildtype"&gt;</v>
      </c>
    </row>
    <row r="209" spans="1:3" x14ac:dyDescent="0.25">
      <c r="A209" s="6" t="s">
        <v>51</v>
      </c>
      <c r="B209" s="27" t="s">
        <v>234</v>
      </c>
      <c r="C209" t="s">
        <v>17</v>
      </c>
    </row>
    <row r="210" spans="1:3" x14ac:dyDescent="0.25">
      <c r="A210" s="6" t="s">
        <v>47</v>
      </c>
      <c r="B210" s="27"/>
      <c r="C210" t="s">
        <v>539</v>
      </c>
    </row>
    <row r="211" spans="1:3" x14ac:dyDescent="0.25">
      <c r="A211" s="6"/>
      <c r="B211" s="27"/>
    </row>
    <row r="212" spans="1:3" x14ac:dyDescent="0.25">
      <c r="A212" s="6"/>
      <c r="B212" s="27"/>
      <c r="C212" t="str">
        <f>CONCATENATE("     ",B208)</f>
        <v xml:space="preserve">     Your ARMC9 gene has no variants. A normal gene is referred to as a "wild-type" gene.</v>
      </c>
    </row>
    <row r="213" spans="1:3" x14ac:dyDescent="0.25">
      <c r="A213" s="6"/>
      <c r="B213" s="27"/>
    </row>
    <row r="214" spans="1:3" x14ac:dyDescent="0.25">
      <c r="A214" s="6"/>
      <c r="B214" s="27"/>
      <c r="C214" t="s">
        <v>541</v>
      </c>
    </row>
    <row r="215" spans="1:3" x14ac:dyDescent="0.25">
      <c r="A215" s="6"/>
      <c r="B215" s="27"/>
    </row>
    <row r="216" spans="1:3" x14ac:dyDescent="0.25">
      <c r="A216" s="6"/>
      <c r="B216" s="27"/>
      <c r="C216" t="str">
        <f>CONCATENATE("     ",B209)</f>
        <v xml:space="preserve">     Your variant is not associated with any loss of function.</v>
      </c>
    </row>
    <row r="217" spans="1:3" x14ac:dyDescent="0.25">
      <c r="A217" s="6"/>
      <c r="B217" s="27"/>
    </row>
    <row r="218" spans="1:3" x14ac:dyDescent="0.25">
      <c r="A218" s="6"/>
      <c r="B218" s="27"/>
      <c r="C218" t="s">
        <v>542</v>
      </c>
    </row>
    <row r="219" spans="1:3" x14ac:dyDescent="0.25">
      <c r="A219" s="5"/>
      <c r="B219" s="27"/>
    </row>
    <row r="220" spans="1:3" x14ac:dyDescent="0.25">
      <c r="A220" s="6"/>
      <c r="B220" s="27"/>
      <c r="C220" t="str">
        <f>CONCATENATE( "  &lt;piechart percentage=",B210," /&gt;")</f>
        <v xml:space="preserve">  &lt;piechart percentage= /&gt;</v>
      </c>
    </row>
    <row r="221" spans="1:3" x14ac:dyDescent="0.25">
      <c r="A221" s="6"/>
      <c r="B221" s="27"/>
      <c r="C221" t="str">
        <f>" &lt;/Genotype&gt;"</f>
        <v xml:space="preserve"> &lt;/Genotype&gt;</v>
      </c>
    </row>
    <row r="222" spans="1:3" x14ac:dyDescent="0.25">
      <c r="A222" s="6"/>
      <c r="B222" s="27"/>
      <c r="C222" t="str">
        <f>"&lt;/GeneAnalysis&gt;"</f>
        <v>&lt;/GeneAnalysis&gt;</v>
      </c>
    </row>
    <row r="223" spans="1:3" s="33" customFormat="1" x14ac:dyDescent="0.25"/>
    <row r="224" spans="1:3" s="33" customFormat="1" x14ac:dyDescent="0.25">
      <c r="A224" s="34"/>
      <c r="B224" s="32"/>
    </row>
    <row r="225" spans="1:3" x14ac:dyDescent="0.25">
      <c r="A225" s="6" t="s">
        <v>4</v>
      </c>
      <c r="B225" s="27" t="s">
        <v>365</v>
      </c>
      <c r="C225" t="str">
        <f>CONCATENATE("&lt;GeneAnalysis gene=",CHAR(34),B225,CHAR(34)," interval=",CHAR(34),B226,CHAR(34),"&gt; ")</f>
        <v xml:space="preserve">&lt;GeneAnalysis gene="CHRNA3" interval="NC_000015.10:g.78593052_78621295"&gt; </v>
      </c>
    </row>
    <row r="226" spans="1:3" x14ac:dyDescent="0.25">
      <c r="A226" s="6" t="s">
        <v>27</v>
      </c>
      <c r="B226" s="27" t="s">
        <v>366</v>
      </c>
    </row>
    <row r="227" spans="1:3" x14ac:dyDescent="0.25">
      <c r="A227" s="6" t="s">
        <v>28</v>
      </c>
      <c r="B227" s="27" t="s">
        <v>362</v>
      </c>
      <c r="C227" t="str">
        <f>CONCATENATE("# What are some common mutations of ",B225,"?")</f>
        <v># What are some common mutations of CHRNA3?</v>
      </c>
    </row>
    <row r="228" spans="1:3" x14ac:dyDescent="0.25">
      <c r="A228" s="6" t="s">
        <v>24</v>
      </c>
      <c r="B228" s="27" t="s">
        <v>25</v>
      </c>
      <c r="C228" t="s">
        <v>17</v>
      </c>
    </row>
    <row r="229" spans="1:3" x14ac:dyDescent="0.25">
      <c r="B229" s="27"/>
      <c r="C229" t="str">
        <f>CONCATENATE("There are ",B227," well known variants in ",B225,": ",B236," and ",B242,".")</f>
        <v>There are two well known variants in CHRNA3: [C78606381T](https://www.ncbi.nlm.nih.gov/projects/SNP/snp_ref.cgi?rs=12914385) and [C645T](https://www.ncbi.nlm.nih.gov/clinvar/variation/17503/).</v>
      </c>
    </row>
    <row r="230" spans="1:3" x14ac:dyDescent="0.25">
      <c r="B230" s="27"/>
    </row>
    <row r="231" spans="1:3" x14ac:dyDescent="0.25">
      <c r="A231" s="6"/>
      <c r="B231" s="27"/>
      <c r="C231" t="str">
        <f>CONCATENATE("&lt;# ",B233," #&gt;")</f>
        <v>&lt;# C78606381T #&gt;</v>
      </c>
    </row>
    <row r="232" spans="1:3" x14ac:dyDescent="0.25">
      <c r="A232" s="6" t="s">
        <v>29</v>
      </c>
      <c r="B232" s="1" t="s">
        <v>367</v>
      </c>
      <c r="C232" t="str">
        <f>CONCATENATE(" &lt;Variant hgvs=",CHAR(34),B232,CHAR(34)," name=",CHAR(34),B233,CHAR(34),"&gt; ")</f>
        <v xml:space="preserve"> &lt;Variant hgvs="NC_000015.10:g.78606381C&gt;T" name="C78606381T"&gt; </v>
      </c>
    </row>
    <row r="233" spans="1:3" x14ac:dyDescent="0.25">
      <c r="A233" s="5" t="s">
        <v>30</v>
      </c>
      <c r="B233" s="30" t="s">
        <v>369</v>
      </c>
    </row>
    <row r="234" spans="1:3" x14ac:dyDescent="0.25">
      <c r="A234" s="5" t="s">
        <v>31</v>
      </c>
      <c r="B234" s="27" t="s">
        <v>224</v>
      </c>
      <c r="C234" t="str">
        <f>CONCATENATE("  This variant is a change at a specific point in the ",B225," gene from ",B234," to ",B235," resulting in incorrect ",B228,"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35" spans="1:3" x14ac:dyDescent="0.25">
      <c r="A235" s="5" t="s">
        <v>32</v>
      </c>
      <c r="B235" s="27" t="s">
        <v>37</v>
      </c>
      <c r="C235" t="s">
        <v>17</v>
      </c>
    </row>
    <row r="236" spans="1:3" x14ac:dyDescent="0.25">
      <c r="A236" s="5" t="s">
        <v>40</v>
      </c>
      <c r="B236" s="30" t="s">
        <v>371</v>
      </c>
      <c r="C236" t="str">
        <f>"&lt;/Variant&gt;"</f>
        <v>&lt;/Variant&gt;</v>
      </c>
    </row>
    <row r="237" spans="1:3" x14ac:dyDescent="0.25">
      <c r="B237" s="27"/>
      <c r="C237" t="str">
        <f>CONCATENATE("&lt;# ",B239," #&gt;")</f>
        <v>&lt;# C645T  #&gt;</v>
      </c>
    </row>
    <row r="238" spans="1:3" x14ac:dyDescent="0.25">
      <c r="A238" s="6" t="s">
        <v>29</v>
      </c>
      <c r="B238" s="1" t="s">
        <v>368</v>
      </c>
      <c r="C238" t="str">
        <f>CONCATENATE(" &lt;Variant hgvs=",CHAR(34),B238,CHAR(34)," name=",CHAR(34),B239,CHAR(34),"&gt; ")</f>
        <v xml:space="preserve"> &lt;Variant hgvs="NC_000015.10:g.78601997G&gt;A" name="C645T "&gt; </v>
      </c>
    </row>
    <row r="239" spans="1:3" x14ac:dyDescent="0.25">
      <c r="A239" s="5" t="s">
        <v>30</v>
      </c>
      <c r="B239" s="30" t="s">
        <v>370</v>
      </c>
    </row>
    <row r="240" spans="1:3" x14ac:dyDescent="0.25">
      <c r="A240" s="5" t="s">
        <v>31</v>
      </c>
      <c r="B240" s="27" t="s">
        <v>38</v>
      </c>
      <c r="C240" t="str">
        <f>CONCATENATE("  This variant is a change at a specific point in the ",B225," gene from ",B240," to ",B241," resulting in incorrect ",B228,"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41" spans="1:3" x14ac:dyDescent="0.25">
      <c r="A241" s="5" t="s">
        <v>32</v>
      </c>
      <c r="B241" s="27" t="s">
        <v>66</v>
      </c>
    </row>
    <row r="242" spans="1:3" x14ac:dyDescent="0.25">
      <c r="A242" s="6" t="s">
        <v>40</v>
      </c>
      <c r="B242" s="30" t="s">
        <v>381</v>
      </c>
      <c r="C242" t="str">
        <f>"&lt;/Variant&gt;"</f>
        <v>&lt;/Variant&gt;</v>
      </c>
    </row>
    <row r="243" spans="1:3" s="33" customFormat="1" x14ac:dyDescent="0.25">
      <c r="A243" s="31"/>
      <c r="B243" s="32"/>
    </row>
    <row r="244" spans="1:3" s="33" customFormat="1" x14ac:dyDescent="0.25">
      <c r="A244" s="31"/>
      <c r="B244" s="32"/>
      <c r="C244" t="str">
        <f>C231</f>
        <v>&lt;# C78606381T #&gt;</v>
      </c>
    </row>
    <row r="245" spans="1:3" x14ac:dyDescent="0.25">
      <c r="A245" s="5" t="s">
        <v>39</v>
      </c>
      <c r="B245" s="40" t="s">
        <v>372</v>
      </c>
      <c r="C245" t="str">
        <f>CONCATENATE(" &lt;Genotype hgvs=",CHAR(34),B245,B246,";",B247,CHAR(34)," name=",CHAR(34),B233,CHAR(34),"&gt; ")</f>
        <v xml:space="preserve"> &lt;Genotype hgvs="NC_000015.10:g.[78606381C&gt;T];[78606381=]" name="C78606381T"&gt; </v>
      </c>
    </row>
    <row r="246" spans="1:3" x14ac:dyDescent="0.25">
      <c r="A246" s="5" t="s">
        <v>40</v>
      </c>
      <c r="B246" s="27" t="s">
        <v>373</v>
      </c>
    </row>
    <row r="247" spans="1:3" x14ac:dyDescent="0.25">
      <c r="A247" s="5" t="s">
        <v>31</v>
      </c>
      <c r="B247" s="27" t="s">
        <v>374</v>
      </c>
      <c r="C247" t="s">
        <v>539</v>
      </c>
    </row>
    <row r="248" spans="1:3" x14ac:dyDescent="0.25">
      <c r="A248" s="5" t="s">
        <v>45</v>
      </c>
      <c r="B248" s="27" t="str">
        <f>CONCATENATE("People with this variant have one copy of the ",B236,"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48" t="s">
        <v>17</v>
      </c>
    </row>
    <row r="249" spans="1:3" x14ac:dyDescent="0.25">
      <c r="A249" s="6" t="s">
        <v>46</v>
      </c>
      <c r="B249" s="27" t="s">
        <v>233</v>
      </c>
      <c r="C249" t="str">
        <f>CONCATENATE("     ",B248)</f>
        <v xml:space="preserve">     People with this variant have one copy of the [C78606381T](https://www.ncbi.nlm.nih.gov/projects/SNP/snp_ref.cgi?rs=12914385) variant. This substitution of a single nucleotide is known as a missense mutation.</v>
      </c>
    </row>
    <row r="250" spans="1:3" x14ac:dyDescent="0.25">
      <c r="A250" s="6" t="s">
        <v>47</v>
      </c>
      <c r="B250" s="27">
        <v>37.9</v>
      </c>
    </row>
    <row r="251" spans="1:3" x14ac:dyDescent="0.25">
      <c r="A251" s="5"/>
      <c r="B251" s="27"/>
      <c r="C251" t="s">
        <v>541</v>
      </c>
    </row>
    <row r="252" spans="1:3" x14ac:dyDescent="0.25">
      <c r="A252" s="6"/>
      <c r="B252" s="27"/>
    </row>
    <row r="253" spans="1:3" x14ac:dyDescent="0.25">
      <c r="A253" s="6"/>
      <c r="B253" s="27"/>
      <c r="C253" t="str">
        <f>CONCATENATE("     ",B249)</f>
        <v xml:space="preserve">     You are in the Mild Loss of Function category. See below for more information.</v>
      </c>
    </row>
    <row r="254" spans="1:3" x14ac:dyDescent="0.25">
      <c r="A254" s="6"/>
      <c r="B254" s="27"/>
    </row>
    <row r="255" spans="1:3" x14ac:dyDescent="0.25">
      <c r="A255" s="6"/>
      <c r="B255" s="27"/>
      <c r="C255" t="s">
        <v>542</v>
      </c>
    </row>
    <row r="256" spans="1:3" x14ac:dyDescent="0.25">
      <c r="A256" s="5"/>
      <c r="B256" s="27"/>
    </row>
    <row r="257" spans="1:3" x14ac:dyDescent="0.25">
      <c r="A257" s="5"/>
      <c r="B257" s="27"/>
      <c r="C257" t="str">
        <f>CONCATENATE( "  &lt;piechart percentage=",B250," /&gt;")</f>
        <v xml:space="preserve">  &lt;piechart percentage=37.9 /&gt;</v>
      </c>
    </row>
    <row r="258" spans="1:3" x14ac:dyDescent="0.25">
      <c r="A258" s="5"/>
      <c r="B258" s="27"/>
      <c r="C258" t="str">
        <f>" &lt;/Genotype&gt;"</f>
        <v xml:space="preserve"> &lt;/Genotype&gt;</v>
      </c>
    </row>
    <row r="259" spans="1:3" x14ac:dyDescent="0.25">
      <c r="A259" s="5" t="s">
        <v>48</v>
      </c>
      <c r="B259" s="27" t="s">
        <v>375</v>
      </c>
      <c r="C259" t="str">
        <f>CONCATENATE(" &lt;Genotype hgvs=",CHAR(34),B245,B246,";",B246,CHAR(34)," name=",CHAR(34),B233,CHAR(34),"&gt; ")</f>
        <v xml:space="preserve"> &lt;Genotype hgvs="NC_000015.10:g.[78606381C&gt;T];[78606381C&gt;T]" name="C78606381T"&gt; </v>
      </c>
    </row>
    <row r="260" spans="1:3" x14ac:dyDescent="0.25">
      <c r="A260" s="6" t="s">
        <v>49</v>
      </c>
      <c r="B260" s="27" t="s">
        <v>205</v>
      </c>
      <c r="C260" t="s">
        <v>17</v>
      </c>
    </row>
    <row r="261" spans="1:3" x14ac:dyDescent="0.25">
      <c r="A261" s="6" t="s">
        <v>47</v>
      </c>
      <c r="B261" s="27">
        <v>15.9</v>
      </c>
      <c r="C261" t="s">
        <v>539</v>
      </c>
    </row>
    <row r="262" spans="1:3" x14ac:dyDescent="0.25">
      <c r="A262" s="6"/>
      <c r="B262" s="27"/>
    </row>
    <row r="263" spans="1:3" x14ac:dyDescent="0.25">
      <c r="A263" s="5"/>
      <c r="B263" s="27"/>
      <c r="C263" t="str">
        <f>CONCATENATE("     ",B259)</f>
        <v xml:space="preserve">     People with this variant have two copies of the [C78606381T](https://www.ncbi.nlm.nih.gov/projects/SNP/snp_ref.cgi?rs=12914385) variant. This substitution of a single nucleotide is known as a missense mutation.
</v>
      </c>
    </row>
    <row r="264" spans="1:3" x14ac:dyDescent="0.25">
      <c r="A264" s="6"/>
      <c r="B264" s="27"/>
    </row>
    <row r="265" spans="1:3" x14ac:dyDescent="0.25">
      <c r="A265" s="6"/>
      <c r="B265" s="27"/>
      <c r="C265" t="s">
        <v>541</v>
      </c>
    </row>
    <row r="266" spans="1:3" x14ac:dyDescent="0.25">
      <c r="A266" s="6"/>
      <c r="B266" s="27"/>
    </row>
    <row r="267" spans="1:3" x14ac:dyDescent="0.25">
      <c r="A267" s="6"/>
      <c r="B267" s="27"/>
      <c r="C267" t="str">
        <f>CONCATENATE("     ",B260)</f>
        <v xml:space="preserve">     You are in the Moderate Loss of Function category. See below for more information.</v>
      </c>
    </row>
    <row r="268" spans="1:3" x14ac:dyDescent="0.25">
      <c r="A268" s="6"/>
      <c r="B268" s="27"/>
    </row>
    <row r="269" spans="1:3" x14ac:dyDescent="0.25">
      <c r="A269" s="5"/>
      <c r="B269" s="27"/>
      <c r="C269" t="s">
        <v>542</v>
      </c>
    </row>
    <row r="270" spans="1:3" x14ac:dyDescent="0.25">
      <c r="A270" s="5"/>
      <c r="B270" s="27"/>
    </row>
    <row r="271" spans="1:3" x14ac:dyDescent="0.25">
      <c r="A271" s="5"/>
      <c r="B271" s="27"/>
      <c r="C271" t="str">
        <f>CONCATENATE( "  &lt;piechart percentage=",B261," /&gt;")</f>
        <v xml:space="preserve">  &lt;piechart percentage=15.9 /&gt;</v>
      </c>
    </row>
    <row r="272" spans="1:3" x14ac:dyDescent="0.25">
      <c r="A272" s="5"/>
      <c r="B272" s="27"/>
      <c r="C272" t="str">
        <f>" &lt;/Genotype&gt;"</f>
        <v xml:space="preserve"> &lt;/Genotype&gt;</v>
      </c>
    </row>
    <row r="273" spans="1:3" x14ac:dyDescent="0.25">
      <c r="A273" s="5" t="s">
        <v>50</v>
      </c>
      <c r="B273" s="27" t="str">
        <f>CONCATENATE("Your ",B225," gene has no variants. A normal gene is referred to as a ",CHAR(34),"wild-type",CHAR(34)," gene.")</f>
        <v>Your CHRNA3 gene has no variants. A normal gene is referred to as a "wild-type" gene.</v>
      </c>
      <c r="C273" t="str">
        <f>CONCATENATE(" &lt;Genotype hgvs=",CHAR(34),B245,B247,";",B247,CHAR(34)," name=",CHAR(34),B233,CHAR(34),"&gt; ")</f>
        <v xml:space="preserve"> &lt;Genotype hgvs="NC_000015.10:g.[78606381=];[78606381=]" name="C78606381T"&gt; </v>
      </c>
    </row>
    <row r="274" spans="1:3" x14ac:dyDescent="0.25">
      <c r="A274" s="6" t="s">
        <v>51</v>
      </c>
      <c r="B274" s="27" t="s">
        <v>153</v>
      </c>
      <c r="C274" t="s">
        <v>17</v>
      </c>
    </row>
    <row r="275" spans="1:3" x14ac:dyDescent="0.25">
      <c r="A275" s="6" t="s">
        <v>47</v>
      </c>
      <c r="B275" s="27">
        <v>46.2</v>
      </c>
      <c r="C275" t="s">
        <v>539</v>
      </c>
    </row>
    <row r="276" spans="1:3" x14ac:dyDescent="0.25">
      <c r="A276" s="5"/>
      <c r="B276" s="27"/>
    </row>
    <row r="277" spans="1:3" x14ac:dyDescent="0.25">
      <c r="A277" s="6"/>
      <c r="B277" s="27"/>
      <c r="C277" t="str">
        <f>CONCATENATE("     ",B273)</f>
        <v xml:space="preserve">     Your CHRNA3 gene has no variants. A normal gene is referred to as a "wild-type" gene.</v>
      </c>
    </row>
    <row r="278" spans="1:3" x14ac:dyDescent="0.25">
      <c r="A278" s="6"/>
      <c r="B278" s="27"/>
    </row>
    <row r="279" spans="1:3" x14ac:dyDescent="0.25">
      <c r="A279" s="6"/>
      <c r="B279" s="27"/>
      <c r="C279" t="s">
        <v>541</v>
      </c>
    </row>
    <row r="280" spans="1:3" x14ac:dyDescent="0.25">
      <c r="A280" s="6"/>
      <c r="B280" s="27"/>
    </row>
    <row r="281" spans="1:3" x14ac:dyDescent="0.25">
      <c r="A281" s="6"/>
      <c r="B281" s="27"/>
      <c r="C281" t="str">
        <f>CONCATENATE("     ",B274)</f>
        <v xml:space="preserve">     This variant is not associated with increased risk.</v>
      </c>
    </row>
    <row r="282" spans="1:3" x14ac:dyDescent="0.25">
      <c r="A282" s="5"/>
      <c r="B282" s="27"/>
    </row>
    <row r="283" spans="1:3" x14ac:dyDescent="0.25">
      <c r="A283" s="5"/>
      <c r="B283" s="27"/>
      <c r="C283" t="s">
        <v>542</v>
      </c>
    </row>
    <row r="284" spans="1:3" x14ac:dyDescent="0.25">
      <c r="A284" s="5"/>
      <c r="B284" s="27"/>
    </row>
    <row r="285" spans="1:3" x14ac:dyDescent="0.25">
      <c r="A285" s="5"/>
      <c r="B285" s="27"/>
      <c r="C285" t="str">
        <f>CONCATENATE( "  &lt;piechart percentage=",B275," /&gt;")</f>
        <v xml:space="preserve">  &lt;piechart percentage=46.2 /&gt;</v>
      </c>
    </row>
    <row r="286" spans="1:3" x14ac:dyDescent="0.25">
      <c r="A286" s="5"/>
      <c r="B286" s="27"/>
      <c r="C286" t="str">
        <f>" &lt;/Genotype&gt;"</f>
        <v xml:space="preserve"> &lt;/Genotype&gt;</v>
      </c>
    </row>
    <row r="287" spans="1:3" x14ac:dyDescent="0.25">
      <c r="A287" s="5"/>
      <c r="B287" s="27"/>
      <c r="C287" t="str">
        <f>C237</f>
        <v>&lt;# C645T  #&gt;</v>
      </c>
    </row>
    <row r="288" spans="1:3" x14ac:dyDescent="0.25">
      <c r="A288" s="5" t="s">
        <v>39</v>
      </c>
      <c r="B288" s="1" t="s">
        <v>253</v>
      </c>
      <c r="C288" t="str">
        <f>CONCATENATE(" &lt;Genotype hgvs=",CHAR(34),B288,B289,";",B290,CHAR(34)," name=",CHAR(34),B239,CHAR(34),"&gt; ")</f>
        <v xml:space="preserve"> &lt;Genotype hgvs="NC_000017.11:g.[30237328T&gt;C];[30237328=]" name="C645T "&gt; </v>
      </c>
    </row>
    <row r="289" spans="1:3" x14ac:dyDescent="0.25">
      <c r="A289" s="5" t="s">
        <v>40</v>
      </c>
      <c r="B289" s="27" t="s">
        <v>275</v>
      </c>
    </row>
    <row r="290" spans="1:3" x14ac:dyDescent="0.25">
      <c r="A290" s="5" t="s">
        <v>31</v>
      </c>
      <c r="B290" s="27" t="s">
        <v>276</v>
      </c>
      <c r="C290" t="s">
        <v>539</v>
      </c>
    </row>
    <row r="291" spans="1:3" x14ac:dyDescent="0.25">
      <c r="A291" s="5" t="s">
        <v>45</v>
      </c>
      <c r="B291" s="27" t="str">
        <f>CONCATENATE("People with this variant have one copy of the ",B242," variant. This substitution of a single nucleotide is known as a missense mutation.")</f>
        <v>People with this variant have one copy of the [C645T](https://www.ncbi.nlm.nih.gov/clinvar/variation/17503/) variant. This substitution of a single nucleotide is known as a missense mutation.</v>
      </c>
      <c r="C291" t="s">
        <v>17</v>
      </c>
    </row>
    <row r="292" spans="1:3" x14ac:dyDescent="0.25">
      <c r="A292" s="6" t="s">
        <v>46</v>
      </c>
      <c r="B292" s="27" t="s">
        <v>233</v>
      </c>
      <c r="C292" t="str">
        <f>CONCATENATE("     ",B291)</f>
        <v xml:space="preserve">     People with this variant have one copy of the [C645T](https://www.ncbi.nlm.nih.gov/clinvar/variation/17503/) variant. This substitution of a single nucleotide is known as a missense mutation.</v>
      </c>
    </row>
    <row r="293" spans="1:3" x14ac:dyDescent="0.25">
      <c r="A293" s="6" t="s">
        <v>47</v>
      </c>
      <c r="B293" s="27">
        <v>39.700000000000003</v>
      </c>
    </row>
    <row r="294" spans="1:3" x14ac:dyDescent="0.25">
      <c r="A294" s="5"/>
      <c r="B294" s="27"/>
      <c r="C294" t="s">
        <v>541</v>
      </c>
    </row>
    <row r="295" spans="1:3" x14ac:dyDescent="0.25">
      <c r="A295" s="6"/>
      <c r="B295" s="27"/>
    </row>
    <row r="296" spans="1:3" x14ac:dyDescent="0.25">
      <c r="A296" s="6"/>
      <c r="B296" s="27"/>
      <c r="C296" t="str">
        <f>CONCATENATE("     ",B292)</f>
        <v xml:space="preserve">     You are in the Mild Loss of Function category. See below for more information.</v>
      </c>
    </row>
    <row r="297" spans="1:3" x14ac:dyDescent="0.25">
      <c r="A297" s="6"/>
      <c r="B297" s="27"/>
    </row>
    <row r="298" spans="1:3" x14ac:dyDescent="0.25">
      <c r="A298" s="6"/>
      <c r="B298" s="27"/>
      <c r="C298" t="s">
        <v>542</v>
      </c>
    </row>
    <row r="299" spans="1:3" x14ac:dyDescent="0.25">
      <c r="A299" s="5"/>
      <c r="B299" s="27"/>
    </row>
    <row r="300" spans="1:3" x14ac:dyDescent="0.25">
      <c r="A300" s="5"/>
      <c r="B300" s="27"/>
      <c r="C300" t="str">
        <f>CONCATENATE( "  &lt;piechart percentage=",B293," /&gt;")</f>
        <v xml:space="preserve">  &lt;piechart percentage=39.7 /&gt;</v>
      </c>
    </row>
    <row r="301" spans="1:3" x14ac:dyDescent="0.25">
      <c r="A301" s="5"/>
      <c r="B301" s="27"/>
      <c r="C301" t="str">
        <f>" &lt;/Genotype&gt;"</f>
        <v xml:space="preserve"> &lt;/Genotype&gt;</v>
      </c>
    </row>
    <row r="302" spans="1:3" x14ac:dyDescent="0.25">
      <c r="A302" s="5" t="s">
        <v>48</v>
      </c>
      <c r="B302" s="27" t="str">
        <f>CONCATENATE("People with this variant have two copies of the ",B242," variant. This substitution of a single nucleotide is known as a missense mutation.")</f>
        <v>People with this variant have two copies of the [C645T](https://www.ncbi.nlm.nih.gov/clinvar/variation/17503/) variant. This substitution of a single nucleotide is known as a missense mutation.</v>
      </c>
      <c r="C302" t="str">
        <f>CONCATENATE(" &lt;Genotype hgvs=",CHAR(34),B288,B289,";",B289,CHAR(34)," name=",CHAR(34),B239,CHAR(34),"&gt; ")</f>
        <v xml:space="preserve"> &lt;Genotype hgvs="NC_000017.11:g.[30237328T&gt;C];[30237328T&gt;C]" name="C645T "&gt; </v>
      </c>
    </row>
    <row r="303" spans="1:3" x14ac:dyDescent="0.25">
      <c r="A303" s="6" t="s">
        <v>49</v>
      </c>
      <c r="B303" s="27" t="s">
        <v>205</v>
      </c>
      <c r="C303" t="s">
        <v>17</v>
      </c>
    </row>
    <row r="304" spans="1:3" x14ac:dyDescent="0.25">
      <c r="A304" s="6" t="s">
        <v>47</v>
      </c>
      <c r="B304" s="27">
        <v>42.9</v>
      </c>
      <c r="C304" t="s">
        <v>539</v>
      </c>
    </row>
    <row r="305" spans="1:3" x14ac:dyDescent="0.25">
      <c r="A305" s="6"/>
      <c r="B305" s="27"/>
    </row>
    <row r="306" spans="1:3" x14ac:dyDescent="0.25">
      <c r="A306" s="5"/>
      <c r="B306" s="27"/>
      <c r="C306" t="str">
        <f>CONCATENATE("     ",B302)</f>
        <v xml:space="preserve">     People with this variant have two copies of the [C645T](https://www.ncbi.nlm.nih.gov/clinvar/variation/17503/) variant. This substitution of a single nucleotide is known as a missense mutation.</v>
      </c>
    </row>
    <row r="307" spans="1:3" x14ac:dyDescent="0.25">
      <c r="A307" s="6"/>
      <c r="B307" s="27"/>
    </row>
    <row r="308" spans="1:3" x14ac:dyDescent="0.25">
      <c r="A308" s="6"/>
      <c r="B308" s="27"/>
      <c r="C308" t="s">
        <v>541</v>
      </c>
    </row>
    <row r="309" spans="1:3" x14ac:dyDescent="0.25">
      <c r="A309" s="6"/>
      <c r="B309" s="27"/>
    </row>
    <row r="310" spans="1:3" x14ac:dyDescent="0.25">
      <c r="A310" s="6"/>
      <c r="B310" s="27"/>
      <c r="C310" t="str">
        <f>CONCATENATE("     ",B303)</f>
        <v xml:space="preserve">     You are in the Moderate Loss of Function category. See below for more information.</v>
      </c>
    </row>
    <row r="311" spans="1:3" x14ac:dyDescent="0.25">
      <c r="A311" s="6"/>
      <c r="B311" s="27"/>
    </row>
    <row r="312" spans="1:3" x14ac:dyDescent="0.25">
      <c r="A312" s="5"/>
      <c r="B312" s="27"/>
      <c r="C312" t="s">
        <v>542</v>
      </c>
    </row>
    <row r="313" spans="1:3" x14ac:dyDescent="0.25">
      <c r="A313" s="5"/>
      <c r="B313" s="27"/>
    </row>
    <row r="314" spans="1:3" x14ac:dyDescent="0.25">
      <c r="A314" s="5"/>
      <c r="B314" s="27"/>
      <c r="C314" t="str">
        <f>CONCATENATE( "  &lt;piechart percentage=",B304," /&gt;")</f>
        <v xml:space="preserve">  &lt;piechart percentage=42.9 /&gt;</v>
      </c>
    </row>
    <row r="315" spans="1:3" x14ac:dyDescent="0.25">
      <c r="A315" s="5"/>
      <c r="B315" s="27"/>
      <c r="C315" t="str">
        <f>" &lt;/Genotype&gt;"</f>
        <v xml:space="preserve"> &lt;/Genotype&gt;</v>
      </c>
    </row>
    <row r="316" spans="1:3" x14ac:dyDescent="0.25">
      <c r="A316" s="5" t="s">
        <v>50</v>
      </c>
      <c r="B316" s="27" t="str">
        <f>CONCATENATE("Your ",B225," gene has no variants. A normal gene is referred to as a ",CHAR(34),"wild-type",CHAR(34)," gene.")</f>
        <v>Your CHRNA3 gene has no variants. A normal gene is referred to as a "wild-type" gene.</v>
      </c>
      <c r="C316" t="str">
        <f>CONCATENATE(" &lt;Genotype hgvs=",CHAR(34),B288,B290,";",B290,CHAR(34)," name=",CHAR(34),B239,CHAR(34),"&gt; ")</f>
        <v xml:space="preserve"> &lt;Genotype hgvs="NC_000017.11:g.[30237328=];[30237328=]" name="C645T "&gt; </v>
      </c>
    </row>
    <row r="317" spans="1:3" x14ac:dyDescent="0.25">
      <c r="A317" s="6" t="s">
        <v>51</v>
      </c>
      <c r="B317" s="27" t="s">
        <v>153</v>
      </c>
      <c r="C317" t="s">
        <v>17</v>
      </c>
    </row>
    <row r="318" spans="1:3" x14ac:dyDescent="0.25">
      <c r="A318" s="6" t="s">
        <v>47</v>
      </c>
      <c r="B318" s="27">
        <v>17.399999999999999</v>
      </c>
      <c r="C318" t="s">
        <v>539</v>
      </c>
    </row>
    <row r="319" spans="1:3" x14ac:dyDescent="0.25">
      <c r="A319" s="5"/>
      <c r="B319" s="27"/>
    </row>
    <row r="320" spans="1:3" x14ac:dyDescent="0.25">
      <c r="A320" s="6"/>
      <c r="B320" s="27"/>
      <c r="C320" t="str">
        <f>CONCATENATE("     ",B316)</f>
        <v xml:space="preserve">     Your CHRNA3 gene has no variants. A normal gene is referred to as a "wild-type" gene.</v>
      </c>
    </row>
    <row r="321" spans="1:3" x14ac:dyDescent="0.25">
      <c r="A321" s="6"/>
      <c r="B321" s="27"/>
    </row>
    <row r="322" spans="1:3" x14ac:dyDescent="0.25">
      <c r="A322" s="6"/>
      <c r="B322" s="27"/>
      <c r="C322" t="s">
        <v>541</v>
      </c>
    </row>
    <row r="323" spans="1:3" x14ac:dyDescent="0.25">
      <c r="A323" s="6"/>
      <c r="B323" s="27"/>
    </row>
    <row r="324" spans="1:3" x14ac:dyDescent="0.25">
      <c r="A324" s="6"/>
      <c r="B324" s="27"/>
      <c r="C324" t="str">
        <f>CONCATENATE("     ",B317)</f>
        <v xml:space="preserve">     This variant is not associated with increased risk.</v>
      </c>
    </row>
    <row r="325" spans="1:3" x14ac:dyDescent="0.25">
      <c r="A325" s="5"/>
      <c r="B325" s="27"/>
    </row>
    <row r="326" spans="1:3" x14ac:dyDescent="0.25">
      <c r="A326" s="5"/>
      <c r="B326" s="27"/>
      <c r="C326" t="s">
        <v>542</v>
      </c>
    </row>
    <row r="327" spans="1:3" x14ac:dyDescent="0.25">
      <c r="A327" s="5"/>
      <c r="B327" s="27"/>
    </row>
    <row r="328" spans="1:3" x14ac:dyDescent="0.25">
      <c r="A328" s="5"/>
      <c r="B328" s="27"/>
      <c r="C328" t="str">
        <f>CONCATENATE( "  &lt;piechart percentage=",B318," /&gt;")</f>
        <v xml:space="preserve">  &lt;piechart percentage=17.4 /&gt;</v>
      </c>
    </row>
    <row r="329" spans="1:3" x14ac:dyDescent="0.25">
      <c r="A329" s="5"/>
      <c r="B329" s="27"/>
      <c r="C329" t="str">
        <f>" &lt;/Genotype&gt;"</f>
        <v xml:space="preserve"> &lt;/Genotype&gt;</v>
      </c>
    </row>
    <row r="330" spans="1:3" x14ac:dyDescent="0.25">
      <c r="A330" s="5" t="s">
        <v>52</v>
      </c>
      <c r="B330" s="27" t="str">
        <f>CONCATENATE("Your ",B225," gene has an unknown variant.")</f>
        <v>Your CHRNA3 gene has an unknown variant.</v>
      </c>
      <c r="C330" t="str">
        <f>CONCATENATE(" &lt;Genotype hgvs=",CHAR(34),"unknown",CHAR(34),"&gt; ")</f>
        <v xml:space="preserve"> &lt;Genotype hgvs="unknown"&gt; </v>
      </c>
    </row>
    <row r="331" spans="1:3" x14ac:dyDescent="0.25">
      <c r="A331" s="6" t="s">
        <v>52</v>
      </c>
      <c r="B331" s="27" t="s">
        <v>155</v>
      </c>
      <c r="C331" t="s">
        <v>17</v>
      </c>
    </row>
    <row r="332" spans="1:3" x14ac:dyDescent="0.25">
      <c r="A332" s="6" t="s">
        <v>47</v>
      </c>
      <c r="B332" s="27"/>
      <c r="C332" t="s">
        <v>539</v>
      </c>
    </row>
    <row r="333" spans="1:3" x14ac:dyDescent="0.25">
      <c r="A333" s="6"/>
      <c r="B333" s="27"/>
    </row>
    <row r="334" spans="1:3" x14ac:dyDescent="0.25">
      <c r="A334" s="6"/>
      <c r="B334" s="27"/>
      <c r="C334" t="str">
        <f>CONCATENATE("     ",B330)</f>
        <v xml:space="preserve">     Your CHRNA3 gene has an unknown variant.</v>
      </c>
    </row>
    <row r="335" spans="1:3" x14ac:dyDescent="0.25">
      <c r="A335" s="6"/>
      <c r="B335" s="27"/>
    </row>
    <row r="336" spans="1:3" x14ac:dyDescent="0.25">
      <c r="A336" s="6"/>
      <c r="B336" s="27"/>
      <c r="C336" t="s">
        <v>541</v>
      </c>
    </row>
    <row r="337" spans="1:3" x14ac:dyDescent="0.25">
      <c r="A337" s="6"/>
      <c r="B337" s="27"/>
    </row>
    <row r="338" spans="1:3" x14ac:dyDescent="0.25">
      <c r="A338" s="5"/>
      <c r="B338" s="27"/>
      <c r="C338" t="str">
        <f>CONCATENATE("     ",B331)</f>
        <v xml:space="preserve">     The effect is unknown.</v>
      </c>
    </row>
    <row r="339" spans="1:3" x14ac:dyDescent="0.25">
      <c r="A339" s="6"/>
      <c r="B339" s="27"/>
    </row>
    <row r="340" spans="1:3" x14ac:dyDescent="0.25">
      <c r="A340" s="5"/>
      <c r="B340" s="27"/>
      <c r="C340" t="s">
        <v>542</v>
      </c>
    </row>
    <row r="341" spans="1:3" x14ac:dyDescent="0.25">
      <c r="A341" s="5"/>
      <c r="B341" s="27"/>
    </row>
    <row r="342" spans="1:3" x14ac:dyDescent="0.25">
      <c r="A342" s="5"/>
      <c r="B342" s="27"/>
      <c r="C342" t="str">
        <f>CONCATENATE( "  &lt;piechart percentage=",B332," /&gt;")</f>
        <v xml:space="preserve">  &lt;piechart percentage= /&gt;</v>
      </c>
    </row>
    <row r="343" spans="1:3" x14ac:dyDescent="0.25">
      <c r="A343" s="5"/>
      <c r="B343" s="27"/>
      <c r="C343" t="str">
        <f>" &lt;/Genotype&gt;"</f>
        <v xml:space="preserve"> &lt;/Genotype&gt;</v>
      </c>
    </row>
    <row r="344" spans="1:3" x14ac:dyDescent="0.25">
      <c r="A344" s="5" t="s">
        <v>50</v>
      </c>
      <c r="B344" s="27" t="str">
        <f>CONCATENATE("Your ",B225," gene has no variants. A normal gene is referred to as a ",CHAR(34),"wild-type",CHAR(34)," gene.")</f>
        <v>Your CHRNA3 gene has no variants. A normal gene is referred to as a "wild-type" gene.</v>
      </c>
      <c r="C344" t="str">
        <f>CONCATENATE(" &lt;Genotype hgvs=",CHAR(34),"wildtype",CHAR(34),"&gt;")</f>
        <v xml:space="preserve"> &lt;Genotype hgvs="wildtype"&gt;</v>
      </c>
    </row>
    <row r="345" spans="1:3" x14ac:dyDescent="0.25">
      <c r="A345" s="6" t="s">
        <v>51</v>
      </c>
      <c r="B345" s="27" t="s">
        <v>234</v>
      </c>
      <c r="C345" t="s">
        <v>17</v>
      </c>
    </row>
    <row r="346" spans="1:3" x14ac:dyDescent="0.25">
      <c r="A346" s="6" t="s">
        <v>47</v>
      </c>
      <c r="B346" s="27"/>
      <c r="C346" t="s">
        <v>539</v>
      </c>
    </row>
    <row r="347" spans="1:3" x14ac:dyDescent="0.25">
      <c r="A347" s="6"/>
      <c r="B347" s="27"/>
    </row>
    <row r="348" spans="1:3" x14ac:dyDescent="0.25">
      <c r="A348" s="6"/>
      <c r="B348" s="27"/>
      <c r="C348" t="str">
        <f>CONCATENATE("     ",B344)</f>
        <v xml:space="preserve">     Your CHRNA3 gene has no variants. A normal gene is referred to as a "wild-type" gene.</v>
      </c>
    </row>
    <row r="349" spans="1:3" x14ac:dyDescent="0.25">
      <c r="A349" s="6"/>
      <c r="B349" s="27"/>
    </row>
    <row r="350" spans="1:3" x14ac:dyDescent="0.25">
      <c r="A350" s="6"/>
      <c r="B350" s="27"/>
      <c r="C350" t="s">
        <v>541</v>
      </c>
    </row>
    <row r="351" spans="1:3" x14ac:dyDescent="0.25">
      <c r="A351" s="6"/>
      <c r="B351" s="27"/>
    </row>
    <row r="352" spans="1:3" x14ac:dyDescent="0.25">
      <c r="A352" s="6"/>
      <c r="B352" s="27"/>
      <c r="C352" t="str">
        <f>CONCATENATE("     ",B345)</f>
        <v xml:space="preserve">     Your variant is not associated with any loss of function.</v>
      </c>
    </row>
    <row r="353" spans="1:3" x14ac:dyDescent="0.25">
      <c r="A353" s="6"/>
      <c r="B353" s="27"/>
    </row>
    <row r="354" spans="1:3" x14ac:dyDescent="0.25">
      <c r="A354" s="6"/>
      <c r="B354" s="27"/>
      <c r="C354" t="s">
        <v>542</v>
      </c>
    </row>
    <row r="355" spans="1:3" x14ac:dyDescent="0.25">
      <c r="A355" s="5"/>
      <c r="B355" s="27"/>
    </row>
    <row r="356" spans="1:3" x14ac:dyDescent="0.25">
      <c r="A356" s="6"/>
      <c r="B356" s="27"/>
      <c r="C356" t="str">
        <f>CONCATENATE( "  &lt;piechart percentage=",B346," /&gt;")</f>
        <v xml:space="preserve">  &lt;piechart percentage= /&gt;</v>
      </c>
    </row>
    <row r="357" spans="1:3" x14ac:dyDescent="0.25">
      <c r="A357" s="6"/>
      <c r="B357" s="27"/>
      <c r="C357" t="str">
        <f>" &lt;/Genotype&gt;"</f>
        <v xml:space="preserve"> &lt;/Genotype&gt;</v>
      </c>
    </row>
    <row r="358" spans="1:3" x14ac:dyDescent="0.25">
      <c r="A358" s="6"/>
      <c r="B358" s="27"/>
      <c r="C358" t="str">
        <f>"&lt;/GeneAnalysis&gt;"</f>
        <v>&lt;/GeneAnalysis&gt;</v>
      </c>
    </row>
    <row r="359" spans="1:3" s="33" customFormat="1" x14ac:dyDescent="0.25"/>
    <row r="360" spans="1:3" s="33" customFormat="1" x14ac:dyDescent="0.25">
      <c r="A360" s="34"/>
      <c r="B360" s="32"/>
    </row>
    <row r="361" spans="1:3" x14ac:dyDescent="0.25">
      <c r="A361" s="6" t="s">
        <v>4</v>
      </c>
      <c r="B361" s="27" t="s">
        <v>365</v>
      </c>
      <c r="C361" t="str">
        <f>CONCATENATE("&lt;GeneAnalysis gene=",CHAR(34),B361,CHAR(34)," interval=",CHAR(34),B362,CHAR(34),"&gt; ")</f>
        <v xml:space="preserve">&lt;GeneAnalysis gene="CHRNA3" interval="NC_000015.10:g.78593052_78621295"&gt; </v>
      </c>
    </row>
    <row r="362" spans="1:3" x14ac:dyDescent="0.25">
      <c r="A362" s="6" t="s">
        <v>27</v>
      </c>
      <c r="B362" s="27" t="s">
        <v>366</v>
      </c>
    </row>
    <row r="363" spans="1:3" x14ac:dyDescent="0.25">
      <c r="A363" s="6" t="s">
        <v>28</v>
      </c>
      <c r="B363" s="27" t="s">
        <v>362</v>
      </c>
      <c r="C363" t="str">
        <f>CONCATENATE("# What are some common mutations of ",B361,"?")</f>
        <v># What are some common mutations of CHRNA3?</v>
      </c>
    </row>
    <row r="364" spans="1:3" x14ac:dyDescent="0.25">
      <c r="A364" s="6" t="s">
        <v>24</v>
      </c>
      <c r="B364" s="27" t="s">
        <v>25</v>
      </c>
      <c r="C364" t="s">
        <v>17</v>
      </c>
    </row>
    <row r="365" spans="1:3" x14ac:dyDescent="0.25">
      <c r="B365" s="27"/>
      <c r="C365" t="str">
        <f>CONCATENATE("There are ",B363," well known variants in ",B361,": ",B372," and ",B378,".")</f>
        <v>There are two well known variants in CHRNA3: [C78606381T](https://www.ncbi.nlm.nih.gov/projects/SNP/snp_ref.cgi?rs=12914385) and [C645T](https://www.ncbi.nlm.nih.gov/clinvar/variation/17503/).</v>
      </c>
    </row>
    <row r="366" spans="1:3" x14ac:dyDescent="0.25">
      <c r="B366" s="27"/>
    </row>
    <row r="367" spans="1:3" x14ac:dyDescent="0.25">
      <c r="A367" s="6"/>
      <c r="B367" s="27"/>
      <c r="C367" t="str">
        <f>CONCATENATE("&lt;# ",B369," #&gt;")</f>
        <v>&lt;# C78606381T #&gt;</v>
      </c>
    </row>
    <row r="368" spans="1:3" x14ac:dyDescent="0.25">
      <c r="A368" s="6" t="s">
        <v>29</v>
      </c>
      <c r="B368" s="1" t="s">
        <v>367</v>
      </c>
      <c r="C368" t="str">
        <f>CONCATENATE(" &lt;Variant hgvs=",CHAR(34),B368,CHAR(34)," name=",CHAR(34),B369,CHAR(34),"&gt; ")</f>
        <v xml:space="preserve"> &lt;Variant hgvs="NC_000015.10:g.78606381C&gt;T" name="C78606381T"&gt; </v>
      </c>
    </row>
    <row r="369" spans="1:3" x14ac:dyDescent="0.25">
      <c r="A369" s="5" t="s">
        <v>30</v>
      </c>
      <c r="B369" s="30" t="s">
        <v>369</v>
      </c>
    </row>
    <row r="370" spans="1:3" x14ac:dyDescent="0.25">
      <c r="A370" s="5" t="s">
        <v>31</v>
      </c>
      <c r="B370" s="27" t="s">
        <v>224</v>
      </c>
      <c r="C370" t="str">
        <f>CONCATENATE("  This variant is a change at a specific point in the ",B361," gene from ",B370," to ",B371," resulting in incorrect ",B364,"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371" spans="1:3" x14ac:dyDescent="0.25">
      <c r="A371" s="5" t="s">
        <v>32</v>
      </c>
      <c r="B371" s="27" t="s">
        <v>37</v>
      </c>
      <c r="C371" t="s">
        <v>17</v>
      </c>
    </row>
    <row r="372" spans="1:3" x14ac:dyDescent="0.25">
      <c r="A372" s="5" t="s">
        <v>40</v>
      </c>
      <c r="B372" s="30" t="s">
        <v>371</v>
      </c>
      <c r="C372" t="str">
        <f>"&lt;/Variant&gt;"</f>
        <v>&lt;/Variant&gt;</v>
      </c>
    </row>
    <row r="373" spans="1:3" x14ac:dyDescent="0.25">
      <c r="B373" s="27"/>
      <c r="C373" t="str">
        <f>CONCATENATE("&lt;# ",B375," #&gt;")</f>
        <v>&lt;# C645T  #&gt;</v>
      </c>
    </row>
    <row r="374" spans="1:3" x14ac:dyDescent="0.25">
      <c r="A374" s="6" t="s">
        <v>29</v>
      </c>
      <c r="B374" s="1" t="s">
        <v>368</v>
      </c>
      <c r="C374" t="str">
        <f>CONCATENATE(" &lt;Variant hgvs=",CHAR(34),B374,CHAR(34)," name=",CHAR(34),B375,CHAR(34),"&gt; ")</f>
        <v xml:space="preserve"> &lt;Variant hgvs="NC_000015.10:g.78601997G&gt;A" name="C645T "&gt; </v>
      </c>
    </row>
    <row r="375" spans="1:3" x14ac:dyDescent="0.25">
      <c r="A375" s="5" t="s">
        <v>30</v>
      </c>
      <c r="B375" s="30" t="s">
        <v>370</v>
      </c>
    </row>
    <row r="376" spans="1:3" x14ac:dyDescent="0.25">
      <c r="A376" s="5" t="s">
        <v>31</v>
      </c>
      <c r="B376" s="27" t="s">
        <v>38</v>
      </c>
      <c r="C376" t="str">
        <f>CONCATENATE("  This variant is a change at a specific point in the ",B361," gene from ",B376," to ",B377," resulting in incorrect ",B364,"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377" spans="1:3" x14ac:dyDescent="0.25">
      <c r="A377" s="5" t="s">
        <v>32</v>
      </c>
      <c r="B377" s="27" t="s">
        <v>66</v>
      </c>
    </row>
    <row r="378" spans="1:3" x14ac:dyDescent="0.25">
      <c r="A378" s="6" t="s">
        <v>40</v>
      </c>
      <c r="B378" s="30" t="s">
        <v>381</v>
      </c>
      <c r="C378" t="str">
        <f>"&lt;/Variant&gt;"</f>
        <v>&lt;/Variant&gt;</v>
      </c>
    </row>
    <row r="379" spans="1:3" s="33" customFormat="1" x14ac:dyDescent="0.25">
      <c r="A379" s="31"/>
      <c r="B379" s="32"/>
    </row>
    <row r="380" spans="1:3" s="33" customFormat="1" x14ac:dyDescent="0.25">
      <c r="A380" s="31"/>
      <c r="B380" s="32"/>
      <c r="C380" t="str">
        <f>C367</f>
        <v>&lt;# C78606381T #&gt;</v>
      </c>
    </row>
    <row r="381" spans="1:3" x14ac:dyDescent="0.25">
      <c r="A381" s="5" t="s">
        <v>39</v>
      </c>
      <c r="B381" s="40" t="s">
        <v>372</v>
      </c>
      <c r="C381" t="str">
        <f>CONCATENATE(" &lt;Genotype hgvs=",CHAR(34),B381,B382,";",B383,CHAR(34)," name=",CHAR(34),B369,CHAR(34),"&gt; ")</f>
        <v xml:space="preserve"> &lt;Genotype hgvs="NC_000015.10:g.[78606381C&gt;T];[78606381=]" name="C78606381T"&gt; </v>
      </c>
    </row>
    <row r="382" spans="1:3" x14ac:dyDescent="0.25">
      <c r="A382" s="5" t="s">
        <v>40</v>
      </c>
      <c r="B382" s="27" t="s">
        <v>373</v>
      </c>
    </row>
    <row r="383" spans="1:3" x14ac:dyDescent="0.25">
      <c r="A383" s="5" t="s">
        <v>31</v>
      </c>
      <c r="B383" s="27" t="s">
        <v>374</v>
      </c>
      <c r="C383" t="s">
        <v>539</v>
      </c>
    </row>
    <row r="384" spans="1:3" x14ac:dyDescent="0.25">
      <c r="A384" s="5" t="s">
        <v>45</v>
      </c>
      <c r="B384" s="27" t="str">
        <f>CONCATENATE("People with this variant have one copy of the ",B372,"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384" t="s">
        <v>17</v>
      </c>
    </row>
    <row r="385" spans="1:3" x14ac:dyDescent="0.25">
      <c r="A385" s="6" t="s">
        <v>46</v>
      </c>
      <c r="B385" s="27" t="s">
        <v>233</v>
      </c>
      <c r="C385" t="str">
        <f>CONCATENATE("     ",B384)</f>
        <v xml:space="preserve">     People with this variant have one copy of the [C78606381T](https://www.ncbi.nlm.nih.gov/projects/SNP/snp_ref.cgi?rs=12914385) variant. This substitution of a single nucleotide is known as a missense mutation.</v>
      </c>
    </row>
    <row r="386" spans="1:3" x14ac:dyDescent="0.25">
      <c r="A386" s="6" t="s">
        <v>47</v>
      </c>
      <c r="B386" s="27">
        <v>37.9</v>
      </c>
    </row>
    <row r="387" spans="1:3" x14ac:dyDescent="0.25">
      <c r="A387" s="5"/>
      <c r="B387" s="27"/>
      <c r="C387" t="s">
        <v>541</v>
      </c>
    </row>
    <row r="388" spans="1:3" x14ac:dyDescent="0.25">
      <c r="A388" s="6"/>
      <c r="B388" s="27"/>
    </row>
    <row r="389" spans="1:3" x14ac:dyDescent="0.25">
      <c r="A389" s="6"/>
      <c r="B389" s="27"/>
      <c r="C389" t="str">
        <f>CONCATENATE("     ",B385)</f>
        <v xml:space="preserve">     You are in the Mild Loss of Function category. See below for more information.</v>
      </c>
    </row>
    <row r="390" spans="1:3" x14ac:dyDescent="0.25">
      <c r="A390" s="6"/>
      <c r="B390" s="27"/>
    </row>
    <row r="391" spans="1:3" x14ac:dyDescent="0.25">
      <c r="A391" s="6"/>
      <c r="B391" s="27"/>
      <c r="C391" t="s">
        <v>542</v>
      </c>
    </row>
    <row r="392" spans="1:3" x14ac:dyDescent="0.25">
      <c r="A392" s="5"/>
      <c r="B392" s="27"/>
    </row>
    <row r="393" spans="1:3" x14ac:dyDescent="0.25">
      <c r="A393" s="5"/>
      <c r="B393" s="27"/>
      <c r="C393" t="str">
        <f>CONCATENATE( "  &lt;piechart percentage=",B386," /&gt;")</f>
        <v xml:space="preserve">  &lt;piechart percentage=37.9 /&gt;</v>
      </c>
    </row>
    <row r="394" spans="1:3" x14ac:dyDescent="0.25">
      <c r="A394" s="5"/>
      <c r="B394" s="27"/>
      <c r="C394" t="str">
        <f>" &lt;/Genotype&gt;"</f>
        <v xml:space="preserve"> &lt;/Genotype&gt;</v>
      </c>
    </row>
    <row r="395" spans="1:3" x14ac:dyDescent="0.25">
      <c r="A395" s="5" t="s">
        <v>48</v>
      </c>
      <c r="B395" s="27" t="s">
        <v>375</v>
      </c>
      <c r="C395" t="str">
        <f>CONCATENATE(" &lt;Genotype hgvs=",CHAR(34),B381,B382,";",B382,CHAR(34)," name=",CHAR(34),B369,CHAR(34),"&gt; ")</f>
        <v xml:space="preserve"> &lt;Genotype hgvs="NC_000015.10:g.[78606381C&gt;T];[78606381C&gt;T]" name="C78606381T"&gt; </v>
      </c>
    </row>
    <row r="396" spans="1:3" x14ac:dyDescent="0.25">
      <c r="A396" s="6" t="s">
        <v>49</v>
      </c>
      <c r="B396" s="27" t="s">
        <v>205</v>
      </c>
      <c r="C396" t="s">
        <v>17</v>
      </c>
    </row>
    <row r="397" spans="1:3" x14ac:dyDescent="0.25">
      <c r="A397" s="6" t="s">
        <v>47</v>
      </c>
      <c r="B397" s="27">
        <v>15.9</v>
      </c>
      <c r="C397" t="s">
        <v>539</v>
      </c>
    </row>
    <row r="398" spans="1:3" x14ac:dyDescent="0.25">
      <c r="A398" s="6"/>
      <c r="B398" s="27"/>
    </row>
    <row r="399" spans="1:3" x14ac:dyDescent="0.25">
      <c r="A399" s="5"/>
      <c r="B399" s="27"/>
      <c r="C399" t="str">
        <f>CONCATENATE("     ",B395)</f>
        <v xml:space="preserve">     People with this variant have two copies of the [C78606381T](https://www.ncbi.nlm.nih.gov/projects/SNP/snp_ref.cgi?rs=12914385) variant. This substitution of a single nucleotide is known as a missense mutation.
</v>
      </c>
    </row>
    <row r="400" spans="1:3" x14ac:dyDescent="0.25">
      <c r="A400" s="6"/>
      <c r="B400" s="27"/>
    </row>
    <row r="401" spans="1:3" x14ac:dyDescent="0.25">
      <c r="A401" s="6"/>
      <c r="B401" s="27"/>
      <c r="C401" t="s">
        <v>541</v>
      </c>
    </row>
    <row r="402" spans="1:3" x14ac:dyDescent="0.25">
      <c r="A402" s="6"/>
      <c r="B402" s="27"/>
    </row>
    <row r="403" spans="1:3" x14ac:dyDescent="0.25">
      <c r="A403" s="6"/>
      <c r="B403" s="27"/>
      <c r="C403" t="str">
        <f>CONCATENATE("     ",B396)</f>
        <v xml:space="preserve">     You are in the Moderate Loss of Function category. See below for more information.</v>
      </c>
    </row>
    <row r="404" spans="1:3" x14ac:dyDescent="0.25">
      <c r="A404" s="6"/>
      <c r="B404" s="27"/>
    </row>
    <row r="405" spans="1:3" x14ac:dyDescent="0.25">
      <c r="A405" s="5"/>
      <c r="B405" s="27"/>
      <c r="C405" t="s">
        <v>542</v>
      </c>
    </row>
    <row r="406" spans="1:3" x14ac:dyDescent="0.25">
      <c r="A406" s="5"/>
      <c r="B406" s="27"/>
    </row>
    <row r="407" spans="1:3" x14ac:dyDescent="0.25">
      <c r="A407" s="5"/>
      <c r="B407" s="27"/>
      <c r="C407" t="str">
        <f>CONCATENATE( "  &lt;piechart percentage=",B397," /&gt;")</f>
        <v xml:space="preserve">  &lt;piechart percentage=15.9 /&gt;</v>
      </c>
    </row>
    <row r="408" spans="1:3" x14ac:dyDescent="0.25">
      <c r="A408" s="5"/>
      <c r="B408" s="27"/>
      <c r="C408" t="str">
        <f>" &lt;/Genotype&gt;"</f>
        <v xml:space="preserve"> &lt;/Genotype&gt;</v>
      </c>
    </row>
    <row r="409" spans="1:3" x14ac:dyDescent="0.25">
      <c r="A409" s="5" t="s">
        <v>50</v>
      </c>
      <c r="B409" s="27" t="str">
        <f>CONCATENATE("Your ",B361," gene has no variants. A normal gene is referred to as a ",CHAR(34),"wild-type",CHAR(34)," gene.")</f>
        <v>Your CHRNA3 gene has no variants. A normal gene is referred to as a "wild-type" gene.</v>
      </c>
      <c r="C409" t="str">
        <f>CONCATENATE(" &lt;Genotype hgvs=",CHAR(34),B381,B383,";",B383,CHAR(34)," name=",CHAR(34),B369,CHAR(34),"&gt; ")</f>
        <v xml:space="preserve"> &lt;Genotype hgvs="NC_000015.10:g.[78606381=];[78606381=]" name="C78606381T"&gt; </v>
      </c>
    </row>
    <row r="410" spans="1:3" x14ac:dyDescent="0.25">
      <c r="A410" s="6" t="s">
        <v>51</v>
      </c>
      <c r="B410" s="27" t="s">
        <v>153</v>
      </c>
      <c r="C410" t="s">
        <v>17</v>
      </c>
    </row>
    <row r="411" spans="1:3" x14ac:dyDescent="0.25">
      <c r="A411" s="6" t="s">
        <v>47</v>
      </c>
      <c r="B411" s="27">
        <v>46.2</v>
      </c>
      <c r="C411" t="s">
        <v>539</v>
      </c>
    </row>
    <row r="412" spans="1:3" x14ac:dyDescent="0.25">
      <c r="A412" s="5"/>
      <c r="B412" s="27"/>
    </row>
    <row r="413" spans="1:3" x14ac:dyDescent="0.25">
      <c r="A413" s="6"/>
      <c r="B413" s="27"/>
      <c r="C413" t="str">
        <f>CONCATENATE("     ",B409)</f>
        <v xml:space="preserve">     Your CHRNA3 gene has no variants. A normal gene is referred to as a "wild-type" gene.</v>
      </c>
    </row>
    <row r="414" spans="1:3" x14ac:dyDescent="0.25">
      <c r="A414" s="6"/>
      <c r="B414" s="27"/>
    </row>
    <row r="415" spans="1:3" x14ac:dyDescent="0.25">
      <c r="A415" s="6"/>
      <c r="B415" s="27"/>
      <c r="C415" t="s">
        <v>541</v>
      </c>
    </row>
    <row r="416" spans="1:3" x14ac:dyDescent="0.25">
      <c r="A416" s="6"/>
      <c r="B416" s="27"/>
    </row>
    <row r="417" spans="1:3" x14ac:dyDescent="0.25">
      <c r="A417" s="6"/>
      <c r="B417" s="27"/>
      <c r="C417" t="str">
        <f>CONCATENATE("     ",B410)</f>
        <v xml:space="preserve">     This variant is not associated with increased risk.</v>
      </c>
    </row>
    <row r="418" spans="1:3" x14ac:dyDescent="0.25">
      <c r="A418" s="5"/>
      <c r="B418" s="27"/>
    </row>
    <row r="419" spans="1:3" x14ac:dyDescent="0.25">
      <c r="A419" s="5"/>
      <c r="B419" s="27"/>
      <c r="C419" t="s">
        <v>542</v>
      </c>
    </row>
    <row r="420" spans="1:3" x14ac:dyDescent="0.25">
      <c r="A420" s="5"/>
      <c r="B420" s="27"/>
    </row>
    <row r="421" spans="1:3" x14ac:dyDescent="0.25">
      <c r="A421" s="5"/>
      <c r="B421" s="27"/>
      <c r="C421" t="str">
        <f>CONCATENATE( "  &lt;piechart percentage=",B411," /&gt;")</f>
        <v xml:space="preserve">  &lt;piechart percentage=46.2 /&gt;</v>
      </c>
    </row>
    <row r="422" spans="1:3" x14ac:dyDescent="0.25">
      <c r="A422" s="5"/>
      <c r="B422" s="27"/>
      <c r="C422" t="str">
        <f>" &lt;/Genotype&gt;"</f>
        <v xml:space="preserve"> &lt;/Genotype&gt;</v>
      </c>
    </row>
    <row r="423" spans="1:3" x14ac:dyDescent="0.25">
      <c r="A423" s="5"/>
      <c r="B423" s="27"/>
      <c r="C423" t="str">
        <f>C373</f>
        <v>&lt;# C645T  #&gt;</v>
      </c>
    </row>
    <row r="424" spans="1:3" x14ac:dyDescent="0.25">
      <c r="A424" s="5" t="s">
        <v>39</v>
      </c>
      <c r="B424" s="1" t="s">
        <v>253</v>
      </c>
      <c r="C424" t="str">
        <f>CONCATENATE(" &lt;Genotype hgvs=",CHAR(34),B424,B425,";",B426,CHAR(34)," name=",CHAR(34),B375,CHAR(34),"&gt; ")</f>
        <v xml:space="preserve"> &lt;Genotype hgvs="NC_000017.11:g.[30237328T&gt;C];[30237328=]" name="C645T "&gt; </v>
      </c>
    </row>
    <row r="425" spans="1:3" x14ac:dyDescent="0.25">
      <c r="A425" s="5" t="s">
        <v>40</v>
      </c>
      <c r="B425" s="27" t="s">
        <v>275</v>
      </c>
    </row>
    <row r="426" spans="1:3" x14ac:dyDescent="0.25">
      <c r="A426" s="5" t="s">
        <v>31</v>
      </c>
      <c r="B426" s="27" t="s">
        <v>276</v>
      </c>
      <c r="C426" t="s">
        <v>539</v>
      </c>
    </row>
    <row r="427" spans="1:3" x14ac:dyDescent="0.25">
      <c r="A427" s="5" t="s">
        <v>45</v>
      </c>
      <c r="B427" s="27" t="str">
        <f>CONCATENATE("People with this variant have one copy of the ",B378," variant. This substitution of a single nucleotide is known as a missense mutation.")</f>
        <v>People with this variant have one copy of the [C645T](https://www.ncbi.nlm.nih.gov/clinvar/variation/17503/) variant. This substitution of a single nucleotide is known as a missense mutation.</v>
      </c>
      <c r="C427" t="s">
        <v>17</v>
      </c>
    </row>
    <row r="428" spans="1:3" x14ac:dyDescent="0.25">
      <c r="A428" s="6" t="s">
        <v>46</v>
      </c>
      <c r="B428" s="27" t="s">
        <v>233</v>
      </c>
      <c r="C428" t="str">
        <f>CONCATENATE("     ",B427)</f>
        <v xml:space="preserve">     People with this variant have one copy of the [C645T](https://www.ncbi.nlm.nih.gov/clinvar/variation/17503/) variant. This substitution of a single nucleotide is known as a missense mutation.</v>
      </c>
    </row>
    <row r="429" spans="1:3" x14ac:dyDescent="0.25">
      <c r="A429" s="6" t="s">
        <v>47</v>
      </c>
      <c r="B429" s="27">
        <v>39.700000000000003</v>
      </c>
    </row>
    <row r="430" spans="1:3" x14ac:dyDescent="0.25">
      <c r="A430" s="5"/>
      <c r="B430" s="27"/>
      <c r="C430" t="s">
        <v>541</v>
      </c>
    </row>
    <row r="431" spans="1:3" x14ac:dyDescent="0.25">
      <c r="A431" s="6"/>
      <c r="B431" s="27"/>
    </row>
    <row r="432" spans="1:3" x14ac:dyDescent="0.25">
      <c r="A432" s="6"/>
      <c r="B432" s="27"/>
      <c r="C432" t="str">
        <f>CONCATENATE("     ",B428)</f>
        <v xml:space="preserve">     You are in the Mild Loss of Function category. See below for more information.</v>
      </c>
    </row>
    <row r="433" spans="1:3" x14ac:dyDescent="0.25">
      <c r="A433" s="6"/>
      <c r="B433" s="27"/>
    </row>
    <row r="434" spans="1:3" x14ac:dyDescent="0.25">
      <c r="A434" s="6"/>
      <c r="B434" s="27"/>
      <c r="C434" t="s">
        <v>542</v>
      </c>
    </row>
    <row r="435" spans="1:3" x14ac:dyDescent="0.25">
      <c r="A435" s="5"/>
      <c r="B435" s="27"/>
    </row>
    <row r="436" spans="1:3" x14ac:dyDescent="0.25">
      <c r="A436" s="5"/>
      <c r="B436" s="27"/>
      <c r="C436" t="str">
        <f>CONCATENATE( "  &lt;piechart percentage=",B429," /&gt;")</f>
        <v xml:space="preserve">  &lt;piechart percentage=39.7 /&gt;</v>
      </c>
    </row>
    <row r="437" spans="1:3" x14ac:dyDescent="0.25">
      <c r="A437" s="5"/>
      <c r="B437" s="27"/>
      <c r="C437" t="str">
        <f>" &lt;/Genotype&gt;"</f>
        <v xml:space="preserve"> &lt;/Genotype&gt;</v>
      </c>
    </row>
    <row r="438" spans="1:3" x14ac:dyDescent="0.25">
      <c r="A438" s="5" t="s">
        <v>48</v>
      </c>
      <c r="B438" s="27" t="str">
        <f>CONCATENATE("People with this variant have two copies of the ",B378," variant. This substitution of a single nucleotide is known as a missense mutation.")</f>
        <v>People with this variant have two copies of the [C645T](https://www.ncbi.nlm.nih.gov/clinvar/variation/17503/) variant. This substitution of a single nucleotide is known as a missense mutation.</v>
      </c>
      <c r="C438" t="str">
        <f>CONCATENATE(" &lt;Genotype hgvs=",CHAR(34),B424,B425,";",B425,CHAR(34)," name=",CHAR(34),B375,CHAR(34),"&gt; ")</f>
        <v xml:space="preserve"> &lt;Genotype hgvs="NC_000017.11:g.[30237328T&gt;C];[30237328T&gt;C]" name="C645T "&gt; </v>
      </c>
    </row>
    <row r="439" spans="1:3" x14ac:dyDescent="0.25">
      <c r="A439" s="6" t="s">
        <v>49</v>
      </c>
      <c r="B439" s="27" t="s">
        <v>205</v>
      </c>
      <c r="C439" t="s">
        <v>17</v>
      </c>
    </row>
    <row r="440" spans="1:3" x14ac:dyDescent="0.25">
      <c r="A440" s="6" t="s">
        <v>47</v>
      </c>
      <c r="B440" s="27">
        <v>42.9</v>
      </c>
      <c r="C440" t="s">
        <v>539</v>
      </c>
    </row>
    <row r="441" spans="1:3" x14ac:dyDescent="0.25">
      <c r="A441" s="6"/>
      <c r="B441" s="27"/>
    </row>
    <row r="442" spans="1:3" x14ac:dyDescent="0.25">
      <c r="A442" s="5"/>
      <c r="B442" s="27"/>
      <c r="C442" t="str">
        <f>CONCATENATE("     ",B438)</f>
        <v xml:space="preserve">     People with this variant have two copies of the [C645T](https://www.ncbi.nlm.nih.gov/clinvar/variation/17503/) variant. This substitution of a single nucleotide is known as a missense mutation.</v>
      </c>
    </row>
    <row r="443" spans="1:3" x14ac:dyDescent="0.25">
      <c r="A443" s="6"/>
      <c r="B443" s="27"/>
    </row>
    <row r="444" spans="1:3" x14ac:dyDescent="0.25">
      <c r="A444" s="6"/>
      <c r="B444" s="27"/>
      <c r="C444" t="s">
        <v>541</v>
      </c>
    </row>
    <row r="445" spans="1:3" x14ac:dyDescent="0.25">
      <c r="A445" s="6"/>
      <c r="B445" s="27"/>
    </row>
    <row r="446" spans="1:3" x14ac:dyDescent="0.25">
      <c r="A446" s="6"/>
      <c r="B446" s="27"/>
      <c r="C446" t="str">
        <f>CONCATENATE("     ",B439)</f>
        <v xml:space="preserve">     You are in the Moderate Loss of Function category. See below for more information.</v>
      </c>
    </row>
    <row r="447" spans="1:3" x14ac:dyDescent="0.25">
      <c r="A447" s="6"/>
      <c r="B447" s="27"/>
    </row>
    <row r="448" spans="1:3" x14ac:dyDescent="0.25">
      <c r="A448" s="5"/>
      <c r="B448" s="27"/>
      <c r="C448" t="s">
        <v>542</v>
      </c>
    </row>
    <row r="449" spans="1:3" x14ac:dyDescent="0.25">
      <c r="A449" s="5"/>
      <c r="B449" s="27"/>
    </row>
    <row r="450" spans="1:3" x14ac:dyDescent="0.25">
      <c r="A450" s="5"/>
      <c r="B450" s="27"/>
      <c r="C450" t="str">
        <f>CONCATENATE( "  &lt;piechart percentage=",B440," /&gt;")</f>
        <v xml:space="preserve">  &lt;piechart percentage=42.9 /&gt;</v>
      </c>
    </row>
    <row r="451" spans="1:3" x14ac:dyDescent="0.25">
      <c r="A451" s="5"/>
      <c r="B451" s="27"/>
      <c r="C451" t="str">
        <f>" &lt;/Genotype&gt;"</f>
        <v xml:space="preserve"> &lt;/Genotype&gt;</v>
      </c>
    </row>
    <row r="452" spans="1:3" x14ac:dyDescent="0.25">
      <c r="A452" s="5" t="s">
        <v>50</v>
      </c>
      <c r="B452" s="27" t="str">
        <f>CONCATENATE("Your ",B361," gene has no variants. A normal gene is referred to as a ",CHAR(34),"wild-type",CHAR(34)," gene.")</f>
        <v>Your CHRNA3 gene has no variants. A normal gene is referred to as a "wild-type" gene.</v>
      </c>
      <c r="C452" t="str">
        <f>CONCATENATE(" &lt;Genotype hgvs=",CHAR(34),B424,B426,";",B426,CHAR(34)," name=",CHAR(34),B375,CHAR(34),"&gt; ")</f>
        <v xml:space="preserve"> &lt;Genotype hgvs="NC_000017.11:g.[30237328=];[30237328=]" name="C645T "&gt; </v>
      </c>
    </row>
    <row r="453" spans="1:3" x14ac:dyDescent="0.25">
      <c r="A453" s="6" t="s">
        <v>51</v>
      </c>
      <c r="B453" s="27" t="s">
        <v>153</v>
      </c>
      <c r="C453" t="s">
        <v>17</v>
      </c>
    </row>
    <row r="454" spans="1:3" x14ac:dyDescent="0.25">
      <c r="A454" s="6" t="s">
        <v>47</v>
      </c>
      <c r="B454" s="27">
        <v>17.399999999999999</v>
      </c>
      <c r="C454" t="s">
        <v>539</v>
      </c>
    </row>
    <row r="455" spans="1:3" x14ac:dyDescent="0.25">
      <c r="A455" s="5"/>
      <c r="B455" s="27"/>
    </row>
    <row r="456" spans="1:3" x14ac:dyDescent="0.25">
      <c r="A456" s="6"/>
      <c r="B456" s="27"/>
      <c r="C456" t="str">
        <f>CONCATENATE("     ",B452)</f>
        <v xml:space="preserve">     Your CHRNA3 gene has no variants. A normal gene is referred to as a "wild-type" gene.</v>
      </c>
    </row>
    <row r="457" spans="1:3" x14ac:dyDescent="0.25">
      <c r="A457" s="6"/>
      <c r="B457" s="27"/>
    </row>
    <row r="458" spans="1:3" x14ac:dyDescent="0.25">
      <c r="A458" s="6"/>
      <c r="B458" s="27"/>
      <c r="C458" t="s">
        <v>541</v>
      </c>
    </row>
    <row r="459" spans="1:3" x14ac:dyDescent="0.25">
      <c r="A459" s="6"/>
      <c r="B459" s="27"/>
    </row>
    <row r="460" spans="1:3" x14ac:dyDescent="0.25">
      <c r="A460" s="6"/>
      <c r="B460" s="27"/>
      <c r="C460" t="str">
        <f>CONCATENATE("     ",B453)</f>
        <v xml:space="preserve">     This variant is not associated with increased risk.</v>
      </c>
    </row>
    <row r="461" spans="1:3" x14ac:dyDescent="0.25">
      <c r="A461" s="5"/>
      <c r="B461" s="27"/>
    </row>
    <row r="462" spans="1:3" x14ac:dyDescent="0.25">
      <c r="A462" s="5"/>
      <c r="B462" s="27"/>
      <c r="C462" t="s">
        <v>542</v>
      </c>
    </row>
    <row r="463" spans="1:3" x14ac:dyDescent="0.25">
      <c r="A463" s="5"/>
      <c r="B463" s="27"/>
    </row>
    <row r="464" spans="1:3" x14ac:dyDescent="0.25">
      <c r="A464" s="5"/>
      <c r="B464" s="27"/>
      <c r="C464" t="str">
        <f>CONCATENATE( "  &lt;piechart percentage=",B454," /&gt;")</f>
        <v xml:space="preserve">  &lt;piechart percentage=17.4 /&gt;</v>
      </c>
    </row>
    <row r="465" spans="1:3" x14ac:dyDescent="0.25">
      <c r="A465" s="5"/>
      <c r="B465" s="27"/>
      <c r="C465" t="str">
        <f>" &lt;/Genotype&gt;"</f>
        <v xml:space="preserve"> &lt;/Genotype&gt;</v>
      </c>
    </row>
    <row r="466" spans="1:3" x14ac:dyDescent="0.25">
      <c r="A466" s="5" t="s">
        <v>52</v>
      </c>
      <c r="B466" s="27" t="str">
        <f>CONCATENATE("Your ",B361," gene has an unknown variant.")</f>
        <v>Your CHRNA3 gene has an unknown variant.</v>
      </c>
      <c r="C466" t="str">
        <f>CONCATENATE(" &lt;Genotype hgvs=",CHAR(34),"unknown",CHAR(34),"&gt; ")</f>
        <v xml:space="preserve"> &lt;Genotype hgvs="unknown"&gt; </v>
      </c>
    </row>
    <row r="467" spans="1:3" x14ac:dyDescent="0.25">
      <c r="A467" s="6" t="s">
        <v>52</v>
      </c>
      <c r="B467" s="27" t="s">
        <v>155</v>
      </c>
      <c r="C467" t="s">
        <v>17</v>
      </c>
    </row>
    <row r="468" spans="1:3" x14ac:dyDescent="0.25">
      <c r="A468" s="6" t="s">
        <v>47</v>
      </c>
      <c r="B468" s="27"/>
      <c r="C468" t="s">
        <v>539</v>
      </c>
    </row>
    <row r="469" spans="1:3" x14ac:dyDescent="0.25">
      <c r="A469" s="6"/>
      <c r="B469" s="27"/>
    </row>
    <row r="470" spans="1:3" x14ac:dyDescent="0.25">
      <c r="A470" s="6"/>
      <c r="B470" s="27"/>
      <c r="C470" t="str">
        <f>CONCATENATE("     ",B466)</f>
        <v xml:space="preserve">     Your CHRNA3 gene has an unknown variant.</v>
      </c>
    </row>
    <row r="471" spans="1:3" x14ac:dyDescent="0.25">
      <c r="A471" s="6"/>
      <c r="B471" s="27"/>
    </row>
    <row r="472" spans="1:3" x14ac:dyDescent="0.25">
      <c r="A472" s="6"/>
      <c r="B472" s="27"/>
      <c r="C472" t="s">
        <v>541</v>
      </c>
    </row>
    <row r="473" spans="1:3" x14ac:dyDescent="0.25">
      <c r="A473" s="6"/>
      <c r="B473" s="27"/>
    </row>
    <row r="474" spans="1:3" x14ac:dyDescent="0.25">
      <c r="A474" s="5"/>
      <c r="B474" s="27"/>
      <c r="C474" t="str">
        <f>CONCATENATE("     ",B467)</f>
        <v xml:space="preserve">     The effect is unknown.</v>
      </c>
    </row>
    <row r="475" spans="1:3" x14ac:dyDescent="0.25">
      <c r="A475" s="6"/>
      <c r="B475" s="27"/>
    </row>
    <row r="476" spans="1:3" x14ac:dyDescent="0.25">
      <c r="A476" s="5"/>
      <c r="B476" s="27"/>
      <c r="C476" t="s">
        <v>542</v>
      </c>
    </row>
    <row r="477" spans="1:3" x14ac:dyDescent="0.25">
      <c r="A477" s="5"/>
      <c r="B477" s="27"/>
    </row>
    <row r="478" spans="1:3" x14ac:dyDescent="0.25">
      <c r="A478" s="5"/>
      <c r="B478" s="27"/>
      <c r="C478" t="str">
        <f>CONCATENATE( "  &lt;piechart percentage=",B468," /&gt;")</f>
        <v xml:space="preserve">  &lt;piechart percentage= /&gt;</v>
      </c>
    </row>
    <row r="479" spans="1:3" x14ac:dyDescent="0.25">
      <c r="A479" s="5"/>
      <c r="B479" s="27"/>
      <c r="C479" t="str">
        <f>" &lt;/Genotype&gt;"</f>
        <v xml:space="preserve"> &lt;/Genotype&gt;</v>
      </c>
    </row>
    <row r="480" spans="1:3" x14ac:dyDescent="0.25">
      <c r="A480" s="5" t="s">
        <v>50</v>
      </c>
      <c r="B480" s="27" t="str">
        <f>CONCATENATE("Your ",B361," gene has no variants. A normal gene is referred to as a ",CHAR(34),"wild-type",CHAR(34)," gene.")</f>
        <v>Your CHRNA3 gene has no variants. A normal gene is referred to as a "wild-type" gene.</v>
      </c>
      <c r="C480" t="str">
        <f>CONCATENATE(" &lt;Genotype hgvs=",CHAR(34),"wildtype",CHAR(34),"&gt;")</f>
        <v xml:space="preserve"> &lt;Genotype hgvs="wildtype"&gt;</v>
      </c>
    </row>
    <row r="481" spans="1:3" x14ac:dyDescent="0.25">
      <c r="A481" s="6" t="s">
        <v>51</v>
      </c>
      <c r="B481" s="27" t="s">
        <v>234</v>
      </c>
      <c r="C481" t="s">
        <v>17</v>
      </c>
    </row>
    <row r="482" spans="1:3" x14ac:dyDescent="0.25">
      <c r="A482" s="6" t="s">
        <v>47</v>
      </c>
      <c r="B482" s="27"/>
      <c r="C482" t="s">
        <v>539</v>
      </c>
    </row>
    <row r="483" spans="1:3" x14ac:dyDescent="0.25">
      <c r="A483" s="6"/>
      <c r="B483" s="27"/>
    </row>
    <row r="484" spans="1:3" x14ac:dyDescent="0.25">
      <c r="A484" s="6"/>
      <c r="B484" s="27"/>
      <c r="C484" t="str">
        <f>CONCATENATE("     ",B480)</f>
        <v xml:space="preserve">     Your CHRNA3 gene has no variants. A normal gene is referred to as a "wild-type" gene.</v>
      </c>
    </row>
    <row r="485" spans="1:3" x14ac:dyDescent="0.25">
      <c r="A485" s="6"/>
      <c r="B485" s="27"/>
    </row>
    <row r="486" spans="1:3" x14ac:dyDescent="0.25">
      <c r="A486" s="6"/>
      <c r="B486" s="27"/>
      <c r="C486" t="s">
        <v>541</v>
      </c>
    </row>
    <row r="487" spans="1:3" x14ac:dyDescent="0.25">
      <c r="A487" s="6"/>
      <c r="B487" s="27"/>
    </row>
    <row r="488" spans="1:3" x14ac:dyDescent="0.25">
      <c r="A488" s="6"/>
      <c r="B488" s="27"/>
      <c r="C488" t="str">
        <f>CONCATENATE("     ",B481)</f>
        <v xml:space="preserve">     Your variant is not associated with any loss of function.</v>
      </c>
    </row>
    <row r="489" spans="1:3" x14ac:dyDescent="0.25">
      <c r="A489" s="6"/>
      <c r="B489" s="27"/>
    </row>
    <row r="490" spans="1:3" x14ac:dyDescent="0.25">
      <c r="A490" s="6"/>
      <c r="B490" s="27"/>
      <c r="C490" t="s">
        <v>542</v>
      </c>
    </row>
    <row r="491" spans="1:3" x14ac:dyDescent="0.25">
      <c r="A491" s="5"/>
      <c r="B491" s="27"/>
    </row>
    <row r="492" spans="1:3" x14ac:dyDescent="0.25">
      <c r="A492" s="6"/>
      <c r="B492" s="27"/>
      <c r="C492" t="str">
        <f>CONCATENATE( "  &lt;piechart percentage=",B482," /&gt;")</f>
        <v xml:space="preserve">  &lt;piechart percentage= /&gt;</v>
      </c>
    </row>
    <row r="493" spans="1:3" x14ac:dyDescent="0.25">
      <c r="A493" s="6"/>
      <c r="B493" s="27"/>
      <c r="C493" t="str">
        <f>" &lt;/Genotype&gt;"</f>
        <v xml:space="preserve"> &lt;/Genotype&gt;</v>
      </c>
    </row>
    <row r="494" spans="1:3" x14ac:dyDescent="0.25">
      <c r="A494" s="6"/>
      <c r="B494" s="27"/>
      <c r="C494" t="str">
        <f>"&lt;/GeneAnalysis&gt;"</f>
        <v>&lt;/GeneAnalysis&gt;</v>
      </c>
    </row>
    <row r="495" spans="1:3" s="33" customFormat="1" x14ac:dyDescent="0.25"/>
    <row r="496" spans="1:3" s="33" customFormat="1" x14ac:dyDescent="0.25">
      <c r="A496" s="34"/>
      <c r="B496" s="32"/>
    </row>
    <row r="497" spans="1:3" x14ac:dyDescent="0.25">
      <c r="A497" s="6" t="s">
        <v>4</v>
      </c>
      <c r="B497" s="27" t="s">
        <v>365</v>
      </c>
      <c r="C497" t="str">
        <f>CONCATENATE("&lt;GeneAnalysis gene=",CHAR(34),B497,CHAR(34)," interval=",CHAR(34),B498,CHAR(34),"&gt; ")</f>
        <v xml:space="preserve">&lt;GeneAnalysis gene="CHRNA3" interval="NC_000015.10:g.78593052_78621295"&gt; </v>
      </c>
    </row>
    <row r="498" spans="1:3" x14ac:dyDescent="0.25">
      <c r="A498" s="6" t="s">
        <v>27</v>
      </c>
      <c r="B498" s="27" t="s">
        <v>366</v>
      </c>
    </row>
    <row r="499" spans="1:3" x14ac:dyDescent="0.25">
      <c r="A499" s="6" t="s">
        <v>28</v>
      </c>
      <c r="B499" s="27" t="s">
        <v>362</v>
      </c>
      <c r="C499" t="str">
        <f>CONCATENATE("# What are some common mutations of ",B497,"?")</f>
        <v># What are some common mutations of CHRNA3?</v>
      </c>
    </row>
    <row r="500" spans="1:3" x14ac:dyDescent="0.25">
      <c r="A500" s="6" t="s">
        <v>24</v>
      </c>
      <c r="B500" s="27" t="s">
        <v>25</v>
      </c>
      <c r="C500" t="s">
        <v>17</v>
      </c>
    </row>
    <row r="501" spans="1:3" x14ac:dyDescent="0.25">
      <c r="B501" s="27"/>
      <c r="C501" t="str">
        <f>CONCATENATE("There are ",B499," well known variants in ",B497,": ",B508," and ",B514,".")</f>
        <v>There are two well known variants in CHRNA3: [C78606381T](https://www.ncbi.nlm.nih.gov/projects/SNP/snp_ref.cgi?rs=12914385) and [C645T](https://www.ncbi.nlm.nih.gov/clinvar/variation/17503/).</v>
      </c>
    </row>
    <row r="502" spans="1:3" x14ac:dyDescent="0.25">
      <c r="B502" s="27"/>
    </row>
    <row r="503" spans="1:3" x14ac:dyDescent="0.25">
      <c r="A503" s="6"/>
      <c r="B503" s="27"/>
      <c r="C503" t="str">
        <f>CONCATENATE("&lt;# ",B505," #&gt;")</f>
        <v>&lt;# C78606381T #&gt;</v>
      </c>
    </row>
    <row r="504" spans="1:3" x14ac:dyDescent="0.25">
      <c r="A504" s="6" t="s">
        <v>29</v>
      </c>
      <c r="B504" s="1" t="s">
        <v>367</v>
      </c>
      <c r="C504" t="str">
        <f>CONCATENATE(" &lt;Variant hgvs=",CHAR(34),B504,CHAR(34)," name=",CHAR(34),B505,CHAR(34),"&gt; ")</f>
        <v xml:space="preserve"> &lt;Variant hgvs="NC_000015.10:g.78606381C&gt;T" name="C78606381T"&gt; </v>
      </c>
    </row>
    <row r="505" spans="1:3" x14ac:dyDescent="0.25">
      <c r="A505" s="5" t="s">
        <v>30</v>
      </c>
      <c r="B505" s="30" t="s">
        <v>369</v>
      </c>
    </row>
    <row r="506" spans="1:3" x14ac:dyDescent="0.25">
      <c r="A506" s="5" t="s">
        <v>31</v>
      </c>
      <c r="B506" s="27" t="s">
        <v>224</v>
      </c>
      <c r="C506" t="str">
        <f>CONCATENATE("  This variant is a change at a specific point in the ",B497," gene from ",B506," to ",B507," resulting in incorrect ",B500,"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507" spans="1:3" x14ac:dyDescent="0.25">
      <c r="A507" s="5" t="s">
        <v>32</v>
      </c>
      <c r="B507" s="27" t="s">
        <v>37</v>
      </c>
      <c r="C507" t="s">
        <v>17</v>
      </c>
    </row>
    <row r="508" spans="1:3" x14ac:dyDescent="0.25">
      <c r="A508" s="5" t="s">
        <v>40</v>
      </c>
      <c r="B508" s="30" t="s">
        <v>371</v>
      </c>
      <c r="C508" t="str">
        <f>"&lt;/Variant&gt;"</f>
        <v>&lt;/Variant&gt;</v>
      </c>
    </row>
    <row r="509" spans="1:3" x14ac:dyDescent="0.25">
      <c r="B509" s="27"/>
      <c r="C509" t="str">
        <f>CONCATENATE("&lt;# ",B511," #&gt;")</f>
        <v>&lt;# C645T  #&gt;</v>
      </c>
    </row>
    <row r="510" spans="1:3" x14ac:dyDescent="0.25">
      <c r="A510" s="6" t="s">
        <v>29</v>
      </c>
      <c r="B510" s="1" t="s">
        <v>368</v>
      </c>
      <c r="C510" t="str">
        <f>CONCATENATE(" &lt;Variant hgvs=",CHAR(34),B510,CHAR(34)," name=",CHAR(34),B511,CHAR(34),"&gt; ")</f>
        <v xml:space="preserve"> &lt;Variant hgvs="NC_000015.10:g.78601997G&gt;A" name="C645T "&gt; </v>
      </c>
    </row>
    <row r="511" spans="1:3" x14ac:dyDescent="0.25">
      <c r="A511" s="5" t="s">
        <v>30</v>
      </c>
      <c r="B511" s="30" t="s">
        <v>370</v>
      </c>
    </row>
    <row r="512" spans="1:3" x14ac:dyDescent="0.25">
      <c r="A512" s="5" t="s">
        <v>31</v>
      </c>
      <c r="B512" s="27" t="s">
        <v>38</v>
      </c>
      <c r="C512" t="str">
        <f>CONCATENATE("  This variant is a change at a specific point in the ",B497," gene from ",B512," to ",B513," resulting in incorrect ",B500,"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513" spans="1:3" x14ac:dyDescent="0.25">
      <c r="A513" s="5" t="s">
        <v>32</v>
      </c>
      <c r="B513" s="27" t="s">
        <v>66</v>
      </c>
    </row>
    <row r="514" spans="1:3" x14ac:dyDescent="0.25">
      <c r="A514" s="6" t="s">
        <v>40</v>
      </c>
      <c r="B514" s="30" t="s">
        <v>381</v>
      </c>
      <c r="C514" t="str">
        <f>"&lt;/Variant&gt;"</f>
        <v>&lt;/Variant&gt;</v>
      </c>
    </row>
    <row r="515" spans="1:3" s="33" customFormat="1" x14ac:dyDescent="0.25">
      <c r="A515" s="31"/>
      <c r="B515" s="32"/>
    </row>
    <row r="516" spans="1:3" s="33" customFormat="1" x14ac:dyDescent="0.25">
      <c r="A516" s="31"/>
      <c r="B516" s="32"/>
      <c r="C516" t="str">
        <f>C503</f>
        <v>&lt;# C78606381T #&gt;</v>
      </c>
    </row>
    <row r="517" spans="1:3" x14ac:dyDescent="0.25">
      <c r="A517" s="5" t="s">
        <v>39</v>
      </c>
      <c r="B517" s="40" t="s">
        <v>372</v>
      </c>
      <c r="C517" t="str">
        <f>CONCATENATE(" &lt;Genotype hgvs=",CHAR(34),B517,B518,";",B519,CHAR(34)," name=",CHAR(34),B505,CHAR(34),"&gt; ")</f>
        <v xml:space="preserve"> &lt;Genotype hgvs="NC_000015.10:g.[78606381C&gt;T];[78606381=]" name="C78606381T"&gt; </v>
      </c>
    </row>
    <row r="518" spans="1:3" x14ac:dyDescent="0.25">
      <c r="A518" s="5" t="s">
        <v>40</v>
      </c>
      <c r="B518" s="27" t="s">
        <v>373</v>
      </c>
    </row>
    <row r="519" spans="1:3" x14ac:dyDescent="0.25">
      <c r="A519" s="5" t="s">
        <v>31</v>
      </c>
      <c r="B519" s="27" t="s">
        <v>374</v>
      </c>
      <c r="C519" t="s">
        <v>539</v>
      </c>
    </row>
    <row r="520" spans="1:3" x14ac:dyDescent="0.25">
      <c r="A520" s="5" t="s">
        <v>45</v>
      </c>
      <c r="B520" s="27" t="str">
        <f>CONCATENATE("People with this variant have one copy of the ",B508,"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520" t="s">
        <v>17</v>
      </c>
    </row>
    <row r="521" spans="1:3" x14ac:dyDescent="0.25">
      <c r="A521" s="6" t="s">
        <v>46</v>
      </c>
      <c r="B521" s="27" t="s">
        <v>233</v>
      </c>
      <c r="C521" t="str">
        <f>CONCATENATE("     ",B520)</f>
        <v xml:space="preserve">     People with this variant have one copy of the [C78606381T](https://www.ncbi.nlm.nih.gov/projects/SNP/snp_ref.cgi?rs=12914385) variant. This substitution of a single nucleotide is known as a missense mutation.</v>
      </c>
    </row>
    <row r="522" spans="1:3" x14ac:dyDescent="0.25">
      <c r="A522" s="6" t="s">
        <v>47</v>
      </c>
      <c r="B522" s="27">
        <v>37.9</v>
      </c>
    </row>
    <row r="523" spans="1:3" x14ac:dyDescent="0.25">
      <c r="A523" s="5"/>
      <c r="B523" s="27"/>
      <c r="C523" t="s">
        <v>541</v>
      </c>
    </row>
    <row r="524" spans="1:3" x14ac:dyDescent="0.25">
      <c r="A524" s="6"/>
      <c r="B524" s="27"/>
    </row>
    <row r="525" spans="1:3" x14ac:dyDescent="0.25">
      <c r="A525" s="6"/>
      <c r="B525" s="27"/>
      <c r="C525" t="str">
        <f>CONCATENATE("     ",B521)</f>
        <v xml:space="preserve">     You are in the Mild Loss of Function category. See below for more information.</v>
      </c>
    </row>
    <row r="526" spans="1:3" x14ac:dyDescent="0.25">
      <c r="A526" s="6"/>
      <c r="B526" s="27"/>
    </row>
    <row r="527" spans="1:3" x14ac:dyDescent="0.25">
      <c r="A527" s="6"/>
      <c r="B527" s="27"/>
      <c r="C527" t="s">
        <v>542</v>
      </c>
    </row>
    <row r="528" spans="1:3" x14ac:dyDescent="0.25">
      <c r="A528" s="5"/>
      <c r="B528" s="27"/>
    </row>
    <row r="529" spans="1:3" x14ac:dyDescent="0.25">
      <c r="A529" s="5"/>
      <c r="B529" s="27"/>
      <c r="C529" t="str">
        <f>CONCATENATE( "  &lt;piechart percentage=",B522," /&gt;")</f>
        <v xml:space="preserve">  &lt;piechart percentage=37.9 /&gt;</v>
      </c>
    </row>
    <row r="530" spans="1:3" x14ac:dyDescent="0.25">
      <c r="A530" s="5"/>
      <c r="B530" s="27"/>
      <c r="C530" t="str">
        <f>" &lt;/Genotype&gt;"</f>
        <v xml:space="preserve"> &lt;/Genotype&gt;</v>
      </c>
    </row>
    <row r="531" spans="1:3" x14ac:dyDescent="0.25">
      <c r="A531" s="5" t="s">
        <v>48</v>
      </c>
      <c r="B531" s="27" t="s">
        <v>375</v>
      </c>
      <c r="C531" t="str">
        <f>CONCATENATE(" &lt;Genotype hgvs=",CHAR(34),B517,B518,";",B518,CHAR(34)," name=",CHAR(34),B505,CHAR(34),"&gt; ")</f>
        <v xml:space="preserve"> &lt;Genotype hgvs="NC_000015.10:g.[78606381C&gt;T];[78606381C&gt;T]" name="C78606381T"&gt; </v>
      </c>
    </row>
    <row r="532" spans="1:3" x14ac:dyDescent="0.25">
      <c r="A532" s="6" t="s">
        <v>49</v>
      </c>
      <c r="B532" s="27" t="s">
        <v>205</v>
      </c>
      <c r="C532" t="s">
        <v>17</v>
      </c>
    </row>
    <row r="533" spans="1:3" x14ac:dyDescent="0.25">
      <c r="A533" s="6" t="s">
        <v>47</v>
      </c>
      <c r="B533" s="27">
        <v>15.9</v>
      </c>
      <c r="C533" t="s">
        <v>539</v>
      </c>
    </row>
    <row r="534" spans="1:3" x14ac:dyDescent="0.25">
      <c r="A534" s="6"/>
      <c r="B534" s="27"/>
    </row>
    <row r="535" spans="1:3" x14ac:dyDescent="0.25">
      <c r="A535" s="5"/>
      <c r="B535" s="27"/>
      <c r="C535" t="str">
        <f>CONCATENATE("     ",B531)</f>
        <v xml:space="preserve">     People with this variant have two copies of the [C78606381T](https://www.ncbi.nlm.nih.gov/projects/SNP/snp_ref.cgi?rs=12914385) variant. This substitution of a single nucleotide is known as a missense mutation.
</v>
      </c>
    </row>
    <row r="536" spans="1:3" x14ac:dyDescent="0.25">
      <c r="A536" s="6"/>
      <c r="B536" s="27"/>
    </row>
    <row r="537" spans="1:3" x14ac:dyDescent="0.25">
      <c r="A537" s="6"/>
      <c r="B537" s="27"/>
      <c r="C537" t="s">
        <v>541</v>
      </c>
    </row>
    <row r="538" spans="1:3" x14ac:dyDescent="0.25">
      <c r="A538" s="6"/>
      <c r="B538" s="27"/>
    </row>
    <row r="539" spans="1:3" x14ac:dyDescent="0.25">
      <c r="A539" s="6"/>
      <c r="B539" s="27"/>
      <c r="C539" t="str">
        <f>CONCATENATE("     ",B532)</f>
        <v xml:space="preserve">     You are in the Moderate Loss of Function category. See below for more information.</v>
      </c>
    </row>
    <row r="540" spans="1:3" x14ac:dyDescent="0.25">
      <c r="A540" s="6"/>
      <c r="B540" s="27"/>
    </row>
    <row r="541" spans="1:3" x14ac:dyDescent="0.25">
      <c r="A541" s="5"/>
      <c r="B541" s="27"/>
      <c r="C541" t="s">
        <v>542</v>
      </c>
    </row>
    <row r="542" spans="1:3" x14ac:dyDescent="0.25">
      <c r="A542" s="5"/>
      <c r="B542" s="27"/>
    </row>
    <row r="543" spans="1:3" x14ac:dyDescent="0.25">
      <c r="A543" s="5"/>
      <c r="B543" s="27"/>
      <c r="C543" t="str">
        <f>CONCATENATE( "  &lt;piechart percentage=",B533," /&gt;")</f>
        <v xml:space="preserve">  &lt;piechart percentage=15.9 /&gt;</v>
      </c>
    </row>
    <row r="544" spans="1:3" x14ac:dyDescent="0.25">
      <c r="A544" s="5"/>
      <c r="B544" s="27"/>
      <c r="C544" t="str">
        <f>" &lt;/Genotype&gt;"</f>
        <v xml:space="preserve"> &lt;/Genotype&gt;</v>
      </c>
    </row>
    <row r="545" spans="1:3" x14ac:dyDescent="0.25">
      <c r="A545" s="5" t="s">
        <v>50</v>
      </c>
      <c r="B545" s="27" t="str">
        <f>CONCATENATE("Your ",B497," gene has no variants. A normal gene is referred to as a ",CHAR(34),"wild-type",CHAR(34)," gene.")</f>
        <v>Your CHRNA3 gene has no variants. A normal gene is referred to as a "wild-type" gene.</v>
      </c>
      <c r="C545" t="str">
        <f>CONCATENATE(" &lt;Genotype hgvs=",CHAR(34),B517,B519,";",B519,CHAR(34)," name=",CHAR(34),B505,CHAR(34),"&gt; ")</f>
        <v xml:space="preserve"> &lt;Genotype hgvs="NC_000015.10:g.[78606381=];[78606381=]" name="C78606381T"&gt; </v>
      </c>
    </row>
    <row r="546" spans="1:3" x14ac:dyDescent="0.25">
      <c r="A546" s="6" t="s">
        <v>51</v>
      </c>
      <c r="B546" s="27" t="s">
        <v>153</v>
      </c>
      <c r="C546" t="s">
        <v>17</v>
      </c>
    </row>
    <row r="547" spans="1:3" x14ac:dyDescent="0.25">
      <c r="A547" s="6" t="s">
        <v>47</v>
      </c>
      <c r="B547" s="27">
        <v>46.2</v>
      </c>
      <c r="C547" t="s">
        <v>539</v>
      </c>
    </row>
    <row r="548" spans="1:3" x14ac:dyDescent="0.25">
      <c r="A548" s="5"/>
      <c r="B548" s="27"/>
    </row>
    <row r="549" spans="1:3" x14ac:dyDescent="0.25">
      <c r="A549" s="6"/>
      <c r="B549" s="27"/>
      <c r="C549" t="str">
        <f>CONCATENATE("     ",B545)</f>
        <v xml:space="preserve">     Your CHRNA3 gene has no variants. A normal gene is referred to as a "wild-type" gene.</v>
      </c>
    </row>
    <row r="550" spans="1:3" x14ac:dyDescent="0.25">
      <c r="A550" s="6"/>
      <c r="B550" s="27"/>
    </row>
    <row r="551" spans="1:3" x14ac:dyDescent="0.25">
      <c r="A551" s="6"/>
      <c r="B551" s="27"/>
      <c r="C551" t="s">
        <v>541</v>
      </c>
    </row>
    <row r="552" spans="1:3" x14ac:dyDescent="0.25">
      <c r="A552" s="6"/>
      <c r="B552" s="27"/>
    </row>
    <row r="553" spans="1:3" x14ac:dyDescent="0.25">
      <c r="A553" s="6"/>
      <c r="B553" s="27"/>
      <c r="C553" t="str">
        <f>CONCATENATE("     ",B546)</f>
        <v xml:space="preserve">     This variant is not associated with increased risk.</v>
      </c>
    </row>
    <row r="554" spans="1:3" x14ac:dyDescent="0.25">
      <c r="A554" s="5"/>
      <c r="B554" s="27"/>
    </row>
    <row r="555" spans="1:3" x14ac:dyDescent="0.25">
      <c r="A555" s="5"/>
      <c r="B555" s="27"/>
      <c r="C555" t="s">
        <v>542</v>
      </c>
    </row>
    <row r="556" spans="1:3" x14ac:dyDescent="0.25">
      <c r="A556" s="5"/>
      <c r="B556" s="27"/>
    </row>
    <row r="557" spans="1:3" x14ac:dyDescent="0.25">
      <c r="A557" s="5"/>
      <c r="B557" s="27"/>
      <c r="C557" t="str">
        <f>CONCATENATE( "  &lt;piechart percentage=",B547," /&gt;")</f>
        <v xml:space="preserve">  &lt;piechart percentage=46.2 /&gt;</v>
      </c>
    </row>
    <row r="558" spans="1:3" x14ac:dyDescent="0.25">
      <c r="A558" s="5"/>
      <c r="B558" s="27"/>
      <c r="C558" t="str">
        <f>" &lt;/Genotype&gt;"</f>
        <v xml:space="preserve"> &lt;/Genotype&gt;</v>
      </c>
    </row>
    <row r="559" spans="1:3" x14ac:dyDescent="0.25">
      <c r="A559" s="5"/>
      <c r="B559" s="27"/>
      <c r="C559" t="str">
        <f>C509</f>
        <v>&lt;# C645T  #&gt;</v>
      </c>
    </row>
    <row r="560" spans="1:3" x14ac:dyDescent="0.25">
      <c r="A560" s="5" t="s">
        <v>39</v>
      </c>
      <c r="B560" s="1" t="s">
        <v>253</v>
      </c>
      <c r="C560" t="str">
        <f>CONCATENATE(" &lt;Genotype hgvs=",CHAR(34),B560,B561,";",B562,CHAR(34)," name=",CHAR(34),B511,CHAR(34),"&gt; ")</f>
        <v xml:space="preserve"> &lt;Genotype hgvs="NC_000017.11:g.[30237328T&gt;C];[30237328=]" name="C645T "&gt; </v>
      </c>
    </row>
    <row r="561" spans="1:3" x14ac:dyDescent="0.25">
      <c r="A561" s="5" t="s">
        <v>40</v>
      </c>
      <c r="B561" s="27" t="s">
        <v>275</v>
      </c>
    </row>
    <row r="562" spans="1:3" x14ac:dyDescent="0.25">
      <c r="A562" s="5" t="s">
        <v>31</v>
      </c>
      <c r="B562" s="27" t="s">
        <v>276</v>
      </c>
      <c r="C562" t="s">
        <v>539</v>
      </c>
    </row>
    <row r="563" spans="1:3" x14ac:dyDescent="0.25">
      <c r="A563" s="5" t="s">
        <v>45</v>
      </c>
      <c r="B563" s="27" t="str">
        <f>CONCATENATE("People with this variant have one copy of the ",B514," variant. This substitution of a single nucleotide is known as a missense mutation.")</f>
        <v>People with this variant have one copy of the [C645T](https://www.ncbi.nlm.nih.gov/clinvar/variation/17503/) variant. This substitution of a single nucleotide is known as a missense mutation.</v>
      </c>
      <c r="C563" t="s">
        <v>17</v>
      </c>
    </row>
    <row r="564" spans="1:3" x14ac:dyDescent="0.25">
      <c r="A564" s="6" t="s">
        <v>46</v>
      </c>
      <c r="B564" s="27" t="s">
        <v>233</v>
      </c>
      <c r="C564" t="str">
        <f>CONCATENATE("     ",B563)</f>
        <v xml:space="preserve">     People with this variant have one copy of the [C645T](https://www.ncbi.nlm.nih.gov/clinvar/variation/17503/) variant. This substitution of a single nucleotide is known as a missense mutation.</v>
      </c>
    </row>
    <row r="565" spans="1:3" x14ac:dyDescent="0.25">
      <c r="A565" s="6" t="s">
        <v>47</v>
      </c>
      <c r="B565" s="27">
        <v>39.700000000000003</v>
      </c>
    </row>
    <row r="566" spans="1:3" x14ac:dyDescent="0.25">
      <c r="A566" s="5"/>
      <c r="B566" s="27"/>
      <c r="C566" t="s">
        <v>541</v>
      </c>
    </row>
    <row r="567" spans="1:3" x14ac:dyDescent="0.25">
      <c r="A567" s="6"/>
      <c r="B567" s="27"/>
    </row>
    <row r="568" spans="1:3" x14ac:dyDescent="0.25">
      <c r="A568" s="6"/>
      <c r="B568" s="27"/>
      <c r="C568" t="str">
        <f>CONCATENATE("     ",B564)</f>
        <v xml:space="preserve">     You are in the Mild Loss of Function category. See below for more information.</v>
      </c>
    </row>
    <row r="569" spans="1:3" x14ac:dyDescent="0.25">
      <c r="A569" s="6"/>
      <c r="B569" s="27"/>
    </row>
    <row r="570" spans="1:3" x14ac:dyDescent="0.25">
      <c r="A570" s="6"/>
      <c r="B570" s="27"/>
      <c r="C570" t="s">
        <v>542</v>
      </c>
    </row>
    <row r="571" spans="1:3" x14ac:dyDescent="0.25">
      <c r="A571" s="5"/>
      <c r="B571" s="27"/>
    </row>
    <row r="572" spans="1:3" x14ac:dyDescent="0.25">
      <c r="A572" s="5"/>
      <c r="B572" s="27"/>
      <c r="C572" t="str">
        <f>CONCATENATE( "  &lt;piechart percentage=",B565," /&gt;")</f>
        <v xml:space="preserve">  &lt;piechart percentage=39.7 /&gt;</v>
      </c>
    </row>
    <row r="573" spans="1:3" x14ac:dyDescent="0.25">
      <c r="A573" s="5"/>
      <c r="B573" s="27"/>
      <c r="C573" t="str">
        <f>" &lt;/Genotype&gt;"</f>
        <v xml:space="preserve"> &lt;/Genotype&gt;</v>
      </c>
    </row>
    <row r="574" spans="1:3" x14ac:dyDescent="0.25">
      <c r="A574" s="5" t="s">
        <v>48</v>
      </c>
      <c r="B574" s="27" t="str">
        <f>CONCATENATE("People with this variant have two copies of the ",B514," variant. This substitution of a single nucleotide is known as a missense mutation.")</f>
        <v>People with this variant have two copies of the [C645T](https://www.ncbi.nlm.nih.gov/clinvar/variation/17503/) variant. This substitution of a single nucleotide is known as a missense mutation.</v>
      </c>
      <c r="C574" t="str">
        <f>CONCATENATE(" &lt;Genotype hgvs=",CHAR(34),B560,B561,";",B561,CHAR(34)," name=",CHAR(34),B511,CHAR(34),"&gt; ")</f>
        <v xml:space="preserve"> &lt;Genotype hgvs="NC_000017.11:g.[30237328T&gt;C];[30237328T&gt;C]" name="C645T "&gt; </v>
      </c>
    </row>
    <row r="575" spans="1:3" x14ac:dyDescent="0.25">
      <c r="A575" s="6" t="s">
        <v>49</v>
      </c>
      <c r="B575" s="27" t="s">
        <v>205</v>
      </c>
      <c r="C575" t="s">
        <v>17</v>
      </c>
    </row>
    <row r="576" spans="1:3" x14ac:dyDescent="0.25">
      <c r="A576" s="6" t="s">
        <v>47</v>
      </c>
      <c r="B576" s="27">
        <v>42.9</v>
      </c>
      <c r="C576" t="s">
        <v>539</v>
      </c>
    </row>
    <row r="577" spans="1:3" x14ac:dyDescent="0.25">
      <c r="A577" s="6"/>
      <c r="B577" s="27"/>
    </row>
    <row r="578" spans="1:3" x14ac:dyDescent="0.25">
      <c r="A578" s="5"/>
      <c r="B578" s="27"/>
      <c r="C578" t="str">
        <f>CONCATENATE("     ",B574)</f>
        <v xml:space="preserve">     People with this variant have two copies of the [C645T](https://www.ncbi.nlm.nih.gov/clinvar/variation/17503/) variant. This substitution of a single nucleotide is known as a missense mutation.</v>
      </c>
    </row>
    <row r="579" spans="1:3" x14ac:dyDescent="0.25">
      <c r="A579" s="6"/>
      <c r="B579" s="27"/>
    </row>
    <row r="580" spans="1:3" x14ac:dyDescent="0.25">
      <c r="A580" s="6"/>
      <c r="B580" s="27"/>
      <c r="C580" t="s">
        <v>541</v>
      </c>
    </row>
    <row r="581" spans="1:3" x14ac:dyDescent="0.25">
      <c r="A581" s="6"/>
      <c r="B581" s="27"/>
    </row>
    <row r="582" spans="1:3" x14ac:dyDescent="0.25">
      <c r="A582" s="6"/>
      <c r="B582" s="27"/>
      <c r="C582" t="str">
        <f>CONCATENATE("     ",B575)</f>
        <v xml:space="preserve">     You are in the Moderate Loss of Function category. See below for more information.</v>
      </c>
    </row>
    <row r="583" spans="1:3" x14ac:dyDescent="0.25">
      <c r="A583" s="6"/>
      <c r="B583" s="27"/>
    </row>
    <row r="584" spans="1:3" x14ac:dyDescent="0.25">
      <c r="A584" s="5"/>
      <c r="B584" s="27"/>
      <c r="C584" t="s">
        <v>542</v>
      </c>
    </row>
    <row r="585" spans="1:3" x14ac:dyDescent="0.25">
      <c r="A585" s="5"/>
      <c r="B585" s="27"/>
    </row>
    <row r="586" spans="1:3" x14ac:dyDescent="0.25">
      <c r="A586" s="5"/>
      <c r="B586" s="27"/>
      <c r="C586" t="str">
        <f>CONCATENATE( "  &lt;piechart percentage=",B576," /&gt;")</f>
        <v xml:space="preserve">  &lt;piechart percentage=42.9 /&gt;</v>
      </c>
    </row>
    <row r="587" spans="1:3" x14ac:dyDescent="0.25">
      <c r="A587" s="5"/>
      <c r="B587" s="27"/>
      <c r="C587" t="str">
        <f>" &lt;/Genotype&gt;"</f>
        <v xml:space="preserve"> &lt;/Genotype&gt;</v>
      </c>
    </row>
    <row r="588" spans="1:3" x14ac:dyDescent="0.25">
      <c r="A588" s="5" t="s">
        <v>50</v>
      </c>
      <c r="B588" s="27" t="str">
        <f>CONCATENATE("Your ",B497," gene has no variants. A normal gene is referred to as a ",CHAR(34),"wild-type",CHAR(34)," gene.")</f>
        <v>Your CHRNA3 gene has no variants. A normal gene is referred to as a "wild-type" gene.</v>
      </c>
      <c r="C588" t="str">
        <f>CONCATENATE(" &lt;Genotype hgvs=",CHAR(34),B560,B562,";",B562,CHAR(34)," name=",CHAR(34),B511,CHAR(34),"&gt; ")</f>
        <v xml:space="preserve"> &lt;Genotype hgvs="NC_000017.11:g.[30237328=];[30237328=]" name="C645T "&gt; </v>
      </c>
    </row>
    <row r="589" spans="1:3" x14ac:dyDescent="0.25">
      <c r="A589" s="6" t="s">
        <v>51</v>
      </c>
      <c r="B589" s="27" t="s">
        <v>153</v>
      </c>
      <c r="C589" t="s">
        <v>17</v>
      </c>
    </row>
    <row r="590" spans="1:3" x14ac:dyDescent="0.25">
      <c r="A590" s="6" t="s">
        <v>47</v>
      </c>
      <c r="B590" s="27">
        <v>17.399999999999999</v>
      </c>
      <c r="C590" t="s">
        <v>539</v>
      </c>
    </row>
    <row r="591" spans="1:3" x14ac:dyDescent="0.25">
      <c r="A591" s="5"/>
      <c r="B591" s="27"/>
    </row>
    <row r="592" spans="1:3" x14ac:dyDescent="0.25">
      <c r="A592" s="6"/>
      <c r="B592" s="27"/>
      <c r="C592" t="str">
        <f>CONCATENATE("     ",B588)</f>
        <v xml:space="preserve">     Your CHRNA3 gene has no variants. A normal gene is referred to as a "wild-type" gene.</v>
      </c>
    </row>
    <row r="593" spans="1:3" x14ac:dyDescent="0.25">
      <c r="A593" s="6"/>
      <c r="B593" s="27"/>
    </row>
    <row r="594" spans="1:3" x14ac:dyDescent="0.25">
      <c r="A594" s="6"/>
      <c r="B594" s="27"/>
      <c r="C594" t="s">
        <v>541</v>
      </c>
    </row>
    <row r="595" spans="1:3" x14ac:dyDescent="0.25">
      <c r="A595" s="6"/>
      <c r="B595" s="27"/>
    </row>
    <row r="596" spans="1:3" x14ac:dyDescent="0.25">
      <c r="A596" s="6"/>
      <c r="B596" s="27"/>
      <c r="C596" t="str">
        <f>CONCATENATE("     ",B589)</f>
        <v xml:space="preserve">     This variant is not associated with increased risk.</v>
      </c>
    </row>
    <row r="597" spans="1:3" x14ac:dyDescent="0.25">
      <c r="A597" s="5"/>
      <c r="B597" s="27"/>
    </row>
    <row r="598" spans="1:3" x14ac:dyDescent="0.25">
      <c r="A598" s="5"/>
      <c r="B598" s="27"/>
      <c r="C598" t="s">
        <v>542</v>
      </c>
    </row>
    <row r="599" spans="1:3" x14ac:dyDescent="0.25">
      <c r="A599" s="5"/>
      <c r="B599" s="27"/>
    </row>
    <row r="600" spans="1:3" x14ac:dyDescent="0.25">
      <c r="A600" s="5"/>
      <c r="B600" s="27"/>
      <c r="C600" t="str">
        <f>CONCATENATE( "  &lt;piechart percentage=",B590," /&gt;")</f>
        <v xml:space="preserve">  &lt;piechart percentage=17.4 /&gt;</v>
      </c>
    </row>
    <row r="601" spans="1:3" x14ac:dyDescent="0.25">
      <c r="A601" s="5"/>
      <c r="B601" s="27"/>
      <c r="C601" t="str">
        <f>" &lt;/Genotype&gt;"</f>
        <v xml:space="preserve"> &lt;/Genotype&gt;</v>
      </c>
    </row>
    <row r="602" spans="1:3" x14ac:dyDescent="0.25">
      <c r="A602" s="5" t="s">
        <v>52</v>
      </c>
      <c r="B602" s="27" t="str">
        <f>CONCATENATE("Your ",B497," gene has an unknown variant.")</f>
        <v>Your CHRNA3 gene has an unknown variant.</v>
      </c>
      <c r="C602" t="str">
        <f>CONCATENATE(" &lt;Genotype hgvs=",CHAR(34),"unknown",CHAR(34),"&gt; ")</f>
        <v xml:space="preserve"> &lt;Genotype hgvs="unknown"&gt; </v>
      </c>
    </row>
    <row r="603" spans="1:3" x14ac:dyDescent="0.25">
      <c r="A603" s="6" t="s">
        <v>52</v>
      </c>
      <c r="B603" s="27" t="s">
        <v>155</v>
      </c>
      <c r="C603" t="s">
        <v>17</v>
      </c>
    </row>
    <row r="604" spans="1:3" x14ac:dyDescent="0.25">
      <c r="A604" s="6" t="s">
        <v>47</v>
      </c>
      <c r="B604" s="27"/>
      <c r="C604" t="s">
        <v>539</v>
      </c>
    </row>
    <row r="605" spans="1:3" x14ac:dyDescent="0.25">
      <c r="A605" s="6"/>
      <c r="B605" s="27"/>
    </row>
    <row r="606" spans="1:3" x14ac:dyDescent="0.25">
      <c r="A606" s="6"/>
      <c r="B606" s="27"/>
      <c r="C606" t="str">
        <f>CONCATENATE("     ",B602)</f>
        <v xml:space="preserve">     Your CHRNA3 gene has an unknown variant.</v>
      </c>
    </row>
    <row r="607" spans="1:3" x14ac:dyDescent="0.25">
      <c r="A607" s="6"/>
      <c r="B607" s="27"/>
    </row>
    <row r="608" spans="1:3" x14ac:dyDescent="0.25">
      <c r="A608" s="6"/>
      <c r="B608" s="27"/>
      <c r="C608" t="s">
        <v>541</v>
      </c>
    </row>
    <row r="609" spans="1:3" x14ac:dyDescent="0.25">
      <c r="A609" s="6"/>
      <c r="B609" s="27"/>
    </row>
    <row r="610" spans="1:3" x14ac:dyDescent="0.25">
      <c r="A610" s="5"/>
      <c r="B610" s="27"/>
      <c r="C610" t="str">
        <f>CONCATENATE("     ",B603)</f>
        <v xml:space="preserve">     The effect is unknown.</v>
      </c>
    </row>
    <row r="611" spans="1:3" x14ac:dyDescent="0.25">
      <c r="A611" s="6"/>
      <c r="B611" s="27"/>
    </row>
    <row r="612" spans="1:3" x14ac:dyDescent="0.25">
      <c r="A612" s="5"/>
      <c r="B612" s="27"/>
      <c r="C612" t="s">
        <v>542</v>
      </c>
    </row>
    <row r="613" spans="1:3" x14ac:dyDescent="0.25">
      <c r="A613" s="5"/>
      <c r="B613" s="27"/>
    </row>
    <row r="614" spans="1:3" x14ac:dyDescent="0.25">
      <c r="A614" s="5"/>
      <c r="B614" s="27"/>
      <c r="C614" t="str">
        <f>CONCATENATE( "  &lt;piechart percentage=",B604," /&gt;")</f>
        <v xml:space="preserve">  &lt;piechart percentage= /&gt;</v>
      </c>
    </row>
    <row r="615" spans="1:3" x14ac:dyDescent="0.25">
      <c r="A615" s="5"/>
      <c r="B615" s="27"/>
      <c r="C615" t="str">
        <f>" &lt;/Genotype&gt;"</f>
        <v xml:space="preserve"> &lt;/Genotype&gt;</v>
      </c>
    </row>
    <row r="616" spans="1:3" x14ac:dyDescent="0.25">
      <c r="A616" s="5" t="s">
        <v>50</v>
      </c>
      <c r="B616" s="27" t="str">
        <f>CONCATENATE("Your ",B497," gene has no variants. A normal gene is referred to as a ",CHAR(34),"wild-type",CHAR(34)," gene.")</f>
        <v>Your CHRNA3 gene has no variants. A normal gene is referred to as a "wild-type" gene.</v>
      </c>
      <c r="C616" t="str">
        <f>CONCATENATE(" &lt;Genotype hgvs=",CHAR(34),"wildtype",CHAR(34),"&gt;")</f>
        <v xml:space="preserve"> &lt;Genotype hgvs="wildtype"&gt;</v>
      </c>
    </row>
    <row r="617" spans="1:3" x14ac:dyDescent="0.25">
      <c r="A617" s="6" t="s">
        <v>51</v>
      </c>
      <c r="B617" s="27" t="s">
        <v>234</v>
      </c>
      <c r="C617" t="s">
        <v>17</v>
      </c>
    </row>
    <row r="618" spans="1:3" x14ac:dyDescent="0.25">
      <c r="A618" s="6" t="s">
        <v>47</v>
      </c>
      <c r="B618" s="27"/>
      <c r="C618" t="s">
        <v>539</v>
      </c>
    </row>
    <row r="619" spans="1:3" x14ac:dyDescent="0.25">
      <c r="A619" s="6"/>
      <c r="B619" s="27"/>
    </row>
    <row r="620" spans="1:3" x14ac:dyDescent="0.25">
      <c r="A620" s="6"/>
      <c r="B620" s="27"/>
      <c r="C620" t="str">
        <f>CONCATENATE("     ",B616)</f>
        <v xml:space="preserve">     Your CHRNA3 gene has no variants. A normal gene is referred to as a "wild-type" gene.</v>
      </c>
    </row>
    <row r="621" spans="1:3" x14ac:dyDescent="0.25">
      <c r="A621" s="6"/>
      <c r="B621" s="27"/>
    </row>
    <row r="622" spans="1:3" x14ac:dyDescent="0.25">
      <c r="A622" s="6"/>
      <c r="B622" s="27"/>
      <c r="C622" t="s">
        <v>541</v>
      </c>
    </row>
    <row r="623" spans="1:3" x14ac:dyDescent="0.25">
      <c r="A623" s="6"/>
      <c r="B623" s="27"/>
    </row>
    <row r="624" spans="1:3" x14ac:dyDescent="0.25">
      <c r="A624" s="6"/>
      <c r="B624" s="27"/>
      <c r="C624" t="str">
        <f>CONCATENATE("     ",B617)</f>
        <v xml:space="preserve">     Your variant is not associated with any loss of function.</v>
      </c>
    </row>
    <row r="625" spans="1:3" x14ac:dyDescent="0.25">
      <c r="A625" s="6"/>
      <c r="B625" s="27"/>
    </row>
    <row r="626" spans="1:3" x14ac:dyDescent="0.25">
      <c r="A626" s="6"/>
      <c r="B626" s="27"/>
      <c r="C626" t="s">
        <v>542</v>
      </c>
    </row>
    <row r="627" spans="1:3" x14ac:dyDescent="0.25">
      <c r="A627" s="5"/>
      <c r="B627" s="27"/>
    </row>
    <row r="628" spans="1:3" x14ac:dyDescent="0.25">
      <c r="A628" s="6"/>
      <c r="B628" s="27"/>
      <c r="C628" t="str">
        <f>CONCATENATE( "  &lt;piechart percentage=",B618," /&gt;")</f>
        <v xml:space="preserve">  &lt;piechart percentage= /&gt;</v>
      </c>
    </row>
    <row r="629" spans="1:3" x14ac:dyDescent="0.25">
      <c r="A629" s="6"/>
      <c r="B629" s="27"/>
      <c r="C629" t="str">
        <f>" &lt;/Genotype&gt;"</f>
        <v xml:space="preserve"> &lt;/Genotype&gt;</v>
      </c>
    </row>
    <row r="630" spans="1:3" x14ac:dyDescent="0.25">
      <c r="A630" s="6"/>
      <c r="B630" s="27"/>
      <c r="C630" t="str">
        <f>"&lt;/GeneAnalysis&gt;"</f>
        <v>&lt;/GeneAnalysis&gt;</v>
      </c>
    </row>
    <row r="631" spans="1:3" s="33" customFormat="1" x14ac:dyDescent="0.25"/>
    <row r="632" spans="1:3" s="33" customFormat="1" x14ac:dyDescent="0.25">
      <c r="A632" s="34"/>
      <c r="B632" s="32"/>
    </row>
    <row r="633" spans="1:3" x14ac:dyDescent="0.25">
      <c r="A633" s="6" t="s">
        <v>4</v>
      </c>
      <c r="B633" s="27" t="s">
        <v>365</v>
      </c>
      <c r="C633" t="str">
        <f>CONCATENATE("&lt;GeneAnalysis gene=",CHAR(34),B633,CHAR(34)," interval=",CHAR(34),B634,CHAR(34),"&gt; ")</f>
        <v xml:space="preserve">&lt;GeneAnalysis gene="CHRNA3" interval="NC_000015.10:g.78593052_78621295"&gt; </v>
      </c>
    </row>
    <row r="634" spans="1:3" x14ac:dyDescent="0.25">
      <c r="A634" s="6" t="s">
        <v>27</v>
      </c>
      <c r="B634" s="27" t="s">
        <v>366</v>
      </c>
    </row>
    <row r="635" spans="1:3" x14ac:dyDescent="0.25">
      <c r="A635" s="6" t="s">
        <v>28</v>
      </c>
      <c r="B635" s="27" t="s">
        <v>362</v>
      </c>
      <c r="C635" t="str">
        <f>CONCATENATE("# What are some common mutations of ",B633,"?")</f>
        <v># What are some common mutations of CHRNA3?</v>
      </c>
    </row>
    <row r="636" spans="1:3" x14ac:dyDescent="0.25">
      <c r="A636" s="6" t="s">
        <v>24</v>
      </c>
      <c r="B636" s="27" t="s">
        <v>25</v>
      </c>
      <c r="C636" t="s">
        <v>17</v>
      </c>
    </row>
    <row r="637" spans="1:3" x14ac:dyDescent="0.25">
      <c r="B637" s="27"/>
      <c r="C637" t="str">
        <f>CONCATENATE("There are ",B635," well known variants in ",B633,": ",B644," and ",B650,".")</f>
        <v>There are two well known variants in CHRNA3: [C78606381T](https://www.ncbi.nlm.nih.gov/projects/SNP/snp_ref.cgi?rs=12914385) and [C645T](https://www.ncbi.nlm.nih.gov/clinvar/variation/17503/).</v>
      </c>
    </row>
    <row r="638" spans="1:3" x14ac:dyDescent="0.25">
      <c r="B638" s="27"/>
    </row>
    <row r="639" spans="1:3" x14ac:dyDescent="0.25">
      <c r="A639" s="6"/>
      <c r="B639" s="27"/>
      <c r="C639" t="str">
        <f>CONCATENATE("&lt;# ",B641," #&gt;")</f>
        <v>&lt;# C78606381T #&gt;</v>
      </c>
    </row>
    <row r="640" spans="1:3" x14ac:dyDescent="0.25">
      <c r="A640" s="6" t="s">
        <v>29</v>
      </c>
      <c r="B640" s="1" t="s">
        <v>367</v>
      </c>
      <c r="C640" t="str">
        <f>CONCATENATE(" &lt;Variant hgvs=",CHAR(34),B640,CHAR(34)," name=",CHAR(34),B641,CHAR(34),"&gt; ")</f>
        <v xml:space="preserve"> &lt;Variant hgvs="NC_000015.10:g.78606381C&gt;T" name="C78606381T"&gt; </v>
      </c>
    </row>
    <row r="641" spans="1:3" x14ac:dyDescent="0.25">
      <c r="A641" s="5" t="s">
        <v>30</v>
      </c>
      <c r="B641" s="30" t="s">
        <v>369</v>
      </c>
    </row>
    <row r="642" spans="1:3" x14ac:dyDescent="0.25">
      <c r="A642" s="5" t="s">
        <v>31</v>
      </c>
      <c r="B642" s="27" t="s">
        <v>224</v>
      </c>
      <c r="C642" t="str">
        <f>CONCATENATE("  This variant is a change at a specific point in the ",B633," gene from ",B642," to ",B643," resulting in incorrect ",B636,"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643" spans="1:3" x14ac:dyDescent="0.25">
      <c r="A643" s="5" t="s">
        <v>32</v>
      </c>
      <c r="B643" s="27" t="s">
        <v>37</v>
      </c>
      <c r="C643" t="s">
        <v>17</v>
      </c>
    </row>
    <row r="644" spans="1:3" x14ac:dyDescent="0.25">
      <c r="A644" s="5" t="s">
        <v>40</v>
      </c>
      <c r="B644" s="30" t="s">
        <v>371</v>
      </c>
      <c r="C644" t="str">
        <f>"&lt;/Variant&gt;"</f>
        <v>&lt;/Variant&gt;</v>
      </c>
    </row>
    <row r="645" spans="1:3" x14ac:dyDescent="0.25">
      <c r="B645" s="27"/>
      <c r="C645" t="str">
        <f>CONCATENATE("&lt;# ",B647," #&gt;")</f>
        <v>&lt;# C645T  #&gt;</v>
      </c>
    </row>
    <row r="646" spans="1:3" x14ac:dyDescent="0.25">
      <c r="A646" s="6" t="s">
        <v>29</v>
      </c>
      <c r="B646" s="1" t="s">
        <v>368</v>
      </c>
      <c r="C646" t="str">
        <f>CONCATENATE(" &lt;Variant hgvs=",CHAR(34),B646,CHAR(34)," name=",CHAR(34),B647,CHAR(34),"&gt; ")</f>
        <v xml:space="preserve"> &lt;Variant hgvs="NC_000015.10:g.78601997G&gt;A" name="C645T "&gt; </v>
      </c>
    </row>
    <row r="647" spans="1:3" x14ac:dyDescent="0.25">
      <c r="A647" s="5" t="s">
        <v>30</v>
      </c>
      <c r="B647" s="30" t="s">
        <v>370</v>
      </c>
    </row>
    <row r="648" spans="1:3" x14ac:dyDescent="0.25">
      <c r="A648" s="5" t="s">
        <v>31</v>
      </c>
      <c r="B648" s="27" t="s">
        <v>38</v>
      </c>
      <c r="C648" t="str">
        <f>CONCATENATE("  This variant is a change at a specific point in the ",B633," gene from ",B648," to ",B649," resulting in incorrect ",B636,"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649" spans="1:3" x14ac:dyDescent="0.25">
      <c r="A649" s="5" t="s">
        <v>32</v>
      </c>
      <c r="B649" s="27" t="s">
        <v>66</v>
      </c>
    </row>
    <row r="650" spans="1:3" x14ac:dyDescent="0.25">
      <c r="A650" s="6" t="s">
        <v>40</v>
      </c>
      <c r="B650" s="30" t="s">
        <v>381</v>
      </c>
      <c r="C650" t="str">
        <f>"&lt;/Variant&gt;"</f>
        <v>&lt;/Variant&gt;</v>
      </c>
    </row>
    <row r="651" spans="1:3" s="33" customFormat="1" x14ac:dyDescent="0.25">
      <c r="A651" s="31"/>
      <c r="B651" s="32"/>
    </row>
    <row r="652" spans="1:3" s="33" customFormat="1" x14ac:dyDescent="0.25">
      <c r="A652" s="31"/>
      <c r="B652" s="32"/>
      <c r="C652" t="str">
        <f>C639</f>
        <v>&lt;# C78606381T #&gt;</v>
      </c>
    </row>
    <row r="653" spans="1:3" x14ac:dyDescent="0.25">
      <c r="A653" s="5" t="s">
        <v>39</v>
      </c>
      <c r="B653" s="40" t="s">
        <v>372</v>
      </c>
      <c r="C653" t="str">
        <f>CONCATENATE(" &lt;Genotype hgvs=",CHAR(34),B653,B654,";",B655,CHAR(34)," name=",CHAR(34),B641,CHAR(34),"&gt; ")</f>
        <v xml:space="preserve"> &lt;Genotype hgvs="NC_000015.10:g.[78606381C&gt;T];[78606381=]" name="C78606381T"&gt; </v>
      </c>
    </row>
    <row r="654" spans="1:3" x14ac:dyDescent="0.25">
      <c r="A654" s="5" t="s">
        <v>40</v>
      </c>
      <c r="B654" s="27" t="s">
        <v>373</v>
      </c>
    </row>
    <row r="655" spans="1:3" x14ac:dyDescent="0.25">
      <c r="A655" s="5" t="s">
        <v>31</v>
      </c>
      <c r="B655" s="27" t="s">
        <v>374</v>
      </c>
      <c r="C655" t="s">
        <v>539</v>
      </c>
    </row>
    <row r="656" spans="1:3" x14ac:dyDescent="0.25">
      <c r="A656" s="5" t="s">
        <v>45</v>
      </c>
      <c r="B656" s="27" t="str">
        <f>CONCATENATE("People with this variant have one copy of the ",B644,"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656" t="s">
        <v>17</v>
      </c>
    </row>
    <row r="657" spans="1:3" x14ac:dyDescent="0.25">
      <c r="A657" s="6" t="s">
        <v>46</v>
      </c>
      <c r="B657" s="27" t="s">
        <v>233</v>
      </c>
      <c r="C657" t="str">
        <f>CONCATENATE("     ",B656)</f>
        <v xml:space="preserve">     People with this variant have one copy of the [C78606381T](https://www.ncbi.nlm.nih.gov/projects/SNP/snp_ref.cgi?rs=12914385) variant. This substitution of a single nucleotide is known as a missense mutation.</v>
      </c>
    </row>
    <row r="658" spans="1:3" x14ac:dyDescent="0.25">
      <c r="A658" s="6" t="s">
        <v>47</v>
      </c>
      <c r="B658" s="27">
        <v>37.9</v>
      </c>
    </row>
    <row r="659" spans="1:3" x14ac:dyDescent="0.25">
      <c r="A659" s="5"/>
      <c r="B659" s="27"/>
      <c r="C659" t="s">
        <v>541</v>
      </c>
    </row>
    <row r="660" spans="1:3" x14ac:dyDescent="0.25">
      <c r="A660" s="6"/>
      <c r="B660" s="27"/>
    </row>
    <row r="661" spans="1:3" x14ac:dyDescent="0.25">
      <c r="A661" s="6"/>
      <c r="B661" s="27"/>
      <c r="C661" t="str">
        <f>CONCATENATE("     ",B657)</f>
        <v xml:space="preserve">     You are in the Mild Loss of Function category. See below for more information.</v>
      </c>
    </row>
    <row r="662" spans="1:3" x14ac:dyDescent="0.25">
      <c r="A662" s="6"/>
      <c r="B662" s="27"/>
    </row>
    <row r="663" spans="1:3" x14ac:dyDescent="0.25">
      <c r="A663" s="6"/>
      <c r="B663" s="27"/>
      <c r="C663" t="s">
        <v>542</v>
      </c>
    </row>
    <row r="664" spans="1:3" x14ac:dyDescent="0.25">
      <c r="A664" s="5"/>
      <c r="B664" s="27"/>
    </row>
    <row r="665" spans="1:3" x14ac:dyDescent="0.25">
      <c r="A665" s="5"/>
      <c r="B665" s="27"/>
      <c r="C665" t="str">
        <f>CONCATENATE( "  &lt;piechart percentage=",B658," /&gt;")</f>
        <v xml:space="preserve">  &lt;piechart percentage=37.9 /&gt;</v>
      </c>
    </row>
    <row r="666" spans="1:3" x14ac:dyDescent="0.25">
      <c r="A666" s="5"/>
      <c r="B666" s="27"/>
      <c r="C666" t="str">
        <f>" &lt;/Genotype&gt;"</f>
        <v xml:space="preserve"> &lt;/Genotype&gt;</v>
      </c>
    </row>
    <row r="667" spans="1:3" x14ac:dyDescent="0.25">
      <c r="A667" s="5" t="s">
        <v>48</v>
      </c>
      <c r="B667" s="27" t="s">
        <v>375</v>
      </c>
      <c r="C667" t="str">
        <f>CONCATENATE(" &lt;Genotype hgvs=",CHAR(34),B653,B654,";",B654,CHAR(34)," name=",CHAR(34),B641,CHAR(34),"&gt; ")</f>
        <v xml:space="preserve"> &lt;Genotype hgvs="NC_000015.10:g.[78606381C&gt;T];[78606381C&gt;T]" name="C78606381T"&gt; </v>
      </c>
    </row>
    <row r="668" spans="1:3" x14ac:dyDescent="0.25">
      <c r="A668" s="6" t="s">
        <v>49</v>
      </c>
      <c r="B668" s="27" t="s">
        <v>205</v>
      </c>
      <c r="C668" t="s">
        <v>17</v>
      </c>
    </row>
    <row r="669" spans="1:3" x14ac:dyDescent="0.25">
      <c r="A669" s="6" t="s">
        <v>47</v>
      </c>
      <c r="B669" s="27">
        <v>15.9</v>
      </c>
      <c r="C669" t="s">
        <v>539</v>
      </c>
    </row>
    <row r="670" spans="1:3" x14ac:dyDescent="0.25">
      <c r="A670" s="6"/>
      <c r="B670" s="27"/>
    </row>
    <row r="671" spans="1:3" x14ac:dyDescent="0.25">
      <c r="A671" s="5"/>
      <c r="B671" s="27"/>
      <c r="C671" t="str">
        <f>CONCATENATE("     ",B667)</f>
        <v xml:space="preserve">     People with this variant have two copies of the [C78606381T](https://www.ncbi.nlm.nih.gov/projects/SNP/snp_ref.cgi?rs=12914385) variant. This substitution of a single nucleotide is known as a missense mutation.
</v>
      </c>
    </row>
    <row r="672" spans="1:3" x14ac:dyDescent="0.25">
      <c r="A672" s="6"/>
      <c r="B672" s="27"/>
    </row>
    <row r="673" spans="1:3" x14ac:dyDescent="0.25">
      <c r="A673" s="6"/>
      <c r="B673" s="27"/>
      <c r="C673" t="s">
        <v>541</v>
      </c>
    </row>
    <row r="674" spans="1:3" x14ac:dyDescent="0.25">
      <c r="A674" s="6"/>
      <c r="B674" s="27"/>
    </row>
    <row r="675" spans="1:3" x14ac:dyDescent="0.25">
      <c r="A675" s="6"/>
      <c r="B675" s="27"/>
      <c r="C675" t="str">
        <f>CONCATENATE("     ",B668)</f>
        <v xml:space="preserve">     You are in the Moderate Loss of Function category. See below for more information.</v>
      </c>
    </row>
    <row r="676" spans="1:3" x14ac:dyDescent="0.25">
      <c r="A676" s="6"/>
      <c r="B676" s="27"/>
    </row>
    <row r="677" spans="1:3" x14ac:dyDescent="0.25">
      <c r="A677" s="5"/>
      <c r="B677" s="27"/>
      <c r="C677" t="s">
        <v>542</v>
      </c>
    </row>
    <row r="678" spans="1:3" x14ac:dyDescent="0.25">
      <c r="A678" s="5"/>
      <c r="B678" s="27"/>
    </row>
    <row r="679" spans="1:3" x14ac:dyDescent="0.25">
      <c r="A679" s="5"/>
      <c r="B679" s="27"/>
      <c r="C679" t="str">
        <f>CONCATENATE( "  &lt;piechart percentage=",B669," /&gt;")</f>
        <v xml:space="preserve">  &lt;piechart percentage=15.9 /&gt;</v>
      </c>
    </row>
    <row r="680" spans="1:3" x14ac:dyDescent="0.25">
      <c r="A680" s="5"/>
      <c r="B680" s="27"/>
      <c r="C680" t="str">
        <f>" &lt;/Genotype&gt;"</f>
        <v xml:space="preserve"> &lt;/Genotype&gt;</v>
      </c>
    </row>
    <row r="681" spans="1:3" x14ac:dyDescent="0.25">
      <c r="A681" s="5" t="s">
        <v>50</v>
      </c>
      <c r="B681" s="27" t="str">
        <f>CONCATENATE("Your ",B633," gene has no variants. A normal gene is referred to as a ",CHAR(34),"wild-type",CHAR(34)," gene.")</f>
        <v>Your CHRNA3 gene has no variants. A normal gene is referred to as a "wild-type" gene.</v>
      </c>
      <c r="C681" t="str">
        <f>CONCATENATE(" &lt;Genotype hgvs=",CHAR(34),B653,B655,";",B655,CHAR(34)," name=",CHAR(34),B641,CHAR(34),"&gt; ")</f>
        <v xml:space="preserve"> &lt;Genotype hgvs="NC_000015.10:g.[78606381=];[78606381=]" name="C78606381T"&gt; </v>
      </c>
    </row>
    <row r="682" spans="1:3" x14ac:dyDescent="0.25">
      <c r="A682" s="6" t="s">
        <v>51</v>
      </c>
      <c r="B682" s="27" t="s">
        <v>153</v>
      </c>
      <c r="C682" t="s">
        <v>17</v>
      </c>
    </row>
    <row r="683" spans="1:3" x14ac:dyDescent="0.25">
      <c r="A683" s="6" t="s">
        <v>47</v>
      </c>
      <c r="B683" s="27">
        <v>46.2</v>
      </c>
      <c r="C683" t="s">
        <v>539</v>
      </c>
    </row>
    <row r="684" spans="1:3" x14ac:dyDescent="0.25">
      <c r="A684" s="5"/>
      <c r="B684" s="27"/>
    </row>
    <row r="685" spans="1:3" x14ac:dyDescent="0.25">
      <c r="A685" s="6"/>
      <c r="B685" s="27"/>
      <c r="C685" t="str">
        <f>CONCATENATE("     ",B681)</f>
        <v xml:space="preserve">     Your CHRNA3 gene has no variants. A normal gene is referred to as a "wild-type" gene.</v>
      </c>
    </row>
    <row r="686" spans="1:3" x14ac:dyDescent="0.25">
      <c r="A686" s="6"/>
      <c r="B686" s="27"/>
    </row>
    <row r="687" spans="1:3" x14ac:dyDescent="0.25">
      <c r="A687" s="6"/>
      <c r="B687" s="27"/>
      <c r="C687" t="s">
        <v>541</v>
      </c>
    </row>
    <row r="688" spans="1:3" x14ac:dyDescent="0.25">
      <c r="A688" s="6"/>
      <c r="B688" s="27"/>
    </row>
    <row r="689" spans="1:3" x14ac:dyDescent="0.25">
      <c r="A689" s="6"/>
      <c r="B689" s="27"/>
      <c r="C689" t="str">
        <f>CONCATENATE("     ",B682)</f>
        <v xml:space="preserve">     This variant is not associated with increased risk.</v>
      </c>
    </row>
    <row r="690" spans="1:3" x14ac:dyDescent="0.25">
      <c r="A690" s="5"/>
      <c r="B690" s="27"/>
    </row>
    <row r="691" spans="1:3" x14ac:dyDescent="0.25">
      <c r="A691" s="5"/>
      <c r="B691" s="27"/>
      <c r="C691" t="s">
        <v>542</v>
      </c>
    </row>
    <row r="692" spans="1:3" x14ac:dyDescent="0.25">
      <c r="A692" s="5"/>
      <c r="B692" s="27"/>
    </row>
    <row r="693" spans="1:3" x14ac:dyDescent="0.25">
      <c r="A693" s="5"/>
      <c r="B693" s="27"/>
      <c r="C693" t="str">
        <f>CONCATENATE( "  &lt;piechart percentage=",B683," /&gt;")</f>
        <v xml:space="preserve">  &lt;piechart percentage=46.2 /&gt;</v>
      </c>
    </row>
    <row r="694" spans="1:3" x14ac:dyDescent="0.25">
      <c r="A694" s="5"/>
      <c r="B694" s="27"/>
      <c r="C694" t="str">
        <f>" &lt;/Genotype&gt;"</f>
        <v xml:space="preserve"> &lt;/Genotype&gt;</v>
      </c>
    </row>
    <row r="695" spans="1:3" x14ac:dyDescent="0.25">
      <c r="A695" s="5"/>
      <c r="B695" s="27"/>
      <c r="C695" t="str">
        <f>C645</f>
        <v>&lt;# C645T  #&gt;</v>
      </c>
    </row>
    <row r="696" spans="1:3" x14ac:dyDescent="0.25">
      <c r="A696" s="5" t="s">
        <v>39</v>
      </c>
      <c r="B696" s="1" t="s">
        <v>253</v>
      </c>
      <c r="C696" t="str">
        <f>CONCATENATE(" &lt;Genotype hgvs=",CHAR(34),B696,B697,";",B698,CHAR(34)," name=",CHAR(34),B647,CHAR(34),"&gt; ")</f>
        <v xml:space="preserve"> &lt;Genotype hgvs="NC_000017.11:g.[30237328T&gt;C];[30237328=]" name="C645T "&gt; </v>
      </c>
    </row>
    <row r="697" spans="1:3" x14ac:dyDescent="0.25">
      <c r="A697" s="5" t="s">
        <v>40</v>
      </c>
      <c r="B697" s="27" t="s">
        <v>275</v>
      </c>
    </row>
    <row r="698" spans="1:3" x14ac:dyDescent="0.25">
      <c r="A698" s="5" t="s">
        <v>31</v>
      </c>
      <c r="B698" s="27" t="s">
        <v>276</v>
      </c>
      <c r="C698" t="s">
        <v>539</v>
      </c>
    </row>
    <row r="699" spans="1:3" x14ac:dyDescent="0.25">
      <c r="A699" s="5" t="s">
        <v>45</v>
      </c>
      <c r="B699" s="27" t="str">
        <f>CONCATENATE("People with this variant have one copy of the ",B650," variant. This substitution of a single nucleotide is known as a missense mutation.")</f>
        <v>People with this variant have one copy of the [C645T](https://www.ncbi.nlm.nih.gov/clinvar/variation/17503/) variant. This substitution of a single nucleotide is known as a missense mutation.</v>
      </c>
      <c r="C699" t="s">
        <v>17</v>
      </c>
    </row>
    <row r="700" spans="1:3" x14ac:dyDescent="0.25">
      <c r="A700" s="6" t="s">
        <v>46</v>
      </c>
      <c r="B700" s="27" t="s">
        <v>233</v>
      </c>
      <c r="C700" t="str">
        <f>CONCATENATE("     ",B699)</f>
        <v xml:space="preserve">     People with this variant have one copy of the [C645T](https://www.ncbi.nlm.nih.gov/clinvar/variation/17503/) variant. This substitution of a single nucleotide is known as a missense mutation.</v>
      </c>
    </row>
    <row r="701" spans="1:3" x14ac:dyDescent="0.25">
      <c r="A701" s="6" t="s">
        <v>47</v>
      </c>
      <c r="B701" s="27">
        <v>39.700000000000003</v>
      </c>
    </row>
    <row r="702" spans="1:3" x14ac:dyDescent="0.25">
      <c r="A702" s="5"/>
      <c r="B702" s="27"/>
      <c r="C702" t="s">
        <v>541</v>
      </c>
    </row>
    <row r="703" spans="1:3" x14ac:dyDescent="0.25">
      <c r="A703" s="6"/>
      <c r="B703" s="27"/>
    </row>
    <row r="704" spans="1:3" x14ac:dyDescent="0.25">
      <c r="A704" s="6"/>
      <c r="B704" s="27"/>
      <c r="C704" t="str">
        <f>CONCATENATE("     ",B700)</f>
        <v xml:space="preserve">     You are in the Mild Loss of Function category. See below for more information.</v>
      </c>
    </row>
    <row r="705" spans="1:3" x14ac:dyDescent="0.25">
      <c r="A705" s="6"/>
      <c r="B705" s="27"/>
    </row>
    <row r="706" spans="1:3" x14ac:dyDescent="0.25">
      <c r="A706" s="6"/>
      <c r="B706" s="27"/>
      <c r="C706" t="s">
        <v>542</v>
      </c>
    </row>
    <row r="707" spans="1:3" x14ac:dyDescent="0.25">
      <c r="A707" s="5"/>
      <c r="B707" s="27"/>
    </row>
    <row r="708" spans="1:3" x14ac:dyDescent="0.25">
      <c r="A708" s="5"/>
      <c r="B708" s="27"/>
      <c r="C708" t="str">
        <f>CONCATENATE( "  &lt;piechart percentage=",B701," /&gt;")</f>
        <v xml:space="preserve">  &lt;piechart percentage=39.7 /&gt;</v>
      </c>
    </row>
    <row r="709" spans="1:3" x14ac:dyDescent="0.25">
      <c r="A709" s="5"/>
      <c r="B709" s="27"/>
      <c r="C709" t="str">
        <f>" &lt;/Genotype&gt;"</f>
        <v xml:space="preserve"> &lt;/Genotype&gt;</v>
      </c>
    </row>
    <row r="710" spans="1:3" x14ac:dyDescent="0.25">
      <c r="A710" s="5" t="s">
        <v>48</v>
      </c>
      <c r="B710" s="27" t="str">
        <f>CONCATENATE("People with this variant have two copies of the ",B650," variant. This substitution of a single nucleotide is known as a missense mutation.")</f>
        <v>People with this variant have two copies of the [C645T](https://www.ncbi.nlm.nih.gov/clinvar/variation/17503/) variant. This substitution of a single nucleotide is known as a missense mutation.</v>
      </c>
      <c r="C710" t="str">
        <f>CONCATENATE(" &lt;Genotype hgvs=",CHAR(34),B696,B697,";",B697,CHAR(34)," name=",CHAR(34),B647,CHAR(34),"&gt; ")</f>
        <v xml:space="preserve"> &lt;Genotype hgvs="NC_000017.11:g.[30237328T&gt;C];[30237328T&gt;C]" name="C645T "&gt; </v>
      </c>
    </row>
    <row r="711" spans="1:3" x14ac:dyDescent="0.25">
      <c r="A711" s="6" t="s">
        <v>49</v>
      </c>
      <c r="B711" s="27" t="s">
        <v>205</v>
      </c>
      <c r="C711" t="s">
        <v>17</v>
      </c>
    </row>
    <row r="712" spans="1:3" x14ac:dyDescent="0.25">
      <c r="A712" s="6" t="s">
        <v>47</v>
      </c>
      <c r="B712" s="27">
        <v>42.9</v>
      </c>
      <c r="C712" t="s">
        <v>539</v>
      </c>
    </row>
    <row r="713" spans="1:3" x14ac:dyDescent="0.25">
      <c r="A713" s="6"/>
      <c r="B713" s="27"/>
    </row>
    <row r="714" spans="1:3" x14ac:dyDescent="0.25">
      <c r="A714" s="5"/>
      <c r="B714" s="27"/>
      <c r="C714" t="str">
        <f>CONCATENATE("     ",B710)</f>
        <v xml:space="preserve">     People with this variant have two copies of the [C645T](https://www.ncbi.nlm.nih.gov/clinvar/variation/17503/) variant. This substitution of a single nucleotide is known as a missense mutation.</v>
      </c>
    </row>
    <row r="715" spans="1:3" x14ac:dyDescent="0.25">
      <c r="A715" s="6"/>
      <c r="B715" s="27"/>
    </row>
    <row r="716" spans="1:3" x14ac:dyDescent="0.25">
      <c r="A716" s="6"/>
      <c r="B716" s="27"/>
      <c r="C716" t="s">
        <v>541</v>
      </c>
    </row>
    <row r="717" spans="1:3" x14ac:dyDescent="0.25">
      <c r="A717" s="6"/>
      <c r="B717" s="27"/>
    </row>
    <row r="718" spans="1:3" x14ac:dyDescent="0.25">
      <c r="A718" s="6"/>
      <c r="B718" s="27"/>
      <c r="C718" t="str">
        <f>CONCATENATE("     ",B711)</f>
        <v xml:space="preserve">     You are in the Moderate Loss of Function category. See below for more information.</v>
      </c>
    </row>
    <row r="719" spans="1:3" x14ac:dyDescent="0.25">
      <c r="A719" s="6"/>
      <c r="B719" s="27"/>
    </row>
    <row r="720" spans="1:3" x14ac:dyDescent="0.25">
      <c r="A720" s="5"/>
      <c r="B720" s="27"/>
      <c r="C720" t="s">
        <v>542</v>
      </c>
    </row>
    <row r="721" spans="1:3" x14ac:dyDescent="0.25">
      <c r="A721" s="5"/>
      <c r="B721" s="27"/>
    </row>
    <row r="722" spans="1:3" x14ac:dyDescent="0.25">
      <c r="A722" s="5"/>
      <c r="B722" s="27"/>
      <c r="C722" t="str">
        <f>CONCATENATE( "  &lt;piechart percentage=",B712," /&gt;")</f>
        <v xml:space="preserve">  &lt;piechart percentage=42.9 /&gt;</v>
      </c>
    </row>
    <row r="723" spans="1:3" x14ac:dyDescent="0.25">
      <c r="A723" s="5"/>
      <c r="B723" s="27"/>
      <c r="C723" t="str">
        <f>" &lt;/Genotype&gt;"</f>
        <v xml:space="preserve"> &lt;/Genotype&gt;</v>
      </c>
    </row>
    <row r="724" spans="1:3" x14ac:dyDescent="0.25">
      <c r="A724" s="5" t="s">
        <v>50</v>
      </c>
      <c r="B724" s="27" t="str">
        <f>CONCATENATE("Your ",B633," gene has no variants. A normal gene is referred to as a ",CHAR(34),"wild-type",CHAR(34)," gene.")</f>
        <v>Your CHRNA3 gene has no variants. A normal gene is referred to as a "wild-type" gene.</v>
      </c>
      <c r="C724" t="str">
        <f>CONCATENATE(" &lt;Genotype hgvs=",CHAR(34),B696,B698,";",B698,CHAR(34)," name=",CHAR(34),B647,CHAR(34),"&gt; ")</f>
        <v xml:space="preserve"> &lt;Genotype hgvs="NC_000017.11:g.[30237328=];[30237328=]" name="C645T "&gt; </v>
      </c>
    </row>
    <row r="725" spans="1:3" x14ac:dyDescent="0.25">
      <c r="A725" s="6" t="s">
        <v>51</v>
      </c>
      <c r="B725" s="27" t="s">
        <v>153</v>
      </c>
      <c r="C725" t="s">
        <v>17</v>
      </c>
    </row>
    <row r="726" spans="1:3" x14ac:dyDescent="0.25">
      <c r="A726" s="6" t="s">
        <v>47</v>
      </c>
      <c r="B726" s="27">
        <v>17.399999999999999</v>
      </c>
      <c r="C726" t="s">
        <v>539</v>
      </c>
    </row>
    <row r="727" spans="1:3" x14ac:dyDescent="0.25">
      <c r="A727" s="5"/>
      <c r="B727" s="27"/>
    </row>
    <row r="728" spans="1:3" x14ac:dyDescent="0.25">
      <c r="A728" s="6"/>
      <c r="B728" s="27"/>
      <c r="C728" t="str">
        <f>CONCATENATE("     ",B724)</f>
        <v xml:space="preserve">     Your CHRNA3 gene has no variants. A normal gene is referred to as a "wild-type" gene.</v>
      </c>
    </row>
    <row r="729" spans="1:3" x14ac:dyDescent="0.25">
      <c r="A729" s="6"/>
      <c r="B729" s="27"/>
    </row>
    <row r="730" spans="1:3" x14ac:dyDescent="0.25">
      <c r="A730" s="6"/>
      <c r="B730" s="27"/>
      <c r="C730" t="s">
        <v>541</v>
      </c>
    </row>
    <row r="731" spans="1:3" x14ac:dyDescent="0.25">
      <c r="A731" s="6"/>
      <c r="B731" s="27"/>
    </row>
    <row r="732" spans="1:3" x14ac:dyDescent="0.25">
      <c r="A732" s="6"/>
      <c r="B732" s="27"/>
      <c r="C732" t="str">
        <f>CONCATENATE("     ",B725)</f>
        <v xml:space="preserve">     This variant is not associated with increased risk.</v>
      </c>
    </row>
    <row r="733" spans="1:3" x14ac:dyDescent="0.25">
      <c r="A733" s="5"/>
      <c r="B733" s="27"/>
    </row>
    <row r="734" spans="1:3" x14ac:dyDescent="0.25">
      <c r="A734" s="5"/>
      <c r="B734" s="27"/>
      <c r="C734" t="s">
        <v>542</v>
      </c>
    </row>
    <row r="735" spans="1:3" x14ac:dyDescent="0.25">
      <c r="A735" s="5"/>
      <c r="B735" s="27"/>
    </row>
    <row r="736" spans="1:3" x14ac:dyDescent="0.25">
      <c r="A736" s="5"/>
      <c r="B736" s="27"/>
      <c r="C736" t="str">
        <f>CONCATENATE( "  &lt;piechart percentage=",B726," /&gt;")</f>
        <v xml:space="preserve">  &lt;piechart percentage=17.4 /&gt;</v>
      </c>
    </row>
    <row r="737" spans="1:3" x14ac:dyDescent="0.25">
      <c r="A737" s="5"/>
      <c r="B737" s="27"/>
      <c r="C737" t="str">
        <f>" &lt;/Genotype&gt;"</f>
        <v xml:space="preserve"> &lt;/Genotype&gt;</v>
      </c>
    </row>
    <row r="738" spans="1:3" x14ac:dyDescent="0.25">
      <c r="A738" s="5" t="s">
        <v>52</v>
      </c>
      <c r="B738" s="27" t="str">
        <f>CONCATENATE("Your ",B633," gene has an unknown variant.")</f>
        <v>Your CHRNA3 gene has an unknown variant.</v>
      </c>
      <c r="C738" t="str">
        <f>CONCATENATE(" &lt;Genotype hgvs=",CHAR(34),"unknown",CHAR(34),"&gt; ")</f>
        <v xml:space="preserve"> &lt;Genotype hgvs="unknown"&gt; </v>
      </c>
    </row>
    <row r="739" spans="1:3" x14ac:dyDescent="0.25">
      <c r="A739" s="6" t="s">
        <v>52</v>
      </c>
      <c r="B739" s="27" t="s">
        <v>155</v>
      </c>
      <c r="C739" t="s">
        <v>17</v>
      </c>
    </row>
    <row r="740" spans="1:3" x14ac:dyDescent="0.25">
      <c r="A740" s="6" t="s">
        <v>47</v>
      </c>
      <c r="B740" s="27"/>
      <c r="C740" t="s">
        <v>539</v>
      </c>
    </row>
    <row r="741" spans="1:3" x14ac:dyDescent="0.25">
      <c r="A741" s="6"/>
      <c r="B741" s="27"/>
    </row>
    <row r="742" spans="1:3" x14ac:dyDescent="0.25">
      <c r="A742" s="6"/>
      <c r="B742" s="27"/>
      <c r="C742" t="str">
        <f>CONCATENATE("     ",B738)</f>
        <v xml:space="preserve">     Your CHRNA3 gene has an unknown variant.</v>
      </c>
    </row>
    <row r="743" spans="1:3" x14ac:dyDescent="0.25">
      <c r="A743" s="6"/>
      <c r="B743" s="27"/>
    </row>
    <row r="744" spans="1:3" x14ac:dyDescent="0.25">
      <c r="A744" s="6"/>
      <c r="B744" s="27"/>
      <c r="C744" t="s">
        <v>541</v>
      </c>
    </row>
    <row r="745" spans="1:3" x14ac:dyDescent="0.25">
      <c r="A745" s="6"/>
      <c r="B745" s="27"/>
    </row>
    <row r="746" spans="1:3" x14ac:dyDescent="0.25">
      <c r="A746" s="5"/>
      <c r="B746" s="27"/>
      <c r="C746" t="str">
        <f>CONCATENATE("     ",B739)</f>
        <v xml:space="preserve">     The effect is unknown.</v>
      </c>
    </row>
    <row r="747" spans="1:3" x14ac:dyDescent="0.25">
      <c r="A747" s="6"/>
      <c r="B747" s="27"/>
    </row>
    <row r="748" spans="1:3" x14ac:dyDescent="0.25">
      <c r="A748" s="5"/>
      <c r="B748" s="27"/>
      <c r="C748" t="s">
        <v>542</v>
      </c>
    </row>
    <row r="749" spans="1:3" x14ac:dyDescent="0.25">
      <c r="A749" s="5"/>
      <c r="B749" s="27"/>
    </row>
    <row r="750" spans="1:3" x14ac:dyDescent="0.25">
      <c r="A750" s="5"/>
      <c r="B750" s="27"/>
      <c r="C750" t="str">
        <f>CONCATENATE( "  &lt;piechart percentage=",B740," /&gt;")</f>
        <v xml:space="preserve">  &lt;piechart percentage= /&gt;</v>
      </c>
    </row>
    <row r="751" spans="1:3" x14ac:dyDescent="0.25">
      <c r="A751" s="5"/>
      <c r="B751" s="27"/>
      <c r="C751" t="str">
        <f>" &lt;/Genotype&gt;"</f>
        <v xml:space="preserve"> &lt;/Genotype&gt;</v>
      </c>
    </row>
    <row r="752" spans="1:3" x14ac:dyDescent="0.25">
      <c r="A752" s="5" t="s">
        <v>50</v>
      </c>
      <c r="B752" s="27" t="str">
        <f>CONCATENATE("Your ",B633," gene has no variants. A normal gene is referred to as a ",CHAR(34),"wild-type",CHAR(34)," gene.")</f>
        <v>Your CHRNA3 gene has no variants. A normal gene is referred to as a "wild-type" gene.</v>
      </c>
      <c r="C752" t="str">
        <f>CONCATENATE(" &lt;Genotype hgvs=",CHAR(34),"wildtype",CHAR(34),"&gt;")</f>
        <v xml:space="preserve"> &lt;Genotype hgvs="wildtype"&gt;</v>
      </c>
    </row>
    <row r="753" spans="1:3" x14ac:dyDescent="0.25">
      <c r="A753" s="6" t="s">
        <v>51</v>
      </c>
      <c r="B753" s="27" t="s">
        <v>234</v>
      </c>
      <c r="C753" t="s">
        <v>17</v>
      </c>
    </row>
    <row r="754" spans="1:3" x14ac:dyDescent="0.25">
      <c r="A754" s="6" t="s">
        <v>47</v>
      </c>
      <c r="B754" s="27"/>
      <c r="C754" t="s">
        <v>539</v>
      </c>
    </row>
    <row r="755" spans="1:3" x14ac:dyDescent="0.25">
      <c r="A755" s="6"/>
      <c r="B755" s="27"/>
    </row>
    <row r="756" spans="1:3" x14ac:dyDescent="0.25">
      <c r="A756" s="6"/>
      <c r="B756" s="27"/>
      <c r="C756" t="str">
        <f>CONCATENATE("     ",B752)</f>
        <v xml:space="preserve">     Your CHRNA3 gene has no variants. A normal gene is referred to as a "wild-type" gene.</v>
      </c>
    </row>
    <row r="757" spans="1:3" x14ac:dyDescent="0.25">
      <c r="A757" s="6"/>
      <c r="B757" s="27"/>
    </row>
    <row r="758" spans="1:3" x14ac:dyDescent="0.25">
      <c r="A758" s="6"/>
      <c r="B758" s="27"/>
      <c r="C758" t="s">
        <v>541</v>
      </c>
    </row>
    <row r="759" spans="1:3" x14ac:dyDescent="0.25">
      <c r="A759" s="6"/>
      <c r="B759" s="27"/>
    </row>
    <row r="760" spans="1:3" x14ac:dyDescent="0.25">
      <c r="A760" s="6"/>
      <c r="B760" s="27"/>
      <c r="C760" t="str">
        <f>CONCATENATE("     ",B753)</f>
        <v xml:space="preserve">     Your variant is not associated with any loss of function.</v>
      </c>
    </row>
    <row r="761" spans="1:3" x14ac:dyDescent="0.25">
      <c r="A761" s="6"/>
      <c r="B761" s="27"/>
    </row>
    <row r="762" spans="1:3" x14ac:dyDescent="0.25">
      <c r="A762" s="6"/>
      <c r="B762" s="27"/>
      <c r="C762" t="s">
        <v>542</v>
      </c>
    </row>
    <row r="763" spans="1:3" x14ac:dyDescent="0.25">
      <c r="A763" s="5"/>
      <c r="B763" s="27"/>
    </row>
    <row r="764" spans="1:3" x14ac:dyDescent="0.25">
      <c r="A764" s="6"/>
      <c r="B764" s="27"/>
      <c r="C764" t="str">
        <f>CONCATENATE( "  &lt;piechart percentage=",B754," /&gt;")</f>
        <v xml:space="preserve">  &lt;piechart percentage= /&gt;</v>
      </c>
    </row>
    <row r="765" spans="1:3" x14ac:dyDescent="0.25">
      <c r="A765" s="6"/>
      <c r="B765" s="27"/>
      <c r="C765" t="str">
        <f>" &lt;/Genotype&gt;"</f>
        <v xml:space="preserve"> &lt;/Genotype&gt;</v>
      </c>
    </row>
    <row r="766" spans="1:3" x14ac:dyDescent="0.25">
      <c r="A766" s="6"/>
      <c r="B766" s="27"/>
      <c r="C766" t="str">
        <f>"&lt;/GeneAnalysis&gt;"</f>
        <v>&lt;/GeneAnalysis&gt;</v>
      </c>
    </row>
    <row r="767" spans="1:3" s="33" customFormat="1" x14ac:dyDescent="0.25"/>
    <row r="768" spans="1:3" s="33" customFormat="1" x14ac:dyDescent="0.25">
      <c r="A768" s="34"/>
      <c r="B768" s="32"/>
    </row>
    <row r="769" spans="1:3" x14ac:dyDescent="0.25">
      <c r="A769" s="6" t="s">
        <v>4</v>
      </c>
      <c r="B769" s="27" t="s">
        <v>365</v>
      </c>
      <c r="C769" t="str">
        <f>CONCATENATE("&lt;GeneAnalysis gene=",CHAR(34),B769,CHAR(34)," interval=",CHAR(34),B770,CHAR(34),"&gt; ")</f>
        <v xml:space="preserve">&lt;GeneAnalysis gene="CHRNA3" interval="NC_000015.10:g.78593052_78621295"&gt; </v>
      </c>
    </row>
    <row r="770" spans="1:3" x14ac:dyDescent="0.25">
      <c r="A770" s="6" t="s">
        <v>27</v>
      </c>
      <c r="B770" s="27" t="s">
        <v>366</v>
      </c>
    </row>
    <row r="771" spans="1:3" x14ac:dyDescent="0.25">
      <c r="A771" s="6" t="s">
        <v>28</v>
      </c>
      <c r="B771" s="27" t="s">
        <v>362</v>
      </c>
      <c r="C771" t="str">
        <f>CONCATENATE("# What are some common mutations of ",B769,"?")</f>
        <v># What are some common mutations of CHRNA3?</v>
      </c>
    </row>
    <row r="772" spans="1:3" x14ac:dyDescent="0.25">
      <c r="A772" s="6" t="s">
        <v>24</v>
      </c>
      <c r="B772" s="27" t="s">
        <v>25</v>
      </c>
      <c r="C772" t="s">
        <v>17</v>
      </c>
    </row>
    <row r="773" spans="1:3" x14ac:dyDescent="0.25">
      <c r="B773" s="27"/>
      <c r="C773" t="str">
        <f>CONCATENATE("There are ",B771," well known variants in ",B769,": ",B780," and ",B786,".")</f>
        <v>There are two well known variants in CHRNA3: [C78606381T](https://www.ncbi.nlm.nih.gov/projects/SNP/snp_ref.cgi?rs=12914385) and [C645T](https://www.ncbi.nlm.nih.gov/clinvar/variation/17503/).</v>
      </c>
    </row>
    <row r="774" spans="1:3" x14ac:dyDescent="0.25">
      <c r="B774" s="27"/>
    </row>
    <row r="775" spans="1:3" x14ac:dyDescent="0.25">
      <c r="A775" s="6"/>
      <c r="B775" s="27"/>
      <c r="C775" t="str">
        <f>CONCATENATE("&lt;# ",B777," #&gt;")</f>
        <v>&lt;# C78606381T #&gt;</v>
      </c>
    </row>
    <row r="776" spans="1:3" x14ac:dyDescent="0.25">
      <c r="A776" s="6" t="s">
        <v>29</v>
      </c>
      <c r="B776" s="1" t="s">
        <v>367</v>
      </c>
      <c r="C776" t="str">
        <f>CONCATENATE(" &lt;Variant hgvs=",CHAR(34),B776,CHAR(34)," name=",CHAR(34),B777,CHAR(34),"&gt; ")</f>
        <v xml:space="preserve"> &lt;Variant hgvs="NC_000015.10:g.78606381C&gt;T" name="C78606381T"&gt; </v>
      </c>
    </row>
    <row r="777" spans="1:3" x14ac:dyDescent="0.25">
      <c r="A777" s="5" t="s">
        <v>30</v>
      </c>
      <c r="B777" s="30" t="s">
        <v>369</v>
      </c>
    </row>
    <row r="778" spans="1:3" x14ac:dyDescent="0.25">
      <c r="A778" s="5" t="s">
        <v>31</v>
      </c>
      <c r="B778" s="27" t="s">
        <v>224</v>
      </c>
      <c r="C778" t="str">
        <f>CONCATENATE("  This variant is a change at a specific point in the ",B769," gene from ",B778," to ",B779," resulting in incorrect ",B772,"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779" spans="1:3" x14ac:dyDescent="0.25">
      <c r="A779" s="5" t="s">
        <v>32</v>
      </c>
      <c r="B779" s="27" t="s">
        <v>37</v>
      </c>
      <c r="C779" t="s">
        <v>17</v>
      </c>
    </row>
    <row r="780" spans="1:3" x14ac:dyDescent="0.25">
      <c r="A780" s="5" t="s">
        <v>40</v>
      </c>
      <c r="B780" s="30" t="s">
        <v>371</v>
      </c>
      <c r="C780" t="str">
        <f>"&lt;/Variant&gt;"</f>
        <v>&lt;/Variant&gt;</v>
      </c>
    </row>
    <row r="781" spans="1:3" x14ac:dyDescent="0.25">
      <c r="B781" s="27"/>
      <c r="C781" t="str">
        <f>CONCATENATE("&lt;# ",B783," #&gt;")</f>
        <v>&lt;# C645T  #&gt;</v>
      </c>
    </row>
    <row r="782" spans="1:3" x14ac:dyDescent="0.25">
      <c r="A782" s="6" t="s">
        <v>29</v>
      </c>
      <c r="B782" s="1" t="s">
        <v>368</v>
      </c>
      <c r="C782" t="str">
        <f>CONCATENATE(" &lt;Variant hgvs=",CHAR(34),B782,CHAR(34)," name=",CHAR(34),B783,CHAR(34),"&gt; ")</f>
        <v xml:space="preserve"> &lt;Variant hgvs="NC_000015.10:g.78601997G&gt;A" name="C645T "&gt; </v>
      </c>
    </row>
    <row r="783" spans="1:3" x14ac:dyDescent="0.25">
      <c r="A783" s="5" t="s">
        <v>30</v>
      </c>
      <c r="B783" s="30" t="s">
        <v>370</v>
      </c>
    </row>
    <row r="784" spans="1:3" x14ac:dyDescent="0.25">
      <c r="A784" s="5" t="s">
        <v>31</v>
      </c>
      <c r="B784" s="27" t="s">
        <v>38</v>
      </c>
      <c r="C784" t="str">
        <f>CONCATENATE("  This variant is a change at a specific point in the ",B769," gene from ",B784," to ",B785," resulting in incorrect ",B772,"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785" spans="1:3" x14ac:dyDescent="0.25">
      <c r="A785" s="5" t="s">
        <v>32</v>
      </c>
      <c r="B785" s="27" t="s">
        <v>66</v>
      </c>
    </row>
    <row r="786" spans="1:3" x14ac:dyDescent="0.25">
      <c r="A786" s="6" t="s">
        <v>40</v>
      </c>
      <c r="B786" s="30" t="s">
        <v>381</v>
      </c>
      <c r="C786" t="str">
        <f>"&lt;/Variant&gt;"</f>
        <v>&lt;/Variant&gt;</v>
      </c>
    </row>
    <row r="787" spans="1:3" s="33" customFormat="1" x14ac:dyDescent="0.25">
      <c r="A787" s="31"/>
      <c r="B787" s="32"/>
    </row>
    <row r="788" spans="1:3" s="33" customFormat="1" x14ac:dyDescent="0.25">
      <c r="A788" s="31"/>
      <c r="B788" s="32"/>
      <c r="C788" t="str">
        <f>C775</f>
        <v>&lt;# C78606381T #&gt;</v>
      </c>
    </row>
    <row r="789" spans="1:3" x14ac:dyDescent="0.25">
      <c r="A789" s="5" t="s">
        <v>39</v>
      </c>
      <c r="B789" s="40" t="s">
        <v>372</v>
      </c>
      <c r="C789" t="str">
        <f>CONCATENATE(" &lt;Genotype hgvs=",CHAR(34),B789,B790,";",B791,CHAR(34)," name=",CHAR(34),B777,CHAR(34),"&gt; ")</f>
        <v xml:space="preserve"> &lt;Genotype hgvs="NC_000015.10:g.[78606381C&gt;T];[78606381=]" name="C78606381T"&gt; </v>
      </c>
    </row>
    <row r="790" spans="1:3" x14ac:dyDescent="0.25">
      <c r="A790" s="5" t="s">
        <v>40</v>
      </c>
      <c r="B790" s="27" t="s">
        <v>373</v>
      </c>
    </row>
    <row r="791" spans="1:3" x14ac:dyDescent="0.25">
      <c r="A791" s="5" t="s">
        <v>31</v>
      </c>
      <c r="B791" s="27" t="s">
        <v>374</v>
      </c>
      <c r="C791" t="s">
        <v>539</v>
      </c>
    </row>
    <row r="792" spans="1:3" x14ac:dyDescent="0.25">
      <c r="A792" s="5" t="s">
        <v>45</v>
      </c>
      <c r="B792" s="27" t="str">
        <f>CONCATENATE("People with this variant have one copy of the ",B780,"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792" t="s">
        <v>17</v>
      </c>
    </row>
    <row r="793" spans="1:3" x14ac:dyDescent="0.25">
      <c r="A793" s="6" t="s">
        <v>46</v>
      </c>
      <c r="B793" s="27" t="s">
        <v>233</v>
      </c>
      <c r="C793" t="str">
        <f>CONCATENATE("     ",B792)</f>
        <v xml:space="preserve">     People with this variant have one copy of the [C78606381T](https://www.ncbi.nlm.nih.gov/projects/SNP/snp_ref.cgi?rs=12914385) variant. This substitution of a single nucleotide is known as a missense mutation.</v>
      </c>
    </row>
    <row r="794" spans="1:3" x14ac:dyDescent="0.25">
      <c r="A794" s="6" t="s">
        <v>47</v>
      </c>
      <c r="B794" s="27">
        <v>37.9</v>
      </c>
    </row>
    <row r="795" spans="1:3" x14ac:dyDescent="0.25">
      <c r="A795" s="5"/>
      <c r="B795" s="27"/>
      <c r="C795" t="s">
        <v>541</v>
      </c>
    </row>
    <row r="796" spans="1:3" x14ac:dyDescent="0.25">
      <c r="A796" s="6"/>
      <c r="B796" s="27"/>
    </row>
    <row r="797" spans="1:3" x14ac:dyDescent="0.25">
      <c r="A797" s="6"/>
      <c r="B797" s="27"/>
      <c r="C797" t="str">
        <f>CONCATENATE("     ",B793)</f>
        <v xml:space="preserve">     You are in the Mild Loss of Function category. See below for more information.</v>
      </c>
    </row>
    <row r="798" spans="1:3" x14ac:dyDescent="0.25">
      <c r="A798" s="6"/>
      <c r="B798" s="27"/>
    </row>
    <row r="799" spans="1:3" x14ac:dyDescent="0.25">
      <c r="A799" s="6"/>
      <c r="B799" s="27"/>
      <c r="C799" t="s">
        <v>542</v>
      </c>
    </row>
    <row r="800" spans="1:3" x14ac:dyDescent="0.25">
      <c r="A800" s="5"/>
      <c r="B800" s="27"/>
    </row>
    <row r="801" spans="1:3" x14ac:dyDescent="0.25">
      <c r="A801" s="5"/>
      <c r="B801" s="27"/>
      <c r="C801" t="str">
        <f>CONCATENATE( "  &lt;piechart percentage=",B794," /&gt;")</f>
        <v xml:space="preserve">  &lt;piechart percentage=37.9 /&gt;</v>
      </c>
    </row>
    <row r="802" spans="1:3" x14ac:dyDescent="0.25">
      <c r="A802" s="5"/>
      <c r="B802" s="27"/>
      <c r="C802" t="str">
        <f>" &lt;/Genotype&gt;"</f>
        <v xml:space="preserve"> &lt;/Genotype&gt;</v>
      </c>
    </row>
    <row r="803" spans="1:3" x14ac:dyDescent="0.25">
      <c r="A803" s="5" t="s">
        <v>48</v>
      </c>
      <c r="B803" s="27" t="s">
        <v>375</v>
      </c>
      <c r="C803" t="str">
        <f>CONCATENATE(" &lt;Genotype hgvs=",CHAR(34),B789,B790,";",B790,CHAR(34)," name=",CHAR(34),B777,CHAR(34),"&gt; ")</f>
        <v xml:space="preserve"> &lt;Genotype hgvs="NC_000015.10:g.[78606381C&gt;T];[78606381C&gt;T]" name="C78606381T"&gt; </v>
      </c>
    </row>
    <row r="804" spans="1:3" x14ac:dyDescent="0.25">
      <c r="A804" s="6" t="s">
        <v>49</v>
      </c>
      <c r="B804" s="27" t="s">
        <v>205</v>
      </c>
      <c r="C804" t="s">
        <v>17</v>
      </c>
    </row>
    <row r="805" spans="1:3" x14ac:dyDescent="0.25">
      <c r="A805" s="6" t="s">
        <v>47</v>
      </c>
      <c r="B805" s="27">
        <v>15.9</v>
      </c>
      <c r="C805" t="s">
        <v>539</v>
      </c>
    </row>
    <row r="806" spans="1:3" x14ac:dyDescent="0.25">
      <c r="A806" s="6"/>
      <c r="B806" s="27"/>
    </row>
    <row r="807" spans="1:3" x14ac:dyDescent="0.25">
      <c r="A807" s="5"/>
      <c r="B807" s="27"/>
      <c r="C807" t="str">
        <f>CONCATENATE("     ",B803)</f>
        <v xml:space="preserve">     People with this variant have two copies of the [C78606381T](https://www.ncbi.nlm.nih.gov/projects/SNP/snp_ref.cgi?rs=12914385) variant. This substitution of a single nucleotide is known as a missense mutation.
</v>
      </c>
    </row>
    <row r="808" spans="1:3" x14ac:dyDescent="0.25">
      <c r="A808" s="6"/>
      <c r="B808" s="27"/>
    </row>
    <row r="809" spans="1:3" x14ac:dyDescent="0.25">
      <c r="A809" s="6"/>
      <c r="B809" s="27"/>
      <c r="C809" t="s">
        <v>541</v>
      </c>
    </row>
    <row r="810" spans="1:3" x14ac:dyDescent="0.25">
      <c r="A810" s="6"/>
      <c r="B810" s="27"/>
    </row>
    <row r="811" spans="1:3" x14ac:dyDescent="0.25">
      <c r="A811" s="6"/>
      <c r="B811" s="27"/>
      <c r="C811" t="str">
        <f>CONCATENATE("     ",B804)</f>
        <v xml:space="preserve">     You are in the Moderate Loss of Function category. See below for more information.</v>
      </c>
    </row>
    <row r="812" spans="1:3" x14ac:dyDescent="0.25">
      <c r="A812" s="6"/>
      <c r="B812" s="27"/>
    </row>
    <row r="813" spans="1:3" x14ac:dyDescent="0.25">
      <c r="A813" s="5"/>
      <c r="B813" s="27"/>
      <c r="C813" t="s">
        <v>542</v>
      </c>
    </row>
    <row r="814" spans="1:3" x14ac:dyDescent="0.25">
      <c r="A814" s="5"/>
      <c r="B814" s="27"/>
    </row>
    <row r="815" spans="1:3" x14ac:dyDescent="0.25">
      <c r="A815" s="5"/>
      <c r="B815" s="27"/>
      <c r="C815" t="str">
        <f>CONCATENATE( "  &lt;piechart percentage=",B805," /&gt;")</f>
        <v xml:space="preserve">  &lt;piechart percentage=15.9 /&gt;</v>
      </c>
    </row>
    <row r="816" spans="1:3" x14ac:dyDescent="0.25">
      <c r="A816" s="5"/>
      <c r="B816" s="27"/>
      <c r="C816" t="str">
        <f>" &lt;/Genotype&gt;"</f>
        <v xml:space="preserve"> &lt;/Genotype&gt;</v>
      </c>
    </row>
    <row r="817" spans="1:3" x14ac:dyDescent="0.25">
      <c r="A817" s="5" t="s">
        <v>50</v>
      </c>
      <c r="B817" s="27" t="str">
        <f>CONCATENATE("Your ",B769," gene has no variants. A normal gene is referred to as a ",CHAR(34),"wild-type",CHAR(34)," gene.")</f>
        <v>Your CHRNA3 gene has no variants. A normal gene is referred to as a "wild-type" gene.</v>
      </c>
      <c r="C817" t="str">
        <f>CONCATENATE(" &lt;Genotype hgvs=",CHAR(34),B789,B791,";",B791,CHAR(34)," name=",CHAR(34),B777,CHAR(34),"&gt; ")</f>
        <v xml:space="preserve"> &lt;Genotype hgvs="NC_000015.10:g.[78606381=];[78606381=]" name="C78606381T"&gt; </v>
      </c>
    </row>
    <row r="818" spans="1:3" x14ac:dyDescent="0.25">
      <c r="A818" s="6" t="s">
        <v>51</v>
      </c>
      <c r="B818" s="27" t="s">
        <v>153</v>
      </c>
      <c r="C818" t="s">
        <v>17</v>
      </c>
    </row>
    <row r="819" spans="1:3" x14ac:dyDescent="0.25">
      <c r="A819" s="6" t="s">
        <v>47</v>
      </c>
      <c r="B819" s="27">
        <v>46.2</v>
      </c>
      <c r="C819" t="s">
        <v>539</v>
      </c>
    </row>
    <row r="820" spans="1:3" x14ac:dyDescent="0.25">
      <c r="A820" s="5"/>
      <c r="B820" s="27"/>
    </row>
    <row r="821" spans="1:3" x14ac:dyDescent="0.25">
      <c r="A821" s="6"/>
      <c r="B821" s="27"/>
      <c r="C821" t="str">
        <f>CONCATENATE("     ",B817)</f>
        <v xml:space="preserve">     Your CHRNA3 gene has no variants. A normal gene is referred to as a "wild-type" gene.</v>
      </c>
    </row>
    <row r="822" spans="1:3" x14ac:dyDescent="0.25">
      <c r="A822" s="6"/>
      <c r="B822" s="27"/>
    </row>
    <row r="823" spans="1:3" x14ac:dyDescent="0.25">
      <c r="A823" s="6"/>
      <c r="B823" s="27"/>
      <c r="C823" t="s">
        <v>541</v>
      </c>
    </row>
    <row r="824" spans="1:3" x14ac:dyDescent="0.25">
      <c r="A824" s="6"/>
      <c r="B824" s="27"/>
    </row>
    <row r="825" spans="1:3" x14ac:dyDescent="0.25">
      <c r="A825" s="6"/>
      <c r="B825" s="27"/>
      <c r="C825" t="str">
        <f>CONCATENATE("     ",B818)</f>
        <v xml:space="preserve">     This variant is not associated with increased risk.</v>
      </c>
    </row>
    <row r="826" spans="1:3" x14ac:dyDescent="0.25">
      <c r="A826" s="5"/>
      <c r="B826" s="27"/>
    </row>
    <row r="827" spans="1:3" x14ac:dyDescent="0.25">
      <c r="A827" s="5"/>
      <c r="B827" s="27"/>
      <c r="C827" t="s">
        <v>542</v>
      </c>
    </row>
    <row r="828" spans="1:3" x14ac:dyDescent="0.25">
      <c r="A828" s="5"/>
      <c r="B828" s="27"/>
    </row>
    <row r="829" spans="1:3" x14ac:dyDescent="0.25">
      <c r="A829" s="5"/>
      <c r="B829" s="27"/>
      <c r="C829" t="str">
        <f>CONCATENATE( "  &lt;piechart percentage=",B819," /&gt;")</f>
        <v xml:space="preserve">  &lt;piechart percentage=46.2 /&gt;</v>
      </c>
    </row>
    <row r="830" spans="1:3" x14ac:dyDescent="0.25">
      <c r="A830" s="5"/>
      <c r="B830" s="27"/>
      <c r="C830" t="str">
        <f>" &lt;/Genotype&gt;"</f>
        <v xml:space="preserve"> &lt;/Genotype&gt;</v>
      </c>
    </row>
    <row r="831" spans="1:3" x14ac:dyDescent="0.25">
      <c r="A831" s="5"/>
      <c r="B831" s="27"/>
      <c r="C831" t="str">
        <f>C781</f>
        <v>&lt;# C645T  #&gt;</v>
      </c>
    </row>
    <row r="832" spans="1:3" x14ac:dyDescent="0.25">
      <c r="A832" s="5" t="s">
        <v>39</v>
      </c>
      <c r="B832" s="1" t="s">
        <v>253</v>
      </c>
      <c r="C832" t="str">
        <f>CONCATENATE(" &lt;Genotype hgvs=",CHAR(34),B832,B833,";",B834,CHAR(34)," name=",CHAR(34),B783,CHAR(34),"&gt; ")</f>
        <v xml:space="preserve"> &lt;Genotype hgvs="NC_000017.11:g.[30237328T&gt;C];[30237328=]" name="C645T "&gt; </v>
      </c>
    </row>
    <row r="833" spans="1:3" x14ac:dyDescent="0.25">
      <c r="A833" s="5" t="s">
        <v>40</v>
      </c>
      <c r="B833" s="27" t="s">
        <v>275</v>
      </c>
    </row>
    <row r="834" spans="1:3" x14ac:dyDescent="0.25">
      <c r="A834" s="5" t="s">
        <v>31</v>
      </c>
      <c r="B834" s="27" t="s">
        <v>276</v>
      </c>
      <c r="C834" t="s">
        <v>539</v>
      </c>
    </row>
    <row r="835" spans="1:3" x14ac:dyDescent="0.25">
      <c r="A835" s="5" t="s">
        <v>45</v>
      </c>
      <c r="B835" s="27" t="str">
        <f>CONCATENATE("People with this variant have one copy of the ",B786," variant. This substitution of a single nucleotide is known as a missense mutation.")</f>
        <v>People with this variant have one copy of the [C645T](https://www.ncbi.nlm.nih.gov/clinvar/variation/17503/) variant. This substitution of a single nucleotide is known as a missense mutation.</v>
      </c>
      <c r="C835" t="s">
        <v>17</v>
      </c>
    </row>
    <row r="836" spans="1:3" x14ac:dyDescent="0.25">
      <c r="A836" s="6" t="s">
        <v>46</v>
      </c>
      <c r="B836" s="27" t="s">
        <v>233</v>
      </c>
      <c r="C836" t="str">
        <f>CONCATENATE("     ",B835)</f>
        <v xml:space="preserve">     People with this variant have one copy of the [C645T](https://www.ncbi.nlm.nih.gov/clinvar/variation/17503/) variant. This substitution of a single nucleotide is known as a missense mutation.</v>
      </c>
    </row>
    <row r="837" spans="1:3" x14ac:dyDescent="0.25">
      <c r="A837" s="6" t="s">
        <v>47</v>
      </c>
      <c r="B837" s="27">
        <v>39.700000000000003</v>
      </c>
    </row>
    <row r="838" spans="1:3" x14ac:dyDescent="0.25">
      <c r="A838" s="5"/>
      <c r="B838" s="27"/>
      <c r="C838" t="s">
        <v>541</v>
      </c>
    </row>
    <row r="839" spans="1:3" x14ac:dyDescent="0.25">
      <c r="A839" s="6"/>
      <c r="B839" s="27"/>
    </row>
    <row r="840" spans="1:3" x14ac:dyDescent="0.25">
      <c r="A840" s="6"/>
      <c r="B840" s="27"/>
      <c r="C840" t="str">
        <f>CONCATENATE("     ",B836)</f>
        <v xml:space="preserve">     You are in the Mild Loss of Function category. See below for more information.</v>
      </c>
    </row>
    <row r="841" spans="1:3" x14ac:dyDescent="0.25">
      <c r="A841" s="6"/>
      <c r="B841" s="27"/>
    </row>
    <row r="842" spans="1:3" x14ac:dyDescent="0.25">
      <c r="A842" s="6"/>
      <c r="B842" s="27"/>
      <c r="C842" t="s">
        <v>542</v>
      </c>
    </row>
    <row r="843" spans="1:3" x14ac:dyDescent="0.25">
      <c r="A843" s="5"/>
      <c r="B843" s="27"/>
    </row>
    <row r="844" spans="1:3" x14ac:dyDescent="0.25">
      <c r="A844" s="5"/>
      <c r="B844" s="27"/>
      <c r="C844" t="str">
        <f>CONCATENATE( "  &lt;piechart percentage=",B837," /&gt;")</f>
        <v xml:space="preserve">  &lt;piechart percentage=39.7 /&gt;</v>
      </c>
    </row>
    <row r="845" spans="1:3" x14ac:dyDescent="0.25">
      <c r="A845" s="5"/>
      <c r="B845" s="27"/>
      <c r="C845" t="str">
        <f>" &lt;/Genotype&gt;"</f>
        <v xml:space="preserve"> &lt;/Genotype&gt;</v>
      </c>
    </row>
    <row r="846" spans="1:3" x14ac:dyDescent="0.25">
      <c r="A846" s="5" t="s">
        <v>48</v>
      </c>
      <c r="B846" s="27" t="str">
        <f>CONCATENATE("People with this variant have two copies of the ",B786," variant. This substitution of a single nucleotide is known as a missense mutation.")</f>
        <v>People with this variant have two copies of the [C645T](https://www.ncbi.nlm.nih.gov/clinvar/variation/17503/) variant. This substitution of a single nucleotide is known as a missense mutation.</v>
      </c>
      <c r="C846" t="str">
        <f>CONCATENATE(" &lt;Genotype hgvs=",CHAR(34),B832,B833,";",B833,CHAR(34)," name=",CHAR(34),B783,CHAR(34),"&gt; ")</f>
        <v xml:space="preserve"> &lt;Genotype hgvs="NC_000017.11:g.[30237328T&gt;C];[30237328T&gt;C]" name="C645T "&gt; </v>
      </c>
    </row>
    <row r="847" spans="1:3" x14ac:dyDescent="0.25">
      <c r="A847" s="6" t="s">
        <v>49</v>
      </c>
      <c r="B847" s="27" t="s">
        <v>205</v>
      </c>
      <c r="C847" t="s">
        <v>17</v>
      </c>
    </row>
    <row r="848" spans="1:3" x14ac:dyDescent="0.25">
      <c r="A848" s="6" t="s">
        <v>47</v>
      </c>
      <c r="B848" s="27">
        <v>42.9</v>
      </c>
      <c r="C848" t="s">
        <v>539</v>
      </c>
    </row>
    <row r="849" spans="1:3" x14ac:dyDescent="0.25">
      <c r="A849" s="6"/>
      <c r="B849" s="27"/>
    </row>
    <row r="850" spans="1:3" x14ac:dyDescent="0.25">
      <c r="A850" s="5"/>
      <c r="B850" s="27"/>
      <c r="C850" t="str">
        <f>CONCATENATE("     ",B846)</f>
        <v xml:space="preserve">     People with this variant have two copies of the [C645T](https://www.ncbi.nlm.nih.gov/clinvar/variation/17503/) variant. This substitution of a single nucleotide is known as a missense mutation.</v>
      </c>
    </row>
    <row r="851" spans="1:3" x14ac:dyDescent="0.25">
      <c r="A851" s="6"/>
      <c r="B851" s="27"/>
    </row>
    <row r="852" spans="1:3" x14ac:dyDescent="0.25">
      <c r="A852" s="6"/>
      <c r="B852" s="27"/>
      <c r="C852" t="s">
        <v>541</v>
      </c>
    </row>
    <row r="853" spans="1:3" x14ac:dyDescent="0.25">
      <c r="A853" s="6"/>
      <c r="B853" s="27"/>
    </row>
    <row r="854" spans="1:3" x14ac:dyDescent="0.25">
      <c r="A854" s="6"/>
      <c r="B854" s="27"/>
      <c r="C854" t="str">
        <f>CONCATENATE("     ",B847)</f>
        <v xml:space="preserve">     You are in the Moderate Loss of Function category. See below for more information.</v>
      </c>
    </row>
    <row r="855" spans="1:3" x14ac:dyDescent="0.25">
      <c r="A855" s="6"/>
      <c r="B855" s="27"/>
    </row>
    <row r="856" spans="1:3" x14ac:dyDescent="0.25">
      <c r="A856" s="5"/>
      <c r="B856" s="27"/>
      <c r="C856" t="s">
        <v>542</v>
      </c>
    </row>
    <row r="857" spans="1:3" x14ac:dyDescent="0.25">
      <c r="A857" s="5"/>
      <c r="B857" s="27"/>
    </row>
    <row r="858" spans="1:3" x14ac:dyDescent="0.25">
      <c r="A858" s="5"/>
      <c r="B858" s="27"/>
      <c r="C858" t="str">
        <f>CONCATENATE( "  &lt;piechart percentage=",B848," /&gt;")</f>
        <v xml:space="preserve">  &lt;piechart percentage=42.9 /&gt;</v>
      </c>
    </row>
    <row r="859" spans="1:3" x14ac:dyDescent="0.25">
      <c r="A859" s="5"/>
      <c r="B859" s="27"/>
      <c r="C859" t="str">
        <f>" &lt;/Genotype&gt;"</f>
        <v xml:space="preserve"> &lt;/Genotype&gt;</v>
      </c>
    </row>
    <row r="860" spans="1:3" x14ac:dyDescent="0.25">
      <c r="A860" s="5" t="s">
        <v>50</v>
      </c>
      <c r="B860" s="27" t="str">
        <f>CONCATENATE("Your ",B769," gene has no variants. A normal gene is referred to as a ",CHAR(34),"wild-type",CHAR(34)," gene.")</f>
        <v>Your CHRNA3 gene has no variants. A normal gene is referred to as a "wild-type" gene.</v>
      </c>
      <c r="C860" t="str">
        <f>CONCATENATE(" &lt;Genotype hgvs=",CHAR(34),B832,B834,";",B834,CHAR(34)," name=",CHAR(34),B783,CHAR(34),"&gt; ")</f>
        <v xml:space="preserve"> &lt;Genotype hgvs="NC_000017.11:g.[30237328=];[30237328=]" name="C645T "&gt; </v>
      </c>
    </row>
    <row r="861" spans="1:3" x14ac:dyDescent="0.25">
      <c r="A861" s="6" t="s">
        <v>51</v>
      </c>
      <c r="B861" s="27" t="s">
        <v>153</v>
      </c>
      <c r="C861" t="s">
        <v>17</v>
      </c>
    </row>
    <row r="862" spans="1:3" x14ac:dyDescent="0.25">
      <c r="A862" s="6" t="s">
        <v>47</v>
      </c>
      <c r="B862" s="27">
        <v>17.399999999999999</v>
      </c>
      <c r="C862" t="s">
        <v>539</v>
      </c>
    </row>
    <row r="863" spans="1:3" x14ac:dyDescent="0.25">
      <c r="A863" s="5"/>
      <c r="B863" s="27"/>
    </row>
    <row r="864" spans="1:3" x14ac:dyDescent="0.25">
      <c r="A864" s="6"/>
      <c r="B864" s="27"/>
      <c r="C864" t="str">
        <f>CONCATENATE("     ",B860)</f>
        <v xml:space="preserve">     Your CHRNA3 gene has no variants. A normal gene is referred to as a "wild-type" gene.</v>
      </c>
    </row>
    <row r="865" spans="1:3" x14ac:dyDescent="0.25">
      <c r="A865" s="6"/>
      <c r="B865" s="27"/>
    </row>
    <row r="866" spans="1:3" x14ac:dyDescent="0.25">
      <c r="A866" s="6"/>
      <c r="B866" s="27"/>
      <c r="C866" t="s">
        <v>541</v>
      </c>
    </row>
    <row r="867" spans="1:3" x14ac:dyDescent="0.25">
      <c r="A867" s="6"/>
      <c r="B867" s="27"/>
    </row>
    <row r="868" spans="1:3" x14ac:dyDescent="0.25">
      <c r="A868" s="6"/>
      <c r="B868" s="27"/>
      <c r="C868" t="str">
        <f>CONCATENATE("     ",B861)</f>
        <v xml:space="preserve">     This variant is not associated with increased risk.</v>
      </c>
    </row>
    <row r="869" spans="1:3" x14ac:dyDescent="0.25">
      <c r="A869" s="5"/>
      <c r="B869" s="27"/>
    </row>
    <row r="870" spans="1:3" x14ac:dyDescent="0.25">
      <c r="A870" s="5"/>
      <c r="B870" s="27"/>
      <c r="C870" t="s">
        <v>542</v>
      </c>
    </row>
    <row r="871" spans="1:3" x14ac:dyDescent="0.25">
      <c r="A871" s="5"/>
      <c r="B871" s="27"/>
    </row>
    <row r="872" spans="1:3" x14ac:dyDescent="0.25">
      <c r="A872" s="5"/>
      <c r="B872" s="27"/>
      <c r="C872" t="str">
        <f>CONCATENATE( "  &lt;piechart percentage=",B862," /&gt;")</f>
        <v xml:space="preserve">  &lt;piechart percentage=17.4 /&gt;</v>
      </c>
    </row>
    <row r="873" spans="1:3" x14ac:dyDescent="0.25">
      <c r="A873" s="5"/>
      <c r="B873" s="27"/>
      <c r="C873" t="str">
        <f>" &lt;/Genotype&gt;"</f>
        <v xml:space="preserve"> &lt;/Genotype&gt;</v>
      </c>
    </row>
    <row r="874" spans="1:3" x14ac:dyDescent="0.25">
      <c r="A874" s="5" t="s">
        <v>52</v>
      </c>
      <c r="B874" s="27" t="str">
        <f>CONCATENATE("Your ",B769," gene has an unknown variant.")</f>
        <v>Your CHRNA3 gene has an unknown variant.</v>
      </c>
      <c r="C874" t="str">
        <f>CONCATENATE(" &lt;Genotype hgvs=",CHAR(34),"unknown",CHAR(34),"&gt; ")</f>
        <v xml:space="preserve"> &lt;Genotype hgvs="unknown"&gt; </v>
      </c>
    </row>
    <row r="875" spans="1:3" x14ac:dyDescent="0.25">
      <c r="A875" s="6" t="s">
        <v>52</v>
      </c>
      <c r="B875" s="27" t="s">
        <v>155</v>
      </c>
      <c r="C875" t="s">
        <v>17</v>
      </c>
    </row>
    <row r="876" spans="1:3" x14ac:dyDescent="0.25">
      <c r="A876" s="6" t="s">
        <v>47</v>
      </c>
      <c r="B876" s="27"/>
      <c r="C876" t="s">
        <v>539</v>
      </c>
    </row>
    <row r="877" spans="1:3" x14ac:dyDescent="0.25">
      <c r="A877" s="6"/>
      <c r="B877" s="27"/>
    </row>
    <row r="878" spans="1:3" x14ac:dyDescent="0.25">
      <c r="A878" s="6"/>
      <c r="B878" s="27"/>
      <c r="C878" t="str">
        <f>CONCATENATE("     ",B874)</f>
        <v xml:space="preserve">     Your CHRNA3 gene has an unknown variant.</v>
      </c>
    </row>
    <row r="879" spans="1:3" x14ac:dyDescent="0.25">
      <c r="A879" s="6"/>
      <c r="B879" s="27"/>
    </row>
    <row r="880" spans="1:3" x14ac:dyDescent="0.25">
      <c r="A880" s="6"/>
      <c r="B880" s="27"/>
      <c r="C880" t="s">
        <v>541</v>
      </c>
    </row>
    <row r="881" spans="1:3" x14ac:dyDescent="0.25">
      <c r="A881" s="6"/>
      <c r="B881" s="27"/>
    </row>
    <row r="882" spans="1:3" x14ac:dyDescent="0.25">
      <c r="A882" s="5"/>
      <c r="B882" s="27"/>
      <c r="C882" t="str">
        <f>CONCATENATE("     ",B875)</f>
        <v xml:space="preserve">     The effect is unknown.</v>
      </c>
    </row>
    <row r="883" spans="1:3" x14ac:dyDescent="0.25">
      <c r="A883" s="6"/>
      <c r="B883" s="27"/>
    </row>
    <row r="884" spans="1:3" x14ac:dyDescent="0.25">
      <c r="A884" s="5"/>
      <c r="B884" s="27"/>
      <c r="C884" t="s">
        <v>542</v>
      </c>
    </row>
    <row r="885" spans="1:3" x14ac:dyDescent="0.25">
      <c r="A885" s="5"/>
      <c r="B885" s="27"/>
    </row>
    <row r="886" spans="1:3" x14ac:dyDescent="0.25">
      <c r="A886" s="5"/>
      <c r="B886" s="27"/>
      <c r="C886" t="str">
        <f>CONCATENATE( "  &lt;piechart percentage=",B876," /&gt;")</f>
        <v xml:space="preserve">  &lt;piechart percentage= /&gt;</v>
      </c>
    </row>
    <row r="887" spans="1:3" x14ac:dyDescent="0.25">
      <c r="A887" s="5"/>
      <c r="B887" s="27"/>
      <c r="C887" t="str">
        <f>" &lt;/Genotype&gt;"</f>
        <v xml:space="preserve"> &lt;/Genotype&gt;</v>
      </c>
    </row>
    <row r="888" spans="1:3" x14ac:dyDescent="0.25">
      <c r="A888" s="5" t="s">
        <v>50</v>
      </c>
      <c r="B888" s="27" t="str">
        <f>CONCATENATE("Your ",B769," gene has no variants. A normal gene is referred to as a ",CHAR(34),"wild-type",CHAR(34)," gene.")</f>
        <v>Your CHRNA3 gene has no variants. A normal gene is referred to as a "wild-type" gene.</v>
      </c>
      <c r="C888" t="str">
        <f>CONCATENATE(" &lt;Genotype hgvs=",CHAR(34),"wildtype",CHAR(34),"&gt;")</f>
        <v xml:space="preserve"> &lt;Genotype hgvs="wildtype"&gt;</v>
      </c>
    </row>
    <row r="889" spans="1:3" x14ac:dyDescent="0.25">
      <c r="A889" s="6" t="s">
        <v>51</v>
      </c>
      <c r="B889" s="27" t="s">
        <v>234</v>
      </c>
      <c r="C889" t="s">
        <v>17</v>
      </c>
    </row>
    <row r="890" spans="1:3" x14ac:dyDescent="0.25">
      <c r="A890" s="6" t="s">
        <v>47</v>
      </c>
      <c r="B890" s="27"/>
      <c r="C890" t="s">
        <v>539</v>
      </c>
    </row>
    <row r="891" spans="1:3" x14ac:dyDescent="0.25">
      <c r="A891" s="6"/>
      <c r="B891" s="27"/>
    </row>
    <row r="892" spans="1:3" x14ac:dyDescent="0.25">
      <c r="A892" s="6"/>
      <c r="B892" s="27"/>
      <c r="C892" t="str">
        <f>CONCATENATE("     ",B888)</f>
        <v xml:space="preserve">     Your CHRNA3 gene has no variants. A normal gene is referred to as a "wild-type" gene.</v>
      </c>
    </row>
    <row r="893" spans="1:3" x14ac:dyDescent="0.25">
      <c r="A893" s="6"/>
      <c r="B893" s="27"/>
    </row>
    <row r="894" spans="1:3" x14ac:dyDescent="0.25">
      <c r="A894" s="6"/>
      <c r="B894" s="27"/>
      <c r="C894" t="s">
        <v>541</v>
      </c>
    </row>
    <row r="895" spans="1:3" x14ac:dyDescent="0.25">
      <c r="A895" s="6"/>
      <c r="B895" s="27"/>
    </row>
    <row r="896" spans="1:3" x14ac:dyDescent="0.25">
      <c r="A896" s="6"/>
      <c r="B896" s="27"/>
      <c r="C896" t="str">
        <f>CONCATENATE("     ",B889)</f>
        <v xml:space="preserve">     Your variant is not associated with any loss of function.</v>
      </c>
    </row>
    <row r="897" spans="1:3" x14ac:dyDescent="0.25">
      <c r="A897" s="6"/>
      <c r="B897" s="27"/>
    </row>
    <row r="898" spans="1:3" x14ac:dyDescent="0.25">
      <c r="A898" s="6"/>
      <c r="B898" s="27"/>
      <c r="C898" t="s">
        <v>542</v>
      </c>
    </row>
    <row r="899" spans="1:3" x14ac:dyDescent="0.25">
      <c r="A899" s="5"/>
      <c r="B899" s="27"/>
    </row>
    <row r="900" spans="1:3" x14ac:dyDescent="0.25">
      <c r="A900" s="6"/>
      <c r="B900" s="27"/>
      <c r="C900" t="str">
        <f>CONCATENATE( "  &lt;piechart percentage=",B890," /&gt;")</f>
        <v xml:space="preserve">  &lt;piechart percentage= /&gt;</v>
      </c>
    </row>
    <row r="901" spans="1:3" x14ac:dyDescent="0.25">
      <c r="A901" s="6"/>
      <c r="B901" s="27"/>
      <c r="C901" t="str">
        <f>" &lt;/Genotype&gt;"</f>
        <v xml:space="preserve"> &lt;/Genotype&gt;</v>
      </c>
    </row>
    <row r="902" spans="1:3" x14ac:dyDescent="0.25">
      <c r="A902" s="6"/>
      <c r="B902" s="27"/>
      <c r="C902" t="str">
        <f>"&lt;/GeneAnalysis&gt;"</f>
        <v>&lt;/GeneAnalysis&gt;</v>
      </c>
    </row>
    <row r="903" spans="1:3" s="33" customFormat="1" x14ac:dyDescent="0.25"/>
    <row r="904" spans="1:3" s="33" customFormat="1" x14ac:dyDescent="0.25">
      <c r="A904" s="34"/>
      <c r="B904" s="32"/>
    </row>
    <row r="905" spans="1:3" x14ac:dyDescent="0.25">
      <c r="A905" s="6" t="s">
        <v>4</v>
      </c>
      <c r="B905" s="27" t="s">
        <v>365</v>
      </c>
      <c r="C905" t="str">
        <f>CONCATENATE("&lt;GeneAnalysis gene=",CHAR(34),B905,CHAR(34)," interval=",CHAR(34),B906,CHAR(34),"&gt; ")</f>
        <v xml:space="preserve">&lt;GeneAnalysis gene="CHRNA3" interval="NC_000015.10:g.78593052_78621295"&gt; </v>
      </c>
    </row>
    <row r="906" spans="1:3" x14ac:dyDescent="0.25">
      <c r="A906" s="6" t="s">
        <v>27</v>
      </c>
      <c r="B906" s="27" t="s">
        <v>366</v>
      </c>
    </row>
    <row r="907" spans="1:3" x14ac:dyDescent="0.25">
      <c r="A907" s="6" t="s">
        <v>28</v>
      </c>
      <c r="B907" s="27" t="s">
        <v>362</v>
      </c>
      <c r="C907" t="str">
        <f>CONCATENATE("# What are some common mutations of ",B905,"?")</f>
        <v># What are some common mutations of CHRNA3?</v>
      </c>
    </row>
    <row r="908" spans="1:3" x14ac:dyDescent="0.25">
      <c r="A908" s="6" t="s">
        <v>24</v>
      </c>
      <c r="B908" s="27" t="s">
        <v>25</v>
      </c>
      <c r="C908" t="s">
        <v>17</v>
      </c>
    </row>
    <row r="909" spans="1:3" x14ac:dyDescent="0.25">
      <c r="B909" s="27"/>
      <c r="C909" t="str">
        <f>CONCATENATE("There are ",B907," well known variants in ",B905,": ",B916," and ",B922,".")</f>
        <v>There are two well known variants in CHRNA3: [C78606381T](https://www.ncbi.nlm.nih.gov/projects/SNP/snp_ref.cgi?rs=12914385) and [C645T](https://www.ncbi.nlm.nih.gov/clinvar/variation/17503/).</v>
      </c>
    </row>
    <row r="910" spans="1:3" x14ac:dyDescent="0.25">
      <c r="B910" s="27"/>
    </row>
    <row r="911" spans="1:3" x14ac:dyDescent="0.25">
      <c r="A911" s="6"/>
      <c r="B911" s="27"/>
      <c r="C911" t="str">
        <f>CONCATENATE("&lt;# ",B913," #&gt;")</f>
        <v>&lt;# C78606381T #&gt;</v>
      </c>
    </row>
    <row r="912" spans="1:3" x14ac:dyDescent="0.25">
      <c r="A912" s="6" t="s">
        <v>29</v>
      </c>
      <c r="B912" s="1" t="s">
        <v>367</v>
      </c>
      <c r="C912" t="str">
        <f>CONCATENATE(" &lt;Variant hgvs=",CHAR(34),B912,CHAR(34)," name=",CHAR(34),B913,CHAR(34),"&gt; ")</f>
        <v xml:space="preserve"> &lt;Variant hgvs="NC_000015.10:g.78606381C&gt;T" name="C78606381T"&gt; </v>
      </c>
    </row>
    <row r="913" spans="1:3" x14ac:dyDescent="0.25">
      <c r="A913" s="5" t="s">
        <v>30</v>
      </c>
      <c r="B913" s="30" t="s">
        <v>369</v>
      </c>
    </row>
    <row r="914" spans="1:3" x14ac:dyDescent="0.25">
      <c r="A914" s="5" t="s">
        <v>31</v>
      </c>
      <c r="B914" s="27" t="s">
        <v>224</v>
      </c>
      <c r="C914" t="str">
        <f>CONCATENATE("  This variant is a change at a specific point in the ",B905," gene from ",B914," to ",B915," resulting in incorrect ",B908,"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915" spans="1:3" x14ac:dyDescent="0.25">
      <c r="A915" s="5" t="s">
        <v>32</v>
      </c>
      <c r="B915" s="27" t="s">
        <v>37</v>
      </c>
      <c r="C915" t="s">
        <v>17</v>
      </c>
    </row>
    <row r="916" spans="1:3" x14ac:dyDescent="0.25">
      <c r="A916" s="5" t="s">
        <v>40</v>
      </c>
      <c r="B916" s="30" t="s">
        <v>371</v>
      </c>
      <c r="C916" t="str">
        <f>"&lt;/Variant&gt;"</f>
        <v>&lt;/Variant&gt;</v>
      </c>
    </row>
    <row r="917" spans="1:3" x14ac:dyDescent="0.25">
      <c r="B917" s="27"/>
      <c r="C917" t="str">
        <f>CONCATENATE("&lt;# ",B919," #&gt;")</f>
        <v>&lt;# C645T  #&gt;</v>
      </c>
    </row>
    <row r="918" spans="1:3" x14ac:dyDescent="0.25">
      <c r="A918" s="6" t="s">
        <v>29</v>
      </c>
      <c r="B918" s="1" t="s">
        <v>368</v>
      </c>
      <c r="C918" t="str">
        <f>CONCATENATE(" &lt;Variant hgvs=",CHAR(34),B918,CHAR(34)," name=",CHAR(34),B919,CHAR(34),"&gt; ")</f>
        <v xml:space="preserve"> &lt;Variant hgvs="NC_000015.10:g.78601997G&gt;A" name="C645T "&gt; </v>
      </c>
    </row>
    <row r="919" spans="1:3" x14ac:dyDescent="0.25">
      <c r="A919" s="5" t="s">
        <v>30</v>
      </c>
      <c r="B919" s="30" t="s">
        <v>370</v>
      </c>
    </row>
    <row r="920" spans="1:3" x14ac:dyDescent="0.25">
      <c r="A920" s="5" t="s">
        <v>31</v>
      </c>
      <c r="B920" s="27" t="s">
        <v>38</v>
      </c>
      <c r="C920" t="str">
        <f>CONCATENATE("  This variant is a change at a specific point in the ",B905," gene from ",B920," to ",B921," resulting in incorrect ",B908,"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921" spans="1:3" x14ac:dyDescent="0.25">
      <c r="A921" s="5" t="s">
        <v>32</v>
      </c>
      <c r="B921" s="27" t="s">
        <v>66</v>
      </c>
    </row>
    <row r="922" spans="1:3" x14ac:dyDescent="0.25">
      <c r="A922" s="6" t="s">
        <v>40</v>
      </c>
      <c r="B922" s="30" t="s">
        <v>381</v>
      </c>
      <c r="C922" t="str">
        <f>"&lt;/Variant&gt;"</f>
        <v>&lt;/Variant&gt;</v>
      </c>
    </row>
    <row r="923" spans="1:3" s="33" customFormat="1" x14ac:dyDescent="0.25">
      <c r="A923" s="31"/>
      <c r="B923" s="32"/>
    </row>
    <row r="924" spans="1:3" s="33" customFormat="1" x14ac:dyDescent="0.25">
      <c r="A924" s="31"/>
      <c r="B924" s="32"/>
      <c r="C924" t="str">
        <f>C911</f>
        <v>&lt;# C78606381T #&gt;</v>
      </c>
    </row>
    <row r="925" spans="1:3" x14ac:dyDescent="0.25">
      <c r="A925" s="5" t="s">
        <v>39</v>
      </c>
      <c r="B925" s="40" t="s">
        <v>372</v>
      </c>
      <c r="C925" t="str">
        <f>CONCATENATE(" &lt;Genotype hgvs=",CHAR(34),B925,B926,";",B927,CHAR(34)," name=",CHAR(34),B913,CHAR(34),"&gt; ")</f>
        <v xml:space="preserve"> &lt;Genotype hgvs="NC_000015.10:g.[78606381C&gt;T];[78606381=]" name="C78606381T"&gt; </v>
      </c>
    </row>
    <row r="926" spans="1:3" x14ac:dyDescent="0.25">
      <c r="A926" s="5" t="s">
        <v>40</v>
      </c>
      <c r="B926" s="27" t="s">
        <v>373</v>
      </c>
    </row>
    <row r="927" spans="1:3" x14ac:dyDescent="0.25">
      <c r="A927" s="5" t="s">
        <v>31</v>
      </c>
      <c r="B927" s="27" t="s">
        <v>374</v>
      </c>
      <c r="C927" t="s">
        <v>539</v>
      </c>
    </row>
    <row r="928" spans="1:3" x14ac:dyDescent="0.25">
      <c r="A928" s="5" t="s">
        <v>45</v>
      </c>
      <c r="B928" s="27" t="str">
        <f>CONCATENATE("People with this variant have one copy of the ",B916,"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928" t="s">
        <v>17</v>
      </c>
    </row>
    <row r="929" spans="1:3" x14ac:dyDescent="0.25">
      <c r="A929" s="6" t="s">
        <v>46</v>
      </c>
      <c r="B929" s="27" t="s">
        <v>233</v>
      </c>
      <c r="C929" t="str">
        <f>CONCATENATE("     ",B928)</f>
        <v xml:space="preserve">     People with this variant have one copy of the [C78606381T](https://www.ncbi.nlm.nih.gov/projects/SNP/snp_ref.cgi?rs=12914385) variant. This substitution of a single nucleotide is known as a missense mutation.</v>
      </c>
    </row>
    <row r="930" spans="1:3" x14ac:dyDescent="0.25">
      <c r="A930" s="6" t="s">
        <v>47</v>
      </c>
      <c r="B930" s="27">
        <v>37.9</v>
      </c>
    </row>
    <row r="931" spans="1:3" x14ac:dyDescent="0.25">
      <c r="A931" s="5"/>
      <c r="B931" s="27"/>
      <c r="C931" t="s">
        <v>541</v>
      </c>
    </row>
    <row r="932" spans="1:3" x14ac:dyDescent="0.25">
      <c r="A932" s="6"/>
      <c r="B932" s="27"/>
    </row>
    <row r="933" spans="1:3" x14ac:dyDescent="0.25">
      <c r="A933" s="6"/>
      <c r="B933" s="27"/>
      <c r="C933" t="str">
        <f>CONCATENATE("     ",B929)</f>
        <v xml:space="preserve">     You are in the Mild Loss of Function category. See below for more information.</v>
      </c>
    </row>
    <row r="934" spans="1:3" x14ac:dyDescent="0.25">
      <c r="A934" s="6"/>
      <c r="B934" s="27"/>
    </row>
    <row r="935" spans="1:3" x14ac:dyDescent="0.25">
      <c r="A935" s="6"/>
      <c r="B935" s="27"/>
      <c r="C935" t="s">
        <v>542</v>
      </c>
    </row>
    <row r="936" spans="1:3" x14ac:dyDescent="0.25">
      <c r="A936" s="5"/>
      <c r="B936" s="27"/>
    </row>
    <row r="937" spans="1:3" x14ac:dyDescent="0.25">
      <c r="A937" s="5"/>
      <c r="B937" s="27"/>
      <c r="C937" t="str">
        <f>CONCATENATE( "  &lt;piechart percentage=",B930," /&gt;")</f>
        <v xml:space="preserve">  &lt;piechart percentage=37.9 /&gt;</v>
      </c>
    </row>
    <row r="938" spans="1:3" x14ac:dyDescent="0.25">
      <c r="A938" s="5"/>
      <c r="B938" s="27"/>
      <c r="C938" t="str">
        <f>" &lt;/Genotype&gt;"</f>
        <v xml:space="preserve"> &lt;/Genotype&gt;</v>
      </c>
    </row>
    <row r="939" spans="1:3" x14ac:dyDescent="0.25">
      <c r="A939" s="5" t="s">
        <v>48</v>
      </c>
      <c r="B939" s="27" t="s">
        <v>375</v>
      </c>
      <c r="C939" t="str">
        <f>CONCATENATE(" &lt;Genotype hgvs=",CHAR(34),B925,B926,";",B926,CHAR(34)," name=",CHAR(34),B913,CHAR(34),"&gt; ")</f>
        <v xml:space="preserve"> &lt;Genotype hgvs="NC_000015.10:g.[78606381C&gt;T];[78606381C&gt;T]" name="C78606381T"&gt; </v>
      </c>
    </row>
    <row r="940" spans="1:3" x14ac:dyDescent="0.25">
      <c r="A940" s="6" t="s">
        <v>49</v>
      </c>
      <c r="B940" s="27" t="s">
        <v>205</v>
      </c>
      <c r="C940" t="s">
        <v>17</v>
      </c>
    </row>
    <row r="941" spans="1:3" x14ac:dyDescent="0.25">
      <c r="A941" s="6" t="s">
        <v>47</v>
      </c>
      <c r="B941" s="27">
        <v>15.9</v>
      </c>
      <c r="C941" t="s">
        <v>539</v>
      </c>
    </row>
    <row r="942" spans="1:3" x14ac:dyDescent="0.25">
      <c r="A942" s="6"/>
      <c r="B942" s="27"/>
    </row>
    <row r="943" spans="1:3" x14ac:dyDescent="0.25">
      <c r="A943" s="5"/>
      <c r="B943" s="27"/>
      <c r="C943" t="str">
        <f>CONCATENATE("     ",B939)</f>
        <v xml:space="preserve">     People with this variant have two copies of the [C78606381T](https://www.ncbi.nlm.nih.gov/projects/SNP/snp_ref.cgi?rs=12914385) variant. This substitution of a single nucleotide is known as a missense mutation.
</v>
      </c>
    </row>
    <row r="944" spans="1:3" x14ac:dyDescent="0.25">
      <c r="A944" s="6"/>
      <c r="B944" s="27"/>
    </row>
    <row r="945" spans="1:3" x14ac:dyDescent="0.25">
      <c r="A945" s="6"/>
      <c r="B945" s="27"/>
      <c r="C945" t="s">
        <v>541</v>
      </c>
    </row>
    <row r="946" spans="1:3" x14ac:dyDescent="0.25">
      <c r="A946" s="6"/>
      <c r="B946" s="27"/>
    </row>
    <row r="947" spans="1:3" x14ac:dyDescent="0.25">
      <c r="A947" s="6"/>
      <c r="B947" s="27"/>
      <c r="C947" t="str">
        <f>CONCATENATE("     ",B940)</f>
        <v xml:space="preserve">     You are in the Moderate Loss of Function category. See below for more information.</v>
      </c>
    </row>
    <row r="948" spans="1:3" x14ac:dyDescent="0.25">
      <c r="A948" s="6"/>
      <c r="B948" s="27"/>
    </row>
    <row r="949" spans="1:3" x14ac:dyDescent="0.25">
      <c r="A949" s="5"/>
      <c r="B949" s="27"/>
      <c r="C949" t="s">
        <v>542</v>
      </c>
    </row>
    <row r="950" spans="1:3" x14ac:dyDescent="0.25">
      <c r="A950" s="5"/>
      <c r="B950" s="27"/>
    </row>
    <row r="951" spans="1:3" x14ac:dyDescent="0.25">
      <c r="A951" s="5"/>
      <c r="B951" s="27"/>
      <c r="C951" t="str">
        <f>CONCATENATE( "  &lt;piechart percentage=",B941," /&gt;")</f>
        <v xml:space="preserve">  &lt;piechart percentage=15.9 /&gt;</v>
      </c>
    </row>
    <row r="952" spans="1:3" x14ac:dyDescent="0.25">
      <c r="A952" s="5"/>
      <c r="B952" s="27"/>
      <c r="C952" t="str">
        <f>" &lt;/Genotype&gt;"</f>
        <v xml:space="preserve"> &lt;/Genotype&gt;</v>
      </c>
    </row>
    <row r="953" spans="1:3" x14ac:dyDescent="0.25">
      <c r="A953" s="5" t="s">
        <v>50</v>
      </c>
      <c r="B953" s="27" t="str">
        <f>CONCATENATE("Your ",B905," gene has no variants. A normal gene is referred to as a ",CHAR(34),"wild-type",CHAR(34)," gene.")</f>
        <v>Your CHRNA3 gene has no variants. A normal gene is referred to as a "wild-type" gene.</v>
      </c>
      <c r="C953" t="str">
        <f>CONCATENATE(" &lt;Genotype hgvs=",CHAR(34),B925,B927,";",B927,CHAR(34)," name=",CHAR(34),B913,CHAR(34),"&gt; ")</f>
        <v xml:space="preserve"> &lt;Genotype hgvs="NC_000015.10:g.[78606381=];[78606381=]" name="C78606381T"&gt; </v>
      </c>
    </row>
    <row r="954" spans="1:3" x14ac:dyDescent="0.25">
      <c r="A954" s="6" t="s">
        <v>51</v>
      </c>
      <c r="B954" s="27" t="s">
        <v>153</v>
      </c>
      <c r="C954" t="s">
        <v>17</v>
      </c>
    </row>
    <row r="955" spans="1:3" x14ac:dyDescent="0.25">
      <c r="A955" s="6" t="s">
        <v>47</v>
      </c>
      <c r="B955" s="27">
        <v>46.2</v>
      </c>
      <c r="C955" t="s">
        <v>539</v>
      </c>
    </row>
    <row r="956" spans="1:3" x14ac:dyDescent="0.25">
      <c r="A956" s="5"/>
      <c r="B956" s="27"/>
    </row>
    <row r="957" spans="1:3" x14ac:dyDescent="0.25">
      <c r="A957" s="6"/>
      <c r="B957" s="27"/>
      <c r="C957" t="str">
        <f>CONCATENATE("     ",B953)</f>
        <v xml:space="preserve">     Your CHRNA3 gene has no variants. A normal gene is referred to as a "wild-type" gene.</v>
      </c>
    </row>
    <row r="958" spans="1:3" x14ac:dyDescent="0.25">
      <c r="A958" s="6"/>
      <c r="B958" s="27"/>
    </row>
    <row r="959" spans="1:3" x14ac:dyDescent="0.25">
      <c r="A959" s="6"/>
      <c r="B959" s="27"/>
      <c r="C959" t="s">
        <v>541</v>
      </c>
    </row>
    <row r="960" spans="1:3" x14ac:dyDescent="0.25">
      <c r="A960" s="6"/>
      <c r="B960" s="27"/>
    </row>
    <row r="961" spans="1:3" x14ac:dyDescent="0.25">
      <c r="A961" s="6"/>
      <c r="B961" s="27"/>
      <c r="C961" t="str">
        <f>CONCATENATE("     ",B954)</f>
        <v xml:space="preserve">     This variant is not associated with increased risk.</v>
      </c>
    </row>
    <row r="962" spans="1:3" x14ac:dyDescent="0.25">
      <c r="A962" s="5"/>
      <c r="B962" s="27"/>
    </row>
    <row r="963" spans="1:3" x14ac:dyDescent="0.25">
      <c r="A963" s="5"/>
      <c r="B963" s="27"/>
      <c r="C963" t="s">
        <v>542</v>
      </c>
    </row>
    <row r="964" spans="1:3" x14ac:dyDescent="0.25">
      <c r="A964" s="5"/>
      <c r="B964" s="27"/>
    </row>
    <row r="965" spans="1:3" x14ac:dyDescent="0.25">
      <c r="A965" s="5"/>
      <c r="B965" s="27"/>
      <c r="C965" t="str">
        <f>CONCATENATE( "  &lt;piechart percentage=",B955," /&gt;")</f>
        <v xml:space="preserve">  &lt;piechart percentage=46.2 /&gt;</v>
      </c>
    </row>
    <row r="966" spans="1:3" x14ac:dyDescent="0.25">
      <c r="A966" s="5"/>
      <c r="B966" s="27"/>
      <c r="C966" t="str">
        <f>" &lt;/Genotype&gt;"</f>
        <v xml:space="preserve"> &lt;/Genotype&gt;</v>
      </c>
    </row>
    <row r="967" spans="1:3" x14ac:dyDescent="0.25">
      <c r="A967" s="5"/>
      <c r="B967" s="27"/>
      <c r="C967" t="str">
        <f>C917</f>
        <v>&lt;# C645T  #&gt;</v>
      </c>
    </row>
    <row r="968" spans="1:3" x14ac:dyDescent="0.25">
      <c r="A968" s="5" t="s">
        <v>39</v>
      </c>
      <c r="B968" s="1" t="s">
        <v>253</v>
      </c>
      <c r="C968" t="str">
        <f>CONCATENATE(" &lt;Genotype hgvs=",CHAR(34),B968,B969,";",B970,CHAR(34)," name=",CHAR(34),B919,CHAR(34),"&gt; ")</f>
        <v xml:space="preserve"> &lt;Genotype hgvs="NC_000017.11:g.[30237328T&gt;C];[30237328=]" name="C645T "&gt; </v>
      </c>
    </row>
    <row r="969" spans="1:3" x14ac:dyDescent="0.25">
      <c r="A969" s="5" t="s">
        <v>40</v>
      </c>
      <c r="B969" s="27" t="s">
        <v>275</v>
      </c>
    </row>
    <row r="970" spans="1:3" x14ac:dyDescent="0.25">
      <c r="A970" s="5" t="s">
        <v>31</v>
      </c>
      <c r="B970" s="27" t="s">
        <v>276</v>
      </c>
      <c r="C970" t="s">
        <v>539</v>
      </c>
    </row>
    <row r="971" spans="1:3" x14ac:dyDescent="0.25">
      <c r="A971" s="5" t="s">
        <v>45</v>
      </c>
      <c r="B971" s="27" t="str">
        <f>CONCATENATE("People with this variant have one copy of the ",B922," variant. This substitution of a single nucleotide is known as a missense mutation.")</f>
        <v>People with this variant have one copy of the [C645T](https://www.ncbi.nlm.nih.gov/clinvar/variation/17503/) variant. This substitution of a single nucleotide is known as a missense mutation.</v>
      </c>
      <c r="C971" t="s">
        <v>17</v>
      </c>
    </row>
    <row r="972" spans="1:3" x14ac:dyDescent="0.25">
      <c r="A972" s="6" t="s">
        <v>46</v>
      </c>
      <c r="B972" s="27" t="s">
        <v>233</v>
      </c>
      <c r="C972" t="str">
        <f>CONCATENATE("     ",B971)</f>
        <v xml:space="preserve">     People with this variant have one copy of the [C645T](https://www.ncbi.nlm.nih.gov/clinvar/variation/17503/) variant. This substitution of a single nucleotide is known as a missense mutation.</v>
      </c>
    </row>
    <row r="973" spans="1:3" x14ac:dyDescent="0.25">
      <c r="A973" s="6" t="s">
        <v>47</v>
      </c>
      <c r="B973" s="27">
        <v>39.700000000000003</v>
      </c>
    </row>
    <row r="974" spans="1:3" x14ac:dyDescent="0.25">
      <c r="A974" s="5"/>
      <c r="B974" s="27"/>
      <c r="C974" t="s">
        <v>541</v>
      </c>
    </row>
    <row r="975" spans="1:3" x14ac:dyDescent="0.25">
      <c r="A975" s="6"/>
      <c r="B975" s="27"/>
    </row>
    <row r="976" spans="1:3" x14ac:dyDescent="0.25">
      <c r="A976" s="6"/>
      <c r="B976" s="27"/>
      <c r="C976" t="str">
        <f>CONCATENATE("     ",B972)</f>
        <v xml:space="preserve">     You are in the Mild Loss of Function category. See below for more information.</v>
      </c>
    </row>
    <row r="977" spans="1:3" x14ac:dyDescent="0.25">
      <c r="A977" s="6"/>
      <c r="B977" s="27"/>
    </row>
    <row r="978" spans="1:3" x14ac:dyDescent="0.25">
      <c r="A978" s="6"/>
      <c r="B978" s="27"/>
      <c r="C978" t="s">
        <v>542</v>
      </c>
    </row>
    <row r="979" spans="1:3" x14ac:dyDescent="0.25">
      <c r="A979" s="5"/>
      <c r="B979" s="27"/>
    </row>
    <row r="980" spans="1:3" x14ac:dyDescent="0.25">
      <c r="A980" s="5"/>
      <c r="B980" s="27"/>
      <c r="C980" t="str">
        <f>CONCATENATE( "  &lt;piechart percentage=",B973," /&gt;")</f>
        <v xml:space="preserve">  &lt;piechart percentage=39.7 /&gt;</v>
      </c>
    </row>
    <row r="981" spans="1:3" x14ac:dyDescent="0.25">
      <c r="A981" s="5"/>
      <c r="B981" s="27"/>
      <c r="C981" t="str">
        <f>" &lt;/Genotype&gt;"</f>
        <v xml:space="preserve"> &lt;/Genotype&gt;</v>
      </c>
    </row>
    <row r="982" spans="1:3" x14ac:dyDescent="0.25">
      <c r="A982" s="5" t="s">
        <v>48</v>
      </c>
      <c r="B982" s="27" t="str">
        <f>CONCATENATE("People with this variant have two copies of the ",B922," variant. This substitution of a single nucleotide is known as a missense mutation.")</f>
        <v>People with this variant have two copies of the [C645T](https://www.ncbi.nlm.nih.gov/clinvar/variation/17503/) variant. This substitution of a single nucleotide is known as a missense mutation.</v>
      </c>
      <c r="C982" t="str">
        <f>CONCATENATE(" &lt;Genotype hgvs=",CHAR(34),B968,B969,";",B969,CHAR(34)," name=",CHAR(34),B919,CHAR(34),"&gt; ")</f>
        <v xml:space="preserve"> &lt;Genotype hgvs="NC_000017.11:g.[30237328T&gt;C];[30237328T&gt;C]" name="C645T "&gt; </v>
      </c>
    </row>
    <row r="983" spans="1:3" x14ac:dyDescent="0.25">
      <c r="A983" s="6" t="s">
        <v>49</v>
      </c>
      <c r="B983" s="27" t="s">
        <v>205</v>
      </c>
      <c r="C983" t="s">
        <v>17</v>
      </c>
    </row>
    <row r="984" spans="1:3" x14ac:dyDescent="0.25">
      <c r="A984" s="6" t="s">
        <v>47</v>
      </c>
      <c r="B984" s="27">
        <v>42.9</v>
      </c>
      <c r="C984" t="s">
        <v>539</v>
      </c>
    </row>
    <row r="985" spans="1:3" x14ac:dyDescent="0.25">
      <c r="A985" s="6"/>
      <c r="B985" s="27"/>
    </row>
    <row r="986" spans="1:3" x14ac:dyDescent="0.25">
      <c r="A986" s="5"/>
      <c r="B986" s="27"/>
      <c r="C986" t="str">
        <f>CONCATENATE("     ",B982)</f>
        <v xml:space="preserve">     People with this variant have two copies of the [C645T](https://www.ncbi.nlm.nih.gov/clinvar/variation/17503/) variant. This substitution of a single nucleotide is known as a missense mutation.</v>
      </c>
    </row>
    <row r="987" spans="1:3" x14ac:dyDescent="0.25">
      <c r="A987" s="6"/>
      <c r="B987" s="27"/>
    </row>
    <row r="988" spans="1:3" x14ac:dyDescent="0.25">
      <c r="A988" s="6"/>
      <c r="B988" s="27"/>
      <c r="C988" t="s">
        <v>541</v>
      </c>
    </row>
    <row r="989" spans="1:3" x14ac:dyDescent="0.25">
      <c r="A989" s="6"/>
      <c r="B989" s="27"/>
    </row>
    <row r="990" spans="1:3" x14ac:dyDescent="0.25">
      <c r="A990" s="6"/>
      <c r="B990" s="27"/>
      <c r="C990" t="str">
        <f>CONCATENATE("     ",B983)</f>
        <v xml:space="preserve">     You are in the Moderate Loss of Function category. See below for more information.</v>
      </c>
    </row>
    <row r="991" spans="1:3" x14ac:dyDescent="0.25">
      <c r="A991" s="6"/>
      <c r="B991" s="27"/>
    </row>
    <row r="992" spans="1:3" x14ac:dyDescent="0.25">
      <c r="A992" s="5"/>
      <c r="B992" s="27"/>
      <c r="C992" t="s">
        <v>542</v>
      </c>
    </row>
    <row r="993" spans="1:3" x14ac:dyDescent="0.25">
      <c r="A993" s="5"/>
      <c r="B993" s="27"/>
    </row>
    <row r="994" spans="1:3" x14ac:dyDescent="0.25">
      <c r="A994" s="5"/>
      <c r="B994" s="27"/>
      <c r="C994" t="str">
        <f>CONCATENATE( "  &lt;piechart percentage=",B984," /&gt;")</f>
        <v xml:space="preserve">  &lt;piechart percentage=42.9 /&gt;</v>
      </c>
    </row>
    <row r="995" spans="1:3" x14ac:dyDescent="0.25">
      <c r="A995" s="5"/>
      <c r="B995" s="27"/>
      <c r="C995" t="str">
        <f>" &lt;/Genotype&gt;"</f>
        <v xml:space="preserve"> &lt;/Genotype&gt;</v>
      </c>
    </row>
    <row r="996" spans="1:3" x14ac:dyDescent="0.25">
      <c r="A996" s="5" t="s">
        <v>50</v>
      </c>
      <c r="B996" s="27" t="str">
        <f>CONCATENATE("Your ",B905," gene has no variants. A normal gene is referred to as a ",CHAR(34),"wild-type",CHAR(34)," gene.")</f>
        <v>Your CHRNA3 gene has no variants. A normal gene is referred to as a "wild-type" gene.</v>
      </c>
      <c r="C996" t="str">
        <f>CONCATENATE(" &lt;Genotype hgvs=",CHAR(34),B968,B970,";",B970,CHAR(34)," name=",CHAR(34),B919,CHAR(34),"&gt; ")</f>
        <v xml:space="preserve"> &lt;Genotype hgvs="NC_000017.11:g.[30237328=];[30237328=]" name="C645T "&gt; </v>
      </c>
    </row>
    <row r="997" spans="1:3" x14ac:dyDescent="0.25">
      <c r="A997" s="6" t="s">
        <v>51</v>
      </c>
      <c r="B997" s="27" t="s">
        <v>153</v>
      </c>
      <c r="C997" t="s">
        <v>17</v>
      </c>
    </row>
    <row r="998" spans="1:3" x14ac:dyDescent="0.25">
      <c r="A998" s="6" t="s">
        <v>47</v>
      </c>
      <c r="B998" s="27">
        <v>17.399999999999999</v>
      </c>
      <c r="C998" t="s">
        <v>539</v>
      </c>
    </row>
    <row r="999" spans="1:3" x14ac:dyDescent="0.25">
      <c r="A999" s="5"/>
      <c r="B999" s="27"/>
    </row>
    <row r="1000" spans="1:3" x14ac:dyDescent="0.25">
      <c r="A1000" s="6"/>
      <c r="B1000" s="27"/>
      <c r="C1000" t="str">
        <f>CONCATENATE("     ",B996)</f>
        <v xml:space="preserve">     Your CHRNA3 gene has no variants. A normal gene is referred to as a "wild-type" gene.</v>
      </c>
    </row>
    <row r="1001" spans="1:3" x14ac:dyDescent="0.25">
      <c r="A1001" s="6"/>
      <c r="B1001" s="27"/>
    </row>
    <row r="1002" spans="1:3" x14ac:dyDescent="0.25">
      <c r="A1002" s="6"/>
      <c r="B1002" s="27"/>
      <c r="C1002" t="s">
        <v>541</v>
      </c>
    </row>
    <row r="1003" spans="1:3" x14ac:dyDescent="0.25">
      <c r="A1003" s="6"/>
      <c r="B1003" s="27"/>
    </row>
    <row r="1004" spans="1:3" x14ac:dyDescent="0.25">
      <c r="A1004" s="6"/>
      <c r="B1004" s="27"/>
      <c r="C1004" t="str">
        <f>CONCATENATE("     ",B997)</f>
        <v xml:space="preserve">     This variant is not associated with increased risk.</v>
      </c>
    </row>
    <row r="1005" spans="1:3" x14ac:dyDescent="0.25">
      <c r="A1005" s="5"/>
      <c r="B1005" s="27"/>
    </row>
    <row r="1006" spans="1:3" x14ac:dyDescent="0.25">
      <c r="A1006" s="5"/>
      <c r="B1006" s="27"/>
      <c r="C1006" t="s">
        <v>542</v>
      </c>
    </row>
    <row r="1007" spans="1:3" x14ac:dyDescent="0.25">
      <c r="A1007" s="5"/>
      <c r="B1007" s="27"/>
    </row>
    <row r="1008" spans="1:3" x14ac:dyDescent="0.25">
      <c r="A1008" s="5"/>
      <c r="B1008" s="27"/>
      <c r="C1008" t="str">
        <f>CONCATENATE( "  &lt;piechart percentage=",B998," /&gt;")</f>
        <v xml:space="preserve">  &lt;piechart percentage=17.4 /&gt;</v>
      </c>
    </row>
    <row r="1009" spans="1:3" x14ac:dyDescent="0.25">
      <c r="A1009" s="5"/>
      <c r="B1009" s="27"/>
      <c r="C1009" t="str">
        <f>" &lt;/Genotype&gt;"</f>
        <v xml:space="preserve"> &lt;/Genotype&gt;</v>
      </c>
    </row>
    <row r="1010" spans="1:3" x14ac:dyDescent="0.25">
      <c r="A1010" s="5" t="s">
        <v>52</v>
      </c>
      <c r="B1010" s="27" t="str">
        <f>CONCATENATE("Your ",B905," gene has an unknown variant.")</f>
        <v>Your CHRNA3 gene has an unknown variant.</v>
      </c>
      <c r="C1010" t="str">
        <f>CONCATENATE(" &lt;Genotype hgvs=",CHAR(34),"unknown",CHAR(34),"&gt; ")</f>
        <v xml:space="preserve"> &lt;Genotype hgvs="unknown"&gt; </v>
      </c>
    </row>
    <row r="1011" spans="1:3" x14ac:dyDescent="0.25">
      <c r="A1011" s="6" t="s">
        <v>52</v>
      </c>
      <c r="B1011" s="27" t="s">
        <v>155</v>
      </c>
      <c r="C1011" t="s">
        <v>17</v>
      </c>
    </row>
    <row r="1012" spans="1:3" x14ac:dyDescent="0.25">
      <c r="A1012" s="6" t="s">
        <v>47</v>
      </c>
      <c r="B1012" s="27"/>
      <c r="C1012" t="s">
        <v>539</v>
      </c>
    </row>
    <row r="1013" spans="1:3" x14ac:dyDescent="0.25">
      <c r="A1013" s="6"/>
      <c r="B1013" s="27"/>
    </row>
    <row r="1014" spans="1:3" x14ac:dyDescent="0.25">
      <c r="A1014" s="6"/>
      <c r="B1014" s="27"/>
      <c r="C1014" t="str">
        <f>CONCATENATE("     ",B1010)</f>
        <v xml:space="preserve">     Your CHRNA3 gene has an unknown variant.</v>
      </c>
    </row>
    <row r="1015" spans="1:3" x14ac:dyDescent="0.25">
      <c r="A1015" s="6"/>
      <c r="B1015" s="27"/>
    </row>
    <row r="1016" spans="1:3" x14ac:dyDescent="0.25">
      <c r="A1016" s="6"/>
      <c r="B1016" s="27"/>
      <c r="C1016" t="s">
        <v>541</v>
      </c>
    </row>
    <row r="1017" spans="1:3" x14ac:dyDescent="0.25">
      <c r="A1017" s="6"/>
      <c r="B1017" s="27"/>
    </row>
    <row r="1018" spans="1:3" x14ac:dyDescent="0.25">
      <c r="A1018" s="5"/>
      <c r="B1018" s="27"/>
      <c r="C1018" t="str">
        <f>CONCATENATE("     ",B1011)</f>
        <v xml:space="preserve">     The effect is unknown.</v>
      </c>
    </row>
    <row r="1019" spans="1:3" x14ac:dyDescent="0.25">
      <c r="A1019" s="6"/>
      <c r="B1019" s="27"/>
    </row>
    <row r="1020" spans="1:3" x14ac:dyDescent="0.25">
      <c r="A1020" s="5"/>
      <c r="B1020" s="27"/>
      <c r="C1020" t="s">
        <v>542</v>
      </c>
    </row>
    <row r="1021" spans="1:3" x14ac:dyDescent="0.25">
      <c r="A1021" s="5"/>
      <c r="B1021" s="27"/>
    </row>
    <row r="1022" spans="1:3" x14ac:dyDescent="0.25">
      <c r="A1022" s="5"/>
      <c r="B1022" s="27"/>
      <c r="C1022" t="str">
        <f>CONCATENATE( "  &lt;piechart percentage=",B1012," /&gt;")</f>
        <v xml:space="preserve">  &lt;piechart percentage= /&gt;</v>
      </c>
    </row>
    <row r="1023" spans="1:3" x14ac:dyDescent="0.25">
      <c r="A1023" s="5"/>
      <c r="B1023" s="27"/>
      <c r="C1023" t="str">
        <f>" &lt;/Genotype&gt;"</f>
        <v xml:space="preserve"> &lt;/Genotype&gt;</v>
      </c>
    </row>
    <row r="1024" spans="1:3" x14ac:dyDescent="0.25">
      <c r="A1024" s="5" t="s">
        <v>50</v>
      </c>
      <c r="B1024" s="27" t="str">
        <f>CONCATENATE("Your ",B905," gene has no variants. A normal gene is referred to as a ",CHAR(34),"wild-type",CHAR(34)," gene.")</f>
        <v>Your CHRNA3 gene has no variants. A normal gene is referred to as a "wild-type" gene.</v>
      </c>
      <c r="C1024" t="str">
        <f>CONCATENATE(" &lt;Genotype hgvs=",CHAR(34),"wildtype",CHAR(34),"&gt;")</f>
        <v xml:space="preserve"> &lt;Genotype hgvs="wildtype"&gt;</v>
      </c>
    </row>
    <row r="1025" spans="1:3" x14ac:dyDescent="0.25">
      <c r="A1025" s="6" t="s">
        <v>51</v>
      </c>
      <c r="B1025" s="27" t="s">
        <v>234</v>
      </c>
      <c r="C1025" t="s">
        <v>17</v>
      </c>
    </row>
    <row r="1026" spans="1:3" x14ac:dyDescent="0.25">
      <c r="A1026" s="6" t="s">
        <v>47</v>
      </c>
      <c r="B1026" s="27"/>
      <c r="C1026" t="s">
        <v>539</v>
      </c>
    </row>
    <row r="1027" spans="1:3" x14ac:dyDescent="0.25">
      <c r="A1027" s="6"/>
      <c r="B1027" s="27"/>
    </row>
    <row r="1028" spans="1:3" x14ac:dyDescent="0.25">
      <c r="A1028" s="6"/>
      <c r="B1028" s="27"/>
      <c r="C1028" t="str">
        <f>CONCATENATE("     ",B1024)</f>
        <v xml:space="preserve">     Your CHRNA3 gene has no variants. A normal gene is referred to as a "wild-type" gene.</v>
      </c>
    </row>
    <row r="1029" spans="1:3" x14ac:dyDescent="0.25">
      <c r="A1029" s="6"/>
      <c r="B1029" s="27"/>
    </row>
    <row r="1030" spans="1:3" x14ac:dyDescent="0.25">
      <c r="A1030" s="6"/>
      <c r="B1030" s="27"/>
      <c r="C1030" t="s">
        <v>541</v>
      </c>
    </row>
    <row r="1031" spans="1:3" x14ac:dyDescent="0.25">
      <c r="A1031" s="6"/>
      <c r="B1031" s="27"/>
    </row>
    <row r="1032" spans="1:3" x14ac:dyDescent="0.25">
      <c r="A1032" s="6"/>
      <c r="B1032" s="27"/>
      <c r="C1032" t="str">
        <f>CONCATENATE("     ",B1025)</f>
        <v xml:space="preserve">     Your variant is not associated with any loss of function.</v>
      </c>
    </row>
    <row r="1033" spans="1:3" x14ac:dyDescent="0.25">
      <c r="A1033" s="6"/>
      <c r="B1033" s="27"/>
    </row>
    <row r="1034" spans="1:3" x14ac:dyDescent="0.25">
      <c r="A1034" s="6"/>
      <c r="B1034" s="27"/>
      <c r="C1034" t="s">
        <v>542</v>
      </c>
    </row>
    <row r="1035" spans="1:3" x14ac:dyDescent="0.25">
      <c r="A1035" s="5"/>
      <c r="B1035" s="27"/>
    </row>
    <row r="1036" spans="1:3" x14ac:dyDescent="0.25">
      <c r="A1036" s="6"/>
      <c r="B1036" s="27"/>
      <c r="C1036" t="str">
        <f>CONCATENATE( "  &lt;piechart percentage=",B1026," /&gt;")</f>
        <v xml:space="preserve">  &lt;piechart percentage= /&gt;</v>
      </c>
    </row>
    <row r="1037" spans="1:3" x14ac:dyDescent="0.25">
      <c r="A1037" s="6"/>
      <c r="B1037" s="27"/>
      <c r="C1037" t="str">
        <f>" &lt;/Genotype&gt;"</f>
        <v xml:space="preserve"> &lt;/Genotype&gt;</v>
      </c>
    </row>
    <row r="1038" spans="1:3" x14ac:dyDescent="0.25">
      <c r="A1038" s="6"/>
      <c r="B1038" s="27"/>
      <c r="C1038" t="str">
        <f>"&lt;/GeneAnalysis&gt;"</f>
        <v>&lt;/GeneAnalysis&gt;</v>
      </c>
    </row>
    <row r="1039" spans="1:3" s="33" customFormat="1" x14ac:dyDescent="0.25"/>
    <row r="1040" spans="1:3" s="33" customFormat="1" x14ac:dyDescent="0.25">
      <c r="A1040" s="34"/>
      <c r="B1040" s="32"/>
    </row>
    <row r="1041" spans="1:3" x14ac:dyDescent="0.25">
      <c r="A1041" s="6" t="s">
        <v>4</v>
      </c>
      <c r="B1041" s="27" t="s">
        <v>365</v>
      </c>
      <c r="C1041" t="str">
        <f>CONCATENATE("&lt;GeneAnalysis gene=",CHAR(34),B1041,CHAR(34)," interval=",CHAR(34),B1042,CHAR(34),"&gt; ")</f>
        <v xml:space="preserve">&lt;GeneAnalysis gene="CHRNA3" interval="NC_000015.10:g.78593052_78621295"&gt; </v>
      </c>
    </row>
    <row r="1042" spans="1:3" x14ac:dyDescent="0.25">
      <c r="A1042" s="6" t="s">
        <v>27</v>
      </c>
      <c r="B1042" s="27" t="s">
        <v>366</v>
      </c>
    </row>
    <row r="1043" spans="1:3" x14ac:dyDescent="0.25">
      <c r="A1043" s="6" t="s">
        <v>28</v>
      </c>
      <c r="B1043" s="27" t="s">
        <v>362</v>
      </c>
      <c r="C1043" t="str">
        <f>CONCATENATE("# What are some common mutations of ",B1041,"?")</f>
        <v># What are some common mutations of CHRNA3?</v>
      </c>
    </row>
    <row r="1044" spans="1:3" x14ac:dyDescent="0.25">
      <c r="A1044" s="6" t="s">
        <v>24</v>
      </c>
      <c r="B1044" s="27" t="s">
        <v>25</v>
      </c>
      <c r="C1044" t="s">
        <v>17</v>
      </c>
    </row>
    <row r="1045" spans="1:3" x14ac:dyDescent="0.25">
      <c r="B1045" s="27"/>
      <c r="C1045" t="str">
        <f>CONCATENATE("There are ",B1043," well known variants in ",B1041,": ",B1052," and ",B1058,".")</f>
        <v>There are two well known variants in CHRNA3: [C78606381T](https://www.ncbi.nlm.nih.gov/projects/SNP/snp_ref.cgi?rs=12914385) and [C645T](https://www.ncbi.nlm.nih.gov/clinvar/variation/17503/).</v>
      </c>
    </row>
    <row r="1046" spans="1:3" x14ac:dyDescent="0.25">
      <c r="B1046" s="27"/>
    </row>
    <row r="1047" spans="1:3" x14ac:dyDescent="0.25">
      <c r="A1047" s="6"/>
      <c r="B1047" s="27"/>
      <c r="C1047" t="str">
        <f>CONCATENATE("&lt;# ",B1049," #&gt;")</f>
        <v>&lt;# C78606381T #&gt;</v>
      </c>
    </row>
    <row r="1048" spans="1:3" x14ac:dyDescent="0.25">
      <c r="A1048" s="6" t="s">
        <v>29</v>
      </c>
      <c r="B1048" s="1" t="s">
        <v>367</v>
      </c>
      <c r="C1048" t="str">
        <f>CONCATENATE(" &lt;Variant hgvs=",CHAR(34),B1048,CHAR(34)," name=",CHAR(34),B1049,CHAR(34),"&gt; ")</f>
        <v xml:space="preserve"> &lt;Variant hgvs="NC_000015.10:g.78606381C&gt;T" name="C78606381T"&gt; </v>
      </c>
    </row>
    <row r="1049" spans="1:3" x14ac:dyDescent="0.25">
      <c r="A1049" s="5" t="s">
        <v>30</v>
      </c>
      <c r="B1049" s="30" t="s">
        <v>369</v>
      </c>
    </row>
    <row r="1050" spans="1:3" x14ac:dyDescent="0.25">
      <c r="A1050" s="5" t="s">
        <v>31</v>
      </c>
      <c r="B1050" s="27" t="s">
        <v>224</v>
      </c>
      <c r="C1050" t="str">
        <f>CONCATENATE("  This variant is a change at a specific point in the ",B1041," gene from ",B1050," to ",B1051," resulting in incorrect ",B1044,"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051" spans="1:3" x14ac:dyDescent="0.25">
      <c r="A1051" s="5" t="s">
        <v>32</v>
      </c>
      <c r="B1051" s="27" t="s">
        <v>37</v>
      </c>
      <c r="C1051" t="s">
        <v>17</v>
      </c>
    </row>
    <row r="1052" spans="1:3" x14ac:dyDescent="0.25">
      <c r="A1052" s="5" t="s">
        <v>40</v>
      </c>
      <c r="B1052" s="30" t="s">
        <v>371</v>
      </c>
      <c r="C1052" t="str">
        <f>"&lt;/Variant&gt;"</f>
        <v>&lt;/Variant&gt;</v>
      </c>
    </row>
    <row r="1053" spans="1:3" x14ac:dyDescent="0.25">
      <c r="B1053" s="27"/>
      <c r="C1053" t="str">
        <f>CONCATENATE("&lt;# ",B1055," #&gt;")</f>
        <v>&lt;# C645T  #&gt;</v>
      </c>
    </row>
    <row r="1054" spans="1:3" x14ac:dyDescent="0.25">
      <c r="A1054" s="6" t="s">
        <v>29</v>
      </c>
      <c r="B1054" s="1" t="s">
        <v>368</v>
      </c>
      <c r="C1054" t="str">
        <f>CONCATENATE(" &lt;Variant hgvs=",CHAR(34),B1054,CHAR(34)," name=",CHAR(34),B1055,CHAR(34),"&gt; ")</f>
        <v xml:space="preserve"> &lt;Variant hgvs="NC_000015.10:g.78601997G&gt;A" name="C645T "&gt; </v>
      </c>
    </row>
    <row r="1055" spans="1:3" x14ac:dyDescent="0.25">
      <c r="A1055" s="5" t="s">
        <v>30</v>
      </c>
      <c r="B1055" s="30" t="s">
        <v>370</v>
      </c>
    </row>
    <row r="1056" spans="1:3" x14ac:dyDescent="0.25">
      <c r="A1056" s="5" t="s">
        <v>31</v>
      </c>
      <c r="B1056" s="27" t="s">
        <v>38</v>
      </c>
      <c r="C1056" t="str">
        <f>CONCATENATE("  This variant is a change at a specific point in the ",B1041," gene from ",B1056," to ",B1057," resulting in incorrect ",B1044,"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057" spans="1:3" x14ac:dyDescent="0.25">
      <c r="A1057" s="5" t="s">
        <v>32</v>
      </c>
      <c r="B1057" s="27" t="s">
        <v>66</v>
      </c>
    </row>
    <row r="1058" spans="1:3" x14ac:dyDescent="0.25">
      <c r="A1058" s="6" t="s">
        <v>40</v>
      </c>
      <c r="B1058" s="30" t="s">
        <v>381</v>
      </c>
      <c r="C1058" t="str">
        <f>"&lt;/Variant&gt;"</f>
        <v>&lt;/Variant&gt;</v>
      </c>
    </row>
    <row r="1059" spans="1:3" s="33" customFormat="1" x14ac:dyDescent="0.25">
      <c r="A1059" s="31"/>
      <c r="B1059" s="32"/>
    </row>
    <row r="1060" spans="1:3" s="33" customFormat="1" x14ac:dyDescent="0.25">
      <c r="A1060" s="31"/>
      <c r="B1060" s="32"/>
      <c r="C1060" t="str">
        <f>C1047</f>
        <v>&lt;# C78606381T #&gt;</v>
      </c>
    </row>
    <row r="1061" spans="1:3" x14ac:dyDescent="0.25">
      <c r="A1061" s="5" t="s">
        <v>39</v>
      </c>
      <c r="B1061" s="40" t="s">
        <v>372</v>
      </c>
      <c r="C1061" t="str">
        <f>CONCATENATE(" &lt;Genotype hgvs=",CHAR(34),B1061,B1062,";",B1063,CHAR(34)," name=",CHAR(34),B1049,CHAR(34),"&gt; ")</f>
        <v xml:space="preserve"> &lt;Genotype hgvs="NC_000015.10:g.[78606381C&gt;T];[78606381=]" name="C78606381T"&gt; </v>
      </c>
    </row>
    <row r="1062" spans="1:3" x14ac:dyDescent="0.25">
      <c r="A1062" s="5" t="s">
        <v>40</v>
      </c>
      <c r="B1062" s="27" t="s">
        <v>373</v>
      </c>
    </row>
    <row r="1063" spans="1:3" x14ac:dyDescent="0.25">
      <c r="A1063" s="5" t="s">
        <v>31</v>
      </c>
      <c r="B1063" s="27" t="s">
        <v>374</v>
      </c>
      <c r="C1063" t="s">
        <v>539</v>
      </c>
    </row>
    <row r="1064" spans="1:3" x14ac:dyDescent="0.25">
      <c r="A1064" s="5" t="s">
        <v>45</v>
      </c>
      <c r="B1064" s="27" t="str">
        <f>CONCATENATE("People with this variant have one copy of the ",B1052,"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064" t="s">
        <v>17</v>
      </c>
    </row>
    <row r="1065" spans="1:3" x14ac:dyDescent="0.25">
      <c r="A1065" s="6" t="s">
        <v>46</v>
      </c>
      <c r="B1065" s="27" t="s">
        <v>233</v>
      </c>
      <c r="C1065" t="str">
        <f>CONCATENATE("     ",B1064)</f>
        <v xml:space="preserve">     People with this variant have one copy of the [C78606381T](https://www.ncbi.nlm.nih.gov/projects/SNP/snp_ref.cgi?rs=12914385) variant. This substitution of a single nucleotide is known as a missense mutation.</v>
      </c>
    </row>
    <row r="1066" spans="1:3" x14ac:dyDescent="0.25">
      <c r="A1066" s="6" t="s">
        <v>47</v>
      </c>
      <c r="B1066" s="27">
        <v>37.9</v>
      </c>
    </row>
    <row r="1067" spans="1:3" x14ac:dyDescent="0.25">
      <c r="A1067" s="5"/>
      <c r="B1067" s="27"/>
      <c r="C1067" t="s">
        <v>541</v>
      </c>
    </row>
    <row r="1068" spans="1:3" x14ac:dyDescent="0.25">
      <c r="A1068" s="6"/>
      <c r="B1068" s="27"/>
    </row>
    <row r="1069" spans="1:3" x14ac:dyDescent="0.25">
      <c r="A1069" s="6"/>
      <c r="B1069" s="27"/>
      <c r="C1069" t="str">
        <f>CONCATENATE("     ",B1065)</f>
        <v xml:space="preserve">     You are in the Mild Loss of Function category. See below for more information.</v>
      </c>
    </row>
    <row r="1070" spans="1:3" x14ac:dyDescent="0.25">
      <c r="A1070" s="6"/>
      <c r="B1070" s="27"/>
    </row>
    <row r="1071" spans="1:3" x14ac:dyDescent="0.25">
      <c r="A1071" s="6"/>
      <c r="B1071" s="27"/>
      <c r="C1071" t="s">
        <v>542</v>
      </c>
    </row>
    <row r="1072" spans="1:3" x14ac:dyDescent="0.25">
      <c r="A1072" s="5"/>
      <c r="B1072" s="27"/>
    </row>
    <row r="1073" spans="1:3" x14ac:dyDescent="0.25">
      <c r="A1073" s="5"/>
      <c r="B1073" s="27"/>
      <c r="C1073" t="str">
        <f>CONCATENATE( "  &lt;piechart percentage=",B1066," /&gt;")</f>
        <v xml:space="preserve">  &lt;piechart percentage=37.9 /&gt;</v>
      </c>
    </row>
    <row r="1074" spans="1:3" x14ac:dyDescent="0.25">
      <c r="A1074" s="5"/>
      <c r="B1074" s="27"/>
      <c r="C1074" t="str">
        <f>" &lt;/Genotype&gt;"</f>
        <v xml:space="preserve"> &lt;/Genotype&gt;</v>
      </c>
    </row>
    <row r="1075" spans="1:3" x14ac:dyDescent="0.25">
      <c r="A1075" s="5" t="s">
        <v>48</v>
      </c>
      <c r="B1075" s="27" t="s">
        <v>375</v>
      </c>
      <c r="C1075" t="str">
        <f>CONCATENATE(" &lt;Genotype hgvs=",CHAR(34),B1061,B1062,";",B1062,CHAR(34)," name=",CHAR(34),B1049,CHAR(34),"&gt; ")</f>
        <v xml:space="preserve"> &lt;Genotype hgvs="NC_000015.10:g.[78606381C&gt;T];[78606381C&gt;T]" name="C78606381T"&gt; </v>
      </c>
    </row>
    <row r="1076" spans="1:3" x14ac:dyDescent="0.25">
      <c r="A1076" s="6" t="s">
        <v>49</v>
      </c>
      <c r="B1076" s="27" t="s">
        <v>205</v>
      </c>
      <c r="C1076" t="s">
        <v>17</v>
      </c>
    </row>
    <row r="1077" spans="1:3" x14ac:dyDescent="0.25">
      <c r="A1077" s="6" t="s">
        <v>47</v>
      </c>
      <c r="B1077" s="27">
        <v>15.9</v>
      </c>
      <c r="C1077" t="s">
        <v>539</v>
      </c>
    </row>
    <row r="1078" spans="1:3" x14ac:dyDescent="0.25">
      <c r="A1078" s="6"/>
      <c r="B1078" s="27"/>
    </row>
    <row r="1079" spans="1:3" x14ac:dyDescent="0.25">
      <c r="A1079" s="5"/>
      <c r="B1079" s="27"/>
      <c r="C1079" t="str">
        <f>CONCATENATE("     ",B1075)</f>
        <v xml:space="preserve">     People with this variant have two copies of the [C78606381T](https://www.ncbi.nlm.nih.gov/projects/SNP/snp_ref.cgi?rs=12914385) variant. This substitution of a single nucleotide is known as a missense mutation.
</v>
      </c>
    </row>
    <row r="1080" spans="1:3" x14ac:dyDescent="0.25">
      <c r="A1080" s="6"/>
      <c r="B1080" s="27"/>
    </row>
    <row r="1081" spans="1:3" x14ac:dyDescent="0.25">
      <c r="A1081" s="6"/>
      <c r="B1081" s="27"/>
      <c r="C1081" t="s">
        <v>541</v>
      </c>
    </row>
    <row r="1082" spans="1:3" x14ac:dyDescent="0.25">
      <c r="A1082" s="6"/>
      <c r="B1082" s="27"/>
    </row>
    <row r="1083" spans="1:3" x14ac:dyDescent="0.25">
      <c r="A1083" s="6"/>
      <c r="B1083" s="27"/>
      <c r="C1083" t="str">
        <f>CONCATENATE("     ",B1076)</f>
        <v xml:space="preserve">     You are in the Moderate Loss of Function category. See below for more information.</v>
      </c>
    </row>
    <row r="1084" spans="1:3" x14ac:dyDescent="0.25">
      <c r="A1084" s="6"/>
      <c r="B1084" s="27"/>
    </row>
    <row r="1085" spans="1:3" x14ac:dyDescent="0.25">
      <c r="A1085" s="5"/>
      <c r="B1085" s="27"/>
      <c r="C1085" t="s">
        <v>542</v>
      </c>
    </row>
    <row r="1086" spans="1:3" x14ac:dyDescent="0.25">
      <c r="A1086" s="5"/>
      <c r="B1086" s="27"/>
    </row>
    <row r="1087" spans="1:3" x14ac:dyDescent="0.25">
      <c r="A1087" s="5"/>
      <c r="B1087" s="27"/>
      <c r="C1087" t="str">
        <f>CONCATENATE( "  &lt;piechart percentage=",B1077," /&gt;")</f>
        <v xml:space="preserve">  &lt;piechart percentage=15.9 /&gt;</v>
      </c>
    </row>
    <row r="1088" spans="1:3" x14ac:dyDescent="0.25">
      <c r="A1088" s="5"/>
      <c r="B1088" s="27"/>
      <c r="C1088" t="str">
        <f>" &lt;/Genotype&gt;"</f>
        <v xml:space="preserve"> &lt;/Genotype&gt;</v>
      </c>
    </row>
    <row r="1089" spans="1:3" x14ac:dyDescent="0.25">
      <c r="A1089" s="5" t="s">
        <v>50</v>
      </c>
      <c r="B1089" s="27" t="str">
        <f>CONCATENATE("Your ",B1041," gene has no variants. A normal gene is referred to as a ",CHAR(34),"wild-type",CHAR(34)," gene.")</f>
        <v>Your CHRNA3 gene has no variants. A normal gene is referred to as a "wild-type" gene.</v>
      </c>
      <c r="C1089" t="str">
        <f>CONCATENATE(" &lt;Genotype hgvs=",CHAR(34),B1061,B1063,";",B1063,CHAR(34)," name=",CHAR(34),B1049,CHAR(34),"&gt; ")</f>
        <v xml:space="preserve"> &lt;Genotype hgvs="NC_000015.10:g.[78606381=];[78606381=]" name="C78606381T"&gt; </v>
      </c>
    </row>
    <row r="1090" spans="1:3" x14ac:dyDescent="0.25">
      <c r="A1090" s="6" t="s">
        <v>51</v>
      </c>
      <c r="B1090" s="27" t="s">
        <v>153</v>
      </c>
      <c r="C1090" t="s">
        <v>17</v>
      </c>
    </row>
    <row r="1091" spans="1:3" x14ac:dyDescent="0.25">
      <c r="A1091" s="6" t="s">
        <v>47</v>
      </c>
      <c r="B1091" s="27">
        <v>46.2</v>
      </c>
      <c r="C1091" t="s">
        <v>539</v>
      </c>
    </row>
    <row r="1092" spans="1:3" x14ac:dyDescent="0.25">
      <c r="A1092" s="5"/>
      <c r="B1092" s="27"/>
    </row>
    <row r="1093" spans="1:3" x14ac:dyDescent="0.25">
      <c r="A1093" s="6"/>
      <c r="B1093" s="27"/>
      <c r="C1093" t="str">
        <f>CONCATENATE("     ",B1089)</f>
        <v xml:space="preserve">     Your CHRNA3 gene has no variants. A normal gene is referred to as a "wild-type" gene.</v>
      </c>
    </row>
    <row r="1094" spans="1:3" x14ac:dyDescent="0.25">
      <c r="A1094" s="6"/>
      <c r="B1094" s="27"/>
    </row>
    <row r="1095" spans="1:3" x14ac:dyDescent="0.25">
      <c r="A1095" s="6"/>
      <c r="B1095" s="27"/>
      <c r="C1095" t="s">
        <v>541</v>
      </c>
    </row>
    <row r="1096" spans="1:3" x14ac:dyDescent="0.25">
      <c r="A1096" s="6"/>
      <c r="B1096" s="27"/>
    </row>
    <row r="1097" spans="1:3" x14ac:dyDescent="0.25">
      <c r="A1097" s="6"/>
      <c r="B1097" s="27"/>
      <c r="C1097" t="str">
        <f>CONCATENATE("     ",B1090)</f>
        <v xml:space="preserve">     This variant is not associated with increased risk.</v>
      </c>
    </row>
    <row r="1098" spans="1:3" x14ac:dyDescent="0.25">
      <c r="A1098" s="5"/>
      <c r="B1098" s="27"/>
    </row>
    <row r="1099" spans="1:3" x14ac:dyDescent="0.25">
      <c r="A1099" s="5"/>
      <c r="B1099" s="27"/>
      <c r="C1099" t="s">
        <v>542</v>
      </c>
    </row>
    <row r="1100" spans="1:3" x14ac:dyDescent="0.25">
      <c r="A1100" s="5"/>
      <c r="B1100" s="27"/>
    </row>
    <row r="1101" spans="1:3" x14ac:dyDescent="0.25">
      <c r="A1101" s="5"/>
      <c r="B1101" s="27"/>
      <c r="C1101" t="str">
        <f>CONCATENATE( "  &lt;piechart percentage=",B1091," /&gt;")</f>
        <v xml:space="preserve">  &lt;piechart percentage=46.2 /&gt;</v>
      </c>
    </row>
    <row r="1102" spans="1:3" x14ac:dyDescent="0.25">
      <c r="A1102" s="5"/>
      <c r="B1102" s="27"/>
      <c r="C1102" t="str">
        <f>" &lt;/Genotype&gt;"</f>
        <v xml:space="preserve"> &lt;/Genotype&gt;</v>
      </c>
    </row>
    <row r="1103" spans="1:3" x14ac:dyDescent="0.25">
      <c r="A1103" s="5"/>
      <c r="B1103" s="27"/>
      <c r="C1103" t="str">
        <f>C1053</f>
        <v>&lt;# C645T  #&gt;</v>
      </c>
    </row>
    <row r="1104" spans="1:3" x14ac:dyDescent="0.25">
      <c r="A1104" s="5" t="s">
        <v>39</v>
      </c>
      <c r="B1104" s="1" t="s">
        <v>253</v>
      </c>
      <c r="C1104" t="str">
        <f>CONCATENATE(" &lt;Genotype hgvs=",CHAR(34),B1104,B1105,";",B1106,CHAR(34)," name=",CHAR(34),B1055,CHAR(34),"&gt; ")</f>
        <v xml:space="preserve"> &lt;Genotype hgvs="NC_000017.11:g.[30237328T&gt;C];[30237328=]" name="C645T "&gt; </v>
      </c>
    </row>
    <row r="1105" spans="1:3" x14ac:dyDescent="0.25">
      <c r="A1105" s="5" t="s">
        <v>40</v>
      </c>
      <c r="B1105" s="27" t="s">
        <v>275</v>
      </c>
    </row>
    <row r="1106" spans="1:3" x14ac:dyDescent="0.25">
      <c r="A1106" s="5" t="s">
        <v>31</v>
      </c>
      <c r="B1106" s="27" t="s">
        <v>276</v>
      </c>
      <c r="C1106" t="s">
        <v>539</v>
      </c>
    </row>
    <row r="1107" spans="1:3" x14ac:dyDescent="0.25">
      <c r="A1107" s="5" t="s">
        <v>45</v>
      </c>
      <c r="B1107" s="27" t="str">
        <f>CONCATENATE("People with this variant have one copy of the ",B1058," variant. This substitution of a single nucleotide is known as a missense mutation.")</f>
        <v>People with this variant have one copy of the [C645T](https://www.ncbi.nlm.nih.gov/clinvar/variation/17503/) variant. This substitution of a single nucleotide is known as a missense mutation.</v>
      </c>
      <c r="C1107" t="s">
        <v>17</v>
      </c>
    </row>
    <row r="1108" spans="1:3" x14ac:dyDescent="0.25">
      <c r="A1108" s="6" t="s">
        <v>46</v>
      </c>
      <c r="B1108" s="27" t="s">
        <v>233</v>
      </c>
      <c r="C1108" t="str">
        <f>CONCATENATE("     ",B1107)</f>
        <v xml:space="preserve">     People with this variant have one copy of the [C645T](https://www.ncbi.nlm.nih.gov/clinvar/variation/17503/) variant. This substitution of a single nucleotide is known as a missense mutation.</v>
      </c>
    </row>
    <row r="1109" spans="1:3" x14ac:dyDescent="0.25">
      <c r="A1109" s="6" t="s">
        <v>47</v>
      </c>
      <c r="B1109" s="27">
        <v>39.700000000000003</v>
      </c>
    </row>
    <row r="1110" spans="1:3" x14ac:dyDescent="0.25">
      <c r="A1110" s="5"/>
      <c r="B1110" s="27"/>
      <c r="C1110" t="s">
        <v>541</v>
      </c>
    </row>
    <row r="1111" spans="1:3" x14ac:dyDescent="0.25">
      <c r="A1111" s="6"/>
      <c r="B1111" s="27"/>
    </row>
    <row r="1112" spans="1:3" x14ac:dyDescent="0.25">
      <c r="A1112" s="6"/>
      <c r="B1112" s="27"/>
      <c r="C1112" t="str">
        <f>CONCATENATE("     ",B1108)</f>
        <v xml:space="preserve">     You are in the Mild Loss of Function category. See below for more information.</v>
      </c>
    </row>
    <row r="1113" spans="1:3" x14ac:dyDescent="0.25">
      <c r="A1113" s="6"/>
      <c r="B1113" s="27"/>
    </row>
    <row r="1114" spans="1:3" x14ac:dyDescent="0.25">
      <c r="A1114" s="6"/>
      <c r="B1114" s="27"/>
      <c r="C1114" t="s">
        <v>542</v>
      </c>
    </row>
    <row r="1115" spans="1:3" x14ac:dyDescent="0.25">
      <c r="A1115" s="5"/>
      <c r="B1115" s="27"/>
    </row>
    <row r="1116" spans="1:3" x14ac:dyDescent="0.25">
      <c r="A1116" s="5"/>
      <c r="B1116" s="27"/>
      <c r="C1116" t="str">
        <f>CONCATENATE( "  &lt;piechart percentage=",B1109," /&gt;")</f>
        <v xml:space="preserve">  &lt;piechart percentage=39.7 /&gt;</v>
      </c>
    </row>
    <row r="1117" spans="1:3" x14ac:dyDescent="0.25">
      <c r="A1117" s="5"/>
      <c r="B1117" s="27"/>
      <c r="C1117" t="str">
        <f>" &lt;/Genotype&gt;"</f>
        <v xml:space="preserve"> &lt;/Genotype&gt;</v>
      </c>
    </row>
    <row r="1118" spans="1:3" x14ac:dyDescent="0.25">
      <c r="A1118" s="5" t="s">
        <v>48</v>
      </c>
      <c r="B1118" s="27" t="str">
        <f>CONCATENATE("People with this variant have two copies of the ",B1058," variant. This substitution of a single nucleotide is known as a missense mutation.")</f>
        <v>People with this variant have two copies of the [C645T](https://www.ncbi.nlm.nih.gov/clinvar/variation/17503/) variant. This substitution of a single nucleotide is known as a missense mutation.</v>
      </c>
      <c r="C1118" t="str">
        <f>CONCATENATE(" &lt;Genotype hgvs=",CHAR(34),B1104,B1105,";",B1105,CHAR(34)," name=",CHAR(34),B1055,CHAR(34),"&gt; ")</f>
        <v xml:space="preserve"> &lt;Genotype hgvs="NC_000017.11:g.[30237328T&gt;C];[30237328T&gt;C]" name="C645T "&gt; </v>
      </c>
    </row>
    <row r="1119" spans="1:3" x14ac:dyDescent="0.25">
      <c r="A1119" s="6" t="s">
        <v>49</v>
      </c>
      <c r="B1119" s="27" t="s">
        <v>205</v>
      </c>
      <c r="C1119" t="s">
        <v>17</v>
      </c>
    </row>
    <row r="1120" spans="1:3" x14ac:dyDescent="0.25">
      <c r="A1120" s="6" t="s">
        <v>47</v>
      </c>
      <c r="B1120" s="27">
        <v>42.9</v>
      </c>
      <c r="C1120" t="s">
        <v>539</v>
      </c>
    </row>
    <row r="1121" spans="1:3" x14ac:dyDescent="0.25">
      <c r="A1121" s="6"/>
      <c r="B1121" s="27"/>
    </row>
    <row r="1122" spans="1:3" x14ac:dyDescent="0.25">
      <c r="A1122" s="5"/>
      <c r="B1122" s="27"/>
      <c r="C1122" t="str">
        <f>CONCATENATE("     ",B1118)</f>
        <v xml:space="preserve">     People with this variant have two copies of the [C645T](https://www.ncbi.nlm.nih.gov/clinvar/variation/17503/) variant. This substitution of a single nucleotide is known as a missense mutation.</v>
      </c>
    </row>
    <row r="1123" spans="1:3" x14ac:dyDescent="0.25">
      <c r="A1123" s="6"/>
      <c r="B1123" s="27"/>
    </row>
    <row r="1124" spans="1:3" x14ac:dyDescent="0.25">
      <c r="A1124" s="6"/>
      <c r="B1124" s="27"/>
      <c r="C1124" t="s">
        <v>541</v>
      </c>
    </row>
    <row r="1125" spans="1:3" x14ac:dyDescent="0.25">
      <c r="A1125" s="6"/>
      <c r="B1125" s="27"/>
    </row>
    <row r="1126" spans="1:3" x14ac:dyDescent="0.25">
      <c r="A1126" s="6"/>
      <c r="B1126" s="27"/>
      <c r="C1126" t="str">
        <f>CONCATENATE("     ",B1119)</f>
        <v xml:space="preserve">     You are in the Moderate Loss of Function category. See below for more information.</v>
      </c>
    </row>
    <row r="1127" spans="1:3" x14ac:dyDescent="0.25">
      <c r="A1127" s="6"/>
      <c r="B1127" s="27"/>
    </row>
    <row r="1128" spans="1:3" x14ac:dyDescent="0.25">
      <c r="A1128" s="5"/>
      <c r="B1128" s="27"/>
      <c r="C1128" t="s">
        <v>542</v>
      </c>
    </row>
    <row r="1129" spans="1:3" x14ac:dyDescent="0.25">
      <c r="A1129" s="5"/>
      <c r="B1129" s="27"/>
    </row>
    <row r="1130" spans="1:3" x14ac:dyDescent="0.25">
      <c r="A1130" s="5"/>
      <c r="B1130" s="27"/>
      <c r="C1130" t="str">
        <f>CONCATENATE( "  &lt;piechart percentage=",B1120," /&gt;")</f>
        <v xml:space="preserve">  &lt;piechart percentage=42.9 /&gt;</v>
      </c>
    </row>
    <row r="1131" spans="1:3" x14ac:dyDescent="0.25">
      <c r="A1131" s="5"/>
      <c r="B1131" s="27"/>
      <c r="C1131" t="str">
        <f>" &lt;/Genotype&gt;"</f>
        <v xml:space="preserve"> &lt;/Genotype&gt;</v>
      </c>
    </row>
    <row r="1132" spans="1:3" x14ac:dyDescent="0.25">
      <c r="A1132" s="5" t="s">
        <v>50</v>
      </c>
      <c r="B1132" s="27" t="str">
        <f>CONCATENATE("Your ",B1041," gene has no variants. A normal gene is referred to as a ",CHAR(34),"wild-type",CHAR(34)," gene.")</f>
        <v>Your CHRNA3 gene has no variants. A normal gene is referred to as a "wild-type" gene.</v>
      </c>
      <c r="C1132" t="str">
        <f>CONCATENATE(" &lt;Genotype hgvs=",CHAR(34),B1104,B1106,";",B1106,CHAR(34)," name=",CHAR(34),B1055,CHAR(34),"&gt; ")</f>
        <v xml:space="preserve"> &lt;Genotype hgvs="NC_000017.11:g.[30237328=];[30237328=]" name="C645T "&gt; </v>
      </c>
    </row>
    <row r="1133" spans="1:3" x14ac:dyDescent="0.25">
      <c r="A1133" s="6" t="s">
        <v>51</v>
      </c>
      <c r="B1133" s="27" t="s">
        <v>153</v>
      </c>
      <c r="C1133" t="s">
        <v>17</v>
      </c>
    </row>
    <row r="1134" spans="1:3" x14ac:dyDescent="0.25">
      <c r="A1134" s="6" t="s">
        <v>47</v>
      </c>
      <c r="B1134" s="27">
        <v>17.399999999999999</v>
      </c>
      <c r="C1134" t="s">
        <v>539</v>
      </c>
    </row>
    <row r="1135" spans="1:3" x14ac:dyDescent="0.25">
      <c r="A1135" s="5"/>
      <c r="B1135" s="27"/>
    </row>
    <row r="1136" spans="1:3" x14ac:dyDescent="0.25">
      <c r="A1136" s="6"/>
      <c r="B1136" s="27"/>
      <c r="C1136" t="str">
        <f>CONCATENATE("     ",B1132)</f>
        <v xml:space="preserve">     Your CHRNA3 gene has no variants. A normal gene is referred to as a "wild-type" gene.</v>
      </c>
    </row>
    <row r="1137" spans="1:3" x14ac:dyDescent="0.25">
      <c r="A1137" s="6"/>
      <c r="B1137" s="27"/>
    </row>
    <row r="1138" spans="1:3" x14ac:dyDescent="0.25">
      <c r="A1138" s="6"/>
      <c r="B1138" s="27"/>
      <c r="C1138" t="s">
        <v>541</v>
      </c>
    </row>
    <row r="1139" spans="1:3" x14ac:dyDescent="0.25">
      <c r="A1139" s="6"/>
      <c r="B1139" s="27"/>
    </row>
    <row r="1140" spans="1:3" x14ac:dyDescent="0.25">
      <c r="A1140" s="6"/>
      <c r="B1140" s="27"/>
      <c r="C1140" t="str">
        <f>CONCATENATE("     ",B1133)</f>
        <v xml:space="preserve">     This variant is not associated with increased risk.</v>
      </c>
    </row>
    <row r="1141" spans="1:3" x14ac:dyDescent="0.25">
      <c r="A1141" s="5"/>
      <c r="B1141" s="27"/>
    </row>
    <row r="1142" spans="1:3" x14ac:dyDescent="0.25">
      <c r="A1142" s="5"/>
      <c r="B1142" s="27"/>
      <c r="C1142" t="s">
        <v>542</v>
      </c>
    </row>
    <row r="1143" spans="1:3" x14ac:dyDescent="0.25">
      <c r="A1143" s="5"/>
      <c r="B1143" s="27"/>
    </row>
    <row r="1144" spans="1:3" x14ac:dyDescent="0.25">
      <c r="A1144" s="5"/>
      <c r="B1144" s="27"/>
      <c r="C1144" t="str">
        <f>CONCATENATE( "  &lt;piechart percentage=",B1134," /&gt;")</f>
        <v xml:space="preserve">  &lt;piechart percentage=17.4 /&gt;</v>
      </c>
    </row>
    <row r="1145" spans="1:3" x14ac:dyDescent="0.25">
      <c r="A1145" s="5"/>
      <c r="B1145" s="27"/>
      <c r="C1145" t="str">
        <f>" &lt;/Genotype&gt;"</f>
        <v xml:space="preserve"> &lt;/Genotype&gt;</v>
      </c>
    </row>
    <row r="1146" spans="1:3" x14ac:dyDescent="0.25">
      <c r="A1146" s="5" t="s">
        <v>52</v>
      </c>
      <c r="B1146" s="27" t="str">
        <f>CONCATENATE("Your ",B1041," gene has an unknown variant.")</f>
        <v>Your CHRNA3 gene has an unknown variant.</v>
      </c>
      <c r="C1146" t="str">
        <f>CONCATENATE(" &lt;Genotype hgvs=",CHAR(34),"unknown",CHAR(34),"&gt; ")</f>
        <v xml:space="preserve"> &lt;Genotype hgvs="unknown"&gt; </v>
      </c>
    </row>
    <row r="1147" spans="1:3" x14ac:dyDescent="0.25">
      <c r="A1147" s="6" t="s">
        <v>52</v>
      </c>
      <c r="B1147" s="27" t="s">
        <v>155</v>
      </c>
      <c r="C1147" t="s">
        <v>17</v>
      </c>
    </row>
    <row r="1148" spans="1:3" x14ac:dyDescent="0.25">
      <c r="A1148" s="6" t="s">
        <v>47</v>
      </c>
      <c r="B1148" s="27"/>
      <c r="C1148" t="s">
        <v>539</v>
      </c>
    </row>
    <row r="1149" spans="1:3" x14ac:dyDescent="0.25">
      <c r="A1149" s="6"/>
      <c r="B1149" s="27"/>
    </row>
    <row r="1150" spans="1:3" x14ac:dyDescent="0.25">
      <c r="A1150" s="6"/>
      <c r="B1150" s="27"/>
      <c r="C1150" t="str">
        <f>CONCATENATE("     ",B1146)</f>
        <v xml:space="preserve">     Your CHRNA3 gene has an unknown variant.</v>
      </c>
    </row>
    <row r="1151" spans="1:3" x14ac:dyDescent="0.25">
      <c r="A1151" s="6"/>
      <c r="B1151" s="27"/>
    </row>
    <row r="1152" spans="1:3" x14ac:dyDescent="0.25">
      <c r="A1152" s="6"/>
      <c r="B1152" s="27"/>
      <c r="C1152" t="s">
        <v>541</v>
      </c>
    </row>
    <row r="1153" spans="1:3" x14ac:dyDescent="0.25">
      <c r="A1153" s="6"/>
      <c r="B1153" s="27"/>
    </row>
    <row r="1154" spans="1:3" x14ac:dyDescent="0.25">
      <c r="A1154" s="5"/>
      <c r="B1154" s="27"/>
      <c r="C1154" t="str">
        <f>CONCATENATE("     ",B1147)</f>
        <v xml:space="preserve">     The effect is unknown.</v>
      </c>
    </row>
    <row r="1155" spans="1:3" x14ac:dyDescent="0.25">
      <c r="A1155" s="6"/>
      <c r="B1155" s="27"/>
    </row>
    <row r="1156" spans="1:3" x14ac:dyDescent="0.25">
      <c r="A1156" s="5"/>
      <c r="B1156" s="27"/>
      <c r="C1156" t="s">
        <v>542</v>
      </c>
    </row>
    <row r="1157" spans="1:3" x14ac:dyDescent="0.25">
      <c r="A1157" s="5"/>
      <c r="B1157" s="27"/>
    </row>
    <row r="1158" spans="1:3" x14ac:dyDescent="0.25">
      <c r="A1158" s="5"/>
      <c r="B1158" s="27"/>
      <c r="C1158" t="str">
        <f>CONCATENATE( "  &lt;piechart percentage=",B1148," /&gt;")</f>
        <v xml:space="preserve">  &lt;piechart percentage= /&gt;</v>
      </c>
    </row>
    <row r="1159" spans="1:3" x14ac:dyDescent="0.25">
      <c r="A1159" s="5"/>
      <c r="B1159" s="27"/>
      <c r="C1159" t="str">
        <f>" &lt;/Genotype&gt;"</f>
        <v xml:space="preserve"> &lt;/Genotype&gt;</v>
      </c>
    </row>
    <row r="1160" spans="1:3" x14ac:dyDescent="0.25">
      <c r="A1160" s="5" t="s">
        <v>50</v>
      </c>
      <c r="B1160" s="27" t="str">
        <f>CONCATENATE("Your ",B1041," gene has no variants. A normal gene is referred to as a ",CHAR(34),"wild-type",CHAR(34)," gene.")</f>
        <v>Your CHRNA3 gene has no variants. A normal gene is referred to as a "wild-type" gene.</v>
      </c>
      <c r="C1160" t="str">
        <f>CONCATENATE(" &lt;Genotype hgvs=",CHAR(34),"wildtype",CHAR(34),"&gt;")</f>
        <v xml:space="preserve"> &lt;Genotype hgvs="wildtype"&gt;</v>
      </c>
    </row>
    <row r="1161" spans="1:3" x14ac:dyDescent="0.25">
      <c r="A1161" s="6" t="s">
        <v>51</v>
      </c>
      <c r="B1161" s="27" t="s">
        <v>234</v>
      </c>
      <c r="C1161" t="s">
        <v>17</v>
      </c>
    </row>
    <row r="1162" spans="1:3" x14ac:dyDescent="0.25">
      <c r="A1162" s="6" t="s">
        <v>47</v>
      </c>
      <c r="B1162" s="27"/>
      <c r="C1162" t="s">
        <v>539</v>
      </c>
    </row>
    <row r="1163" spans="1:3" x14ac:dyDescent="0.25">
      <c r="A1163" s="6"/>
      <c r="B1163" s="27"/>
    </row>
    <row r="1164" spans="1:3" x14ac:dyDescent="0.25">
      <c r="A1164" s="6"/>
      <c r="B1164" s="27"/>
      <c r="C1164" t="str">
        <f>CONCATENATE("     ",B1160)</f>
        <v xml:space="preserve">     Your CHRNA3 gene has no variants. A normal gene is referred to as a "wild-type" gene.</v>
      </c>
    </row>
    <row r="1165" spans="1:3" x14ac:dyDescent="0.25">
      <c r="A1165" s="6"/>
      <c r="B1165" s="27"/>
    </row>
    <row r="1166" spans="1:3" x14ac:dyDescent="0.25">
      <c r="A1166" s="6"/>
      <c r="B1166" s="27"/>
      <c r="C1166" t="s">
        <v>541</v>
      </c>
    </row>
    <row r="1167" spans="1:3" x14ac:dyDescent="0.25">
      <c r="A1167" s="6"/>
      <c r="B1167" s="27"/>
    </row>
    <row r="1168" spans="1:3" x14ac:dyDescent="0.25">
      <c r="A1168" s="6"/>
      <c r="B1168" s="27"/>
      <c r="C1168" t="str">
        <f>CONCATENATE("     ",B1161)</f>
        <v xml:space="preserve">     Your variant is not associated with any loss of function.</v>
      </c>
    </row>
    <row r="1169" spans="1:3" x14ac:dyDescent="0.25">
      <c r="A1169" s="6"/>
      <c r="B1169" s="27"/>
    </row>
    <row r="1170" spans="1:3" x14ac:dyDescent="0.25">
      <c r="A1170" s="6"/>
      <c r="B1170" s="27"/>
      <c r="C1170" t="s">
        <v>542</v>
      </c>
    </row>
    <row r="1171" spans="1:3" x14ac:dyDescent="0.25">
      <c r="A1171" s="5"/>
      <c r="B1171" s="27"/>
    </row>
    <row r="1172" spans="1:3" x14ac:dyDescent="0.25">
      <c r="A1172" s="6"/>
      <c r="B1172" s="27"/>
      <c r="C1172" t="str">
        <f>CONCATENATE( "  &lt;piechart percentage=",B1162," /&gt;")</f>
        <v xml:space="preserve">  &lt;piechart percentage= /&gt;</v>
      </c>
    </row>
    <row r="1173" spans="1:3" x14ac:dyDescent="0.25">
      <c r="A1173" s="6"/>
      <c r="B1173" s="27"/>
      <c r="C1173" t="str">
        <f>" &lt;/Genotype&gt;"</f>
        <v xml:space="preserve"> &lt;/Genotype&gt;</v>
      </c>
    </row>
    <row r="1174" spans="1:3" x14ac:dyDescent="0.25">
      <c r="A1174" s="6"/>
      <c r="B1174" s="27"/>
      <c r="C1174" t="str">
        <f>"&lt;/GeneAnalysis&gt;"</f>
        <v>&lt;/GeneAnalysis&gt;</v>
      </c>
    </row>
    <row r="1175" spans="1:3" s="33" customFormat="1" x14ac:dyDescent="0.25"/>
    <row r="1176" spans="1:3" s="33" customFormat="1" x14ac:dyDescent="0.25">
      <c r="A1176" s="34"/>
      <c r="B1176" s="32"/>
    </row>
    <row r="1177" spans="1:3" x14ac:dyDescent="0.25">
      <c r="A1177" s="6" t="s">
        <v>4</v>
      </c>
      <c r="B1177" s="27" t="s">
        <v>365</v>
      </c>
      <c r="C1177" t="str">
        <f>CONCATENATE("&lt;GeneAnalysis gene=",CHAR(34),B1177,CHAR(34)," interval=",CHAR(34),B1178,CHAR(34),"&gt; ")</f>
        <v xml:space="preserve">&lt;GeneAnalysis gene="CHRNA3" interval="NC_000015.10:g.78593052_78621295"&gt; </v>
      </c>
    </row>
    <row r="1178" spans="1:3" x14ac:dyDescent="0.25">
      <c r="A1178" s="6" t="s">
        <v>27</v>
      </c>
      <c r="B1178" s="27" t="s">
        <v>366</v>
      </c>
    </row>
    <row r="1179" spans="1:3" x14ac:dyDescent="0.25">
      <c r="A1179" s="6" t="s">
        <v>28</v>
      </c>
      <c r="B1179" s="27" t="s">
        <v>362</v>
      </c>
      <c r="C1179" t="str">
        <f>CONCATENATE("# What are some common mutations of ",B1177,"?")</f>
        <v># What are some common mutations of CHRNA3?</v>
      </c>
    </row>
    <row r="1180" spans="1:3" x14ac:dyDescent="0.25">
      <c r="A1180" s="6" t="s">
        <v>24</v>
      </c>
      <c r="B1180" s="27" t="s">
        <v>25</v>
      </c>
      <c r="C1180" t="s">
        <v>17</v>
      </c>
    </row>
    <row r="1181" spans="1:3" x14ac:dyDescent="0.25">
      <c r="B1181" s="27"/>
      <c r="C1181" t="str">
        <f>CONCATENATE("There are ",B1179," well known variants in ",B1177,": ",B1188," and ",B1194,".")</f>
        <v>There are two well known variants in CHRNA3: [C78606381T](https://www.ncbi.nlm.nih.gov/projects/SNP/snp_ref.cgi?rs=12914385) and [C645T](https://www.ncbi.nlm.nih.gov/clinvar/variation/17503/).</v>
      </c>
    </row>
    <row r="1182" spans="1:3" x14ac:dyDescent="0.25">
      <c r="B1182" s="27"/>
    </row>
    <row r="1183" spans="1:3" x14ac:dyDescent="0.25">
      <c r="A1183" s="6"/>
      <c r="B1183" s="27"/>
      <c r="C1183" t="str">
        <f>CONCATENATE("&lt;# ",B1185," #&gt;")</f>
        <v>&lt;# C78606381T #&gt;</v>
      </c>
    </row>
    <row r="1184" spans="1:3" x14ac:dyDescent="0.25">
      <c r="A1184" s="6" t="s">
        <v>29</v>
      </c>
      <c r="B1184" s="1" t="s">
        <v>367</v>
      </c>
      <c r="C1184" t="str">
        <f>CONCATENATE(" &lt;Variant hgvs=",CHAR(34),B1184,CHAR(34)," name=",CHAR(34),B1185,CHAR(34),"&gt; ")</f>
        <v xml:space="preserve"> &lt;Variant hgvs="NC_000015.10:g.78606381C&gt;T" name="C78606381T"&gt; </v>
      </c>
    </row>
    <row r="1185" spans="1:3" x14ac:dyDescent="0.25">
      <c r="A1185" s="5" t="s">
        <v>30</v>
      </c>
      <c r="B1185" s="30" t="s">
        <v>369</v>
      </c>
    </row>
    <row r="1186" spans="1:3" x14ac:dyDescent="0.25">
      <c r="A1186" s="5" t="s">
        <v>31</v>
      </c>
      <c r="B1186" s="27" t="s">
        <v>224</v>
      </c>
      <c r="C1186" t="str">
        <f>CONCATENATE("  This variant is a change at a specific point in the ",B1177," gene from ",B1186," to ",B1187," resulting in incorrect ",B1180,"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187" spans="1:3" x14ac:dyDescent="0.25">
      <c r="A1187" s="5" t="s">
        <v>32</v>
      </c>
      <c r="B1187" s="27" t="s">
        <v>37</v>
      </c>
      <c r="C1187" t="s">
        <v>17</v>
      </c>
    </row>
    <row r="1188" spans="1:3" x14ac:dyDescent="0.25">
      <c r="A1188" s="5" t="s">
        <v>40</v>
      </c>
      <c r="B1188" s="30" t="s">
        <v>371</v>
      </c>
      <c r="C1188" t="str">
        <f>"&lt;/Variant&gt;"</f>
        <v>&lt;/Variant&gt;</v>
      </c>
    </row>
    <row r="1189" spans="1:3" x14ac:dyDescent="0.25">
      <c r="B1189" s="27"/>
      <c r="C1189" t="str">
        <f>CONCATENATE("&lt;# ",B1191," #&gt;")</f>
        <v>&lt;# C645T  #&gt;</v>
      </c>
    </row>
    <row r="1190" spans="1:3" x14ac:dyDescent="0.25">
      <c r="A1190" s="6" t="s">
        <v>29</v>
      </c>
      <c r="B1190" s="1" t="s">
        <v>368</v>
      </c>
      <c r="C1190" t="str">
        <f>CONCATENATE(" &lt;Variant hgvs=",CHAR(34),B1190,CHAR(34)," name=",CHAR(34),B1191,CHAR(34),"&gt; ")</f>
        <v xml:space="preserve"> &lt;Variant hgvs="NC_000015.10:g.78601997G&gt;A" name="C645T "&gt; </v>
      </c>
    </row>
    <row r="1191" spans="1:3" x14ac:dyDescent="0.25">
      <c r="A1191" s="5" t="s">
        <v>30</v>
      </c>
      <c r="B1191" s="30" t="s">
        <v>370</v>
      </c>
    </row>
    <row r="1192" spans="1:3" x14ac:dyDescent="0.25">
      <c r="A1192" s="5" t="s">
        <v>31</v>
      </c>
      <c r="B1192" s="27" t="s">
        <v>38</v>
      </c>
      <c r="C1192" t="str">
        <f>CONCATENATE("  This variant is a change at a specific point in the ",B1177," gene from ",B1192," to ",B1193," resulting in incorrect ",B1180,"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193" spans="1:3" x14ac:dyDescent="0.25">
      <c r="A1193" s="5" t="s">
        <v>32</v>
      </c>
      <c r="B1193" s="27" t="s">
        <v>66</v>
      </c>
    </row>
    <row r="1194" spans="1:3" x14ac:dyDescent="0.25">
      <c r="A1194" s="6" t="s">
        <v>40</v>
      </c>
      <c r="B1194" s="30" t="s">
        <v>381</v>
      </c>
      <c r="C1194" t="str">
        <f>"&lt;/Variant&gt;"</f>
        <v>&lt;/Variant&gt;</v>
      </c>
    </row>
    <row r="1195" spans="1:3" s="33" customFormat="1" x14ac:dyDescent="0.25">
      <c r="A1195" s="31"/>
      <c r="B1195" s="32"/>
    </row>
    <row r="1196" spans="1:3" s="33" customFormat="1" x14ac:dyDescent="0.25">
      <c r="A1196" s="31"/>
      <c r="B1196" s="32"/>
      <c r="C1196" t="str">
        <f>C1183</f>
        <v>&lt;# C78606381T #&gt;</v>
      </c>
    </row>
    <row r="1197" spans="1:3" x14ac:dyDescent="0.25">
      <c r="A1197" s="5" t="s">
        <v>39</v>
      </c>
      <c r="B1197" s="40" t="s">
        <v>372</v>
      </c>
      <c r="C1197" t="str">
        <f>CONCATENATE(" &lt;Genotype hgvs=",CHAR(34),B1197,B1198,";",B1199,CHAR(34)," name=",CHAR(34),B1185,CHAR(34),"&gt; ")</f>
        <v xml:space="preserve"> &lt;Genotype hgvs="NC_000015.10:g.[78606381C&gt;T];[78606381=]" name="C78606381T"&gt; </v>
      </c>
    </row>
    <row r="1198" spans="1:3" x14ac:dyDescent="0.25">
      <c r="A1198" s="5" t="s">
        <v>40</v>
      </c>
      <c r="B1198" s="27" t="s">
        <v>373</v>
      </c>
    </row>
    <row r="1199" spans="1:3" x14ac:dyDescent="0.25">
      <c r="A1199" s="5" t="s">
        <v>31</v>
      </c>
      <c r="B1199" s="27" t="s">
        <v>374</v>
      </c>
      <c r="C1199" t="s">
        <v>539</v>
      </c>
    </row>
    <row r="1200" spans="1:3" x14ac:dyDescent="0.25">
      <c r="A1200" s="5" t="s">
        <v>45</v>
      </c>
      <c r="B1200" s="27" t="str">
        <f>CONCATENATE("People with this variant have one copy of the ",B1188,"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200" t="s">
        <v>17</v>
      </c>
    </row>
    <row r="1201" spans="1:3" x14ac:dyDescent="0.25">
      <c r="A1201" s="6" t="s">
        <v>46</v>
      </c>
      <c r="B1201" s="27" t="s">
        <v>233</v>
      </c>
      <c r="C1201" t="str">
        <f>CONCATENATE("     ",B1200)</f>
        <v xml:space="preserve">     People with this variant have one copy of the [C78606381T](https://www.ncbi.nlm.nih.gov/projects/SNP/snp_ref.cgi?rs=12914385) variant. This substitution of a single nucleotide is known as a missense mutation.</v>
      </c>
    </row>
    <row r="1202" spans="1:3" x14ac:dyDescent="0.25">
      <c r="A1202" s="6" t="s">
        <v>47</v>
      </c>
      <c r="B1202" s="27">
        <v>37.9</v>
      </c>
    </row>
    <row r="1203" spans="1:3" x14ac:dyDescent="0.25">
      <c r="A1203" s="5"/>
      <c r="B1203" s="27"/>
      <c r="C1203" t="s">
        <v>541</v>
      </c>
    </row>
    <row r="1204" spans="1:3" x14ac:dyDescent="0.25">
      <c r="A1204" s="6"/>
      <c r="B1204" s="27"/>
    </row>
    <row r="1205" spans="1:3" x14ac:dyDescent="0.25">
      <c r="A1205" s="6"/>
      <c r="B1205" s="27"/>
      <c r="C1205" t="str">
        <f>CONCATENATE("     ",B1201)</f>
        <v xml:space="preserve">     You are in the Mild Loss of Function category. See below for more information.</v>
      </c>
    </row>
    <row r="1206" spans="1:3" x14ac:dyDescent="0.25">
      <c r="A1206" s="6"/>
      <c r="B1206" s="27"/>
    </row>
    <row r="1207" spans="1:3" x14ac:dyDescent="0.25">
      <c r="A1207" s="6"/>
      <c r="B1207" s="27"/>
      <c r="C1207" t="s">
        <v>542</v>
      </c>
    </row>
    <row r="1208" spans="1:3" x14ac:dyDescent="0.25">
      <c r="A1208" s="5"/>
      <c r="B1208" s="27"/>
    </row>
    <row r="1209" spans="1:3" x14ac:dyDescent="0.25">
      <c r="A1209" s="5"/>
      <c r="B1209" s="27"/>
      <c r="C1209" t="str">
        <f>CONCATENATE( "  &lt;piechart percentage=",B1202," /&gt;")</f>
        <v xml:space="preserve">  &lt;piechart percentage=37.9 /&gt;</v>
      </c>
    </row>
    <row r="1210" spans="1:3" x14ac:dyDescent="0.25">
      <c r="A1210" s="5"/>
      <c r="B1210" s="27"/>
      <c r="C1210" t="str">
        <f>" &lt;/Genotype&gt;"</f>
        <v xml:space="preserve"> &lt;/Genotype&gt;</v>
      </c>
    </row>
    <row r="1211" spans="1:3" x14ac:dyDescent="0.25">
      <c r="A1211" s="5" t="s">
        <v>48</v>
      </c>
      <c r="B1211" s="27" t="s">
        <v>375</v>
      </c>
      <c r="C1211" t="str">
        <f>CONCATENATE(" &lt;Genotype hgvs=",CHAR(34),B1197,B1198,";",B1198,CHAR(34)," name=",CHAR(34),B1185,CHAR(34),"&gt; ")</f>
        <v xml:space="preserve"> &lt;Genotype hgvs="NC_000015.10:g.[78606381C&gt;T];[78606381C&gt;T]" name="C78606381T"&gt; </v>
      </c>
    </row>
    <row r="1212" spans="1:3" x14ac:dyDescent="0.25">
      <c r="A1212" s="6" t="s">
        <v>49</v>
      </c>
      <c r="B1212" s="27" t="s">
        <v>205</v>
      </c>
      <c r="C1212" t="s">
        <v>17</v>
      </c>
    </row>
    <row r="1213" spans="1:3" x14ac:dyDescent="0.25">
      <c r="A1213" s="6" t="s">
        <v>47</v>
      </c>
      <c r="B1213" s="27">
        <v>15.9</v>
      </c>
      <c r="C1213" t="s">
        <v>539</v>
      </c>
    </row>
    <row r="1214" spans="1:3" x14ac:dyDescent="0.25">
      <c r="A1214" s="6"/>
      <c r="B1214" s="27"/>
    </row>
    <row r="1215" spans="1:3" x14ac:dyDescent="0.25">
      <c r="A1215" s="5"/>
      <c r="B1215" s="27"/>
      <c r="C1215" t="str">
        <f>CONCATENATE("     ",B1211)</f>
        <v xml:space="preserve">     People with this variant have two copies of the [C78606381T](https://www.ncbi.nlm.nih.gov/projects/SNP/snp_ref.cgi?rs=12914385) variant. This substitution of a single nucleotide is known as a missense mutation.
</v>
      </c>
    </row>
    <row r="1216" spans="1:3" x14ac:dyDescent="0.25">
      <c r="A1216" s="6"/>
      <c r="B1216" s="27"/>
    </row>
    <row r="1217" spans="1:3" x14ac:dyDescent="0.25">
      <c r="A1217" s="6"/>
      <c r="B1217" s="27"/>
      <c r="C1217" t="s">
        <v>541</v>
      </c>
    </row>
    <row r="1218" spans="1:3" x14ac:dyDescent="0.25">
      <c r="A1218" s="6"/>
      <c r="B1218" s="27"/>
    </row>
    <row r="1219" spans="1:3" x14ac:dyDescent="0.25">
      <c r="A1219" s="6"/>
      <c r="B1219" s="27"/>
      <c r="C1219" t="str">
        <f>CONCATENATE("     ",B1212)</f>
        <v xml:space="preserve">     You are in the Moderate Loss of Function category. See below for more information.</v>
      </c>
    </row>
    <row r="1220" spans="1:3" x14ac:dyDescent="0.25">
      <c r="A1220" s="6"/>
      <c r="B1220" s="27"/>
    </row>
    <row r="1221" spans="1:3" x14ac:dyDescent="0.25">
      <c r="A1221" s="5"/>
      <c r="B1221" s="27"/>
      <c r="C1221" t="s">
        <v>542</v>
      </c>
    </row>
    <row r="1222" spans="1:3" x14ac:dyDescent="0.25">
      <c r="A1222" s="5"/>
      <c r="B1222" s="27"/>
    </row>
    <row r="1223" spans="1:3" x14ac:dyDescent="0.25">
      <c r="A1223" s="5"/>
      <c r="B1223" s="27"/>
      <c r="C1223" t="str">
        <f>CONCATENATE( "  &lt;piechart percentage=",B1213," /&gt;")</f>
        <v xml:space="preserve">  &lt;piechart percentage=15.9 /&gt;</v>
      </c>
    </row>
    <row r="1224" spans="1:3" x14ac:dyDescent="0.25">
      <c r="A1224" s="5"/>
      <c r="B1224" s="27"/>
      <c r="C1224" t="str">
        <f>" &lt;/Genotype&gt;"</f>
        <v xml:space="preserve"> &lt;/Genotype&gt;</v>
      </c>
    </row>
    <row r="1225" spans="1:3" x14ac:dyDescent="0.25">
      <c r="A1225" s="5" t="s">
        <v>50</v>
      </c>
      <c r="B1225" s="27" t="str">
        <f>CONCATENATE("Your ",B1177," gene has no variants. A normal gene is referred to as a ",CHAR(34),"wild-type",CHAR(34)," gene.")</f>
        <v>Your CHRNA3 gene has no variants. A normal gene is referred to as a "wild-type" gene.</v>
      </c>
      <c r="C1225" t="str">
        <f>CONCATENATE(" &lt;Genotype hgvs=",CHAR(34),B1197,B1199,";",B1199,CHAR(34)," name=",CHAR(34),B1185,CHAR(34),"&gt; ")</f>
        <v xml:space="preserve"> &lt;Genotype hgvs="NC_000015.10:g.[78606381=];[78606381=]" name="C78606381T"&gt; </v>
      </c>
    </row>
    <row r="1226" spans="1:3" x14ac:dyDescent="0.25">
      <c r="A1226" s="6" t="s">
        <v>51</v>
      </c>
      <c r="B1226" s="27" t="s">
        <v>153</v>
      </c>
      <c r="C1226" t="s">
        <v>17</v>
      </c>
    </row>
    <row r="1227" spans="1:3" x14ac:dyDescent="0.25">
      <c r="A1227" s="6" t="s">
        <v>47</v>
      </c>
      <c r="B1227" s="27">
        <v>46.2</v>
      </c>
      <c r="C1227" t="s">
        <v>539</v>
      </c>
    </row>
    <row r="1228" spans="1:3" x14ac:dyDescent="0.25">
      <c r="A1228" s="5"/>
      <c r="B1228" s="27"/>
    </row>
    <row r="1229" spans="1:3" x14ac:dyDescent="0.25">
      <c r="A1229" s="6"/>
      <c r="B1229" s="27"/>
      <c r="C1229" t="str">
        <f>CONCATENATE("     ",B1225)</f>
        <v xml:space="preserve">     Your CHRNA3 gene has no variants. A normal gene is referred to as a "wild-type" gene.</v>
      </c>
    </row>
    <row r="1230" spans="1:3" x14ac:dyDescent="0.25">
      <c r="A1230" s="6"/>
      <c r="B1230" s="27"/>
    </row>
    <row r="1231" spans="1:3" x14ac:dyDescent="0.25">
      <c r="A1231" s="6"/>
      <c r="B1231" s="27"/>
      <c r="C1231" t="s">
        <v>541</v>
      </c>
    </row>
    <row r="1232" spans="1:3" x14ac:dyDescent="0.25">
      <c r="A1232" s="6"/>
      <c r="B1232" s="27"/>
    </row>
    <row r="1233" spans="1:3" x14ac:dyDescent="0.25">
      <c r="A1233" s="6"/>
      <c r="B1233" s="27"/>
      <c r="C1233" t="str">
        <f>CONCATENATE("     ",B1226)</f>
        <v xml:space="preserve">     This variant is not associated with increased risk.</v>
      </c>
    </row>
    <row r="1234" spans="1:3" x14ac:dyDescent="0.25">
      <c r="A1234" s="5"/>
      <c r="B1234" s="27"/>
    </row>
    <row r="1235" spans="1:3" x14ac:dyDescent="0.25">
      <c r="A1235" s="5"/>
      <c r="B1235" s="27"/>
      <c r="C1235" t="s">
        <v>542</v>
      </c>
    </row>
    <row r="1236" spans="1:3" x14ac:dyDescent="0.25">
      <c r="A1236" s="5"/>
      <c r="B1236" s="27"/>
    </row>
    <row r="1237" spans="1:3" x14ac:dyDescent="0.25">
      <c r="A1237" s="5"/>
      <c r="B1237" s="27"/>
      <c r="C1237" t="str">
        <f>CONCATENATE( "  &lt;piechart percentage=",B1227," /&gt;")</f>
        <v xml:space="preserve">  &lt;piechart percentage=46.2 /&gt;</v>
      </c>
    </row>
    <row r="1238" spans="1:3" x14ac:dyDescent="0.25">
      <c r="A1238" s="5"/>
      <c r="B1238" s="27"/>
      <c r="C1238" t="str">
        <f>" &lt;/Genotype&gt;"</f>
        <v xml:space="preserve"> &lt;/Genotype&gt;</v>
      </c>
    </row>
    <row r="1239" spans="1:3" x14ac:dyDescent="0.25">
      <c r="A1239" s="5"/>
      <c r="B1239" s="27"/>
      <c r="C1239" t="str">
        <f>C1189</f>
        <v>&lt;# C645T  #&gt;</v>
      </c>
    </row>
    <row r="1240" spans="1:3" x14ac:dyDescent="0.25">
      <c r="A1240" s="5" t="s">
        <v>39</v>
      </c>
      <c r="B1240" s="1" t="s">
        <v>253</v>
      </c>
      <c r="C1240" t="str">
        <f>CONCATENATE(" &lt;Genotype hgvs=",CHAR(34),B1240,B1241,";",B1242,CHAR(34)," name=",CHAR(34),B1191,CHAR(34),"&gt; ")</f>
        <v xml:space="preserve"> &lt;Genotype hgvs="NC_000017.11:g.[30237328T&gt;C];[30237328=]" name="C645T "&gt; </v>
      </c>
    </row>
    <row r="1241" spans="1:3" x14ac:dyDescent="0.25">
      <c r="A1241" s="5" t="s">
        <v>40</v>
      </c>
      <c r="B1241" s="27" t="s">
        <v>275</v>
      </c>
    </row>
    <row r="1242" spans="1:3" x14ac:dyDescent="0.25">
      <c r="A1242" s="5" t="s">
        <v>31</v>
      </c>
      <c r="B1242" s="27" t="s">
        <v>276</v>
      </c>
      <c r="C1242" t="s">
        <v>539</v>
      </c>
    </row>
    <row r="1243" spans="1:3" x14ac:dyDescent="0.25">
      <c r="A1243" s="5" t="s">
        <v>45</v>
      </c>
      <c r="B1243" s="27" t="str">
        <f>CONCATENATE("People with this variant have one copy of the ",B1194," variant. This substitution of a single nucleotide is known as a missense mutation.")</f>
        <v>People with this variant have one copy of the [C645T](https://www.ncbi.nlm.nih.gov/clinvar/variation/17503/) variant. This substitution of a single nucleotide is known as a missense mutation.</v>
      </c>
      <c r="C1243" t="s">
        <v>17</v>
      </c>
    </row>
    <row r="1244" spans="1:3" x14ac:dyDescent="0.25">
      <c r="A1244" s="6" t="s">
        <v>46</v>
      </c>
      <c r="B1244" s="27" t="s">
        <v>233</v>
      </c>
      <c r="C1244" t="str">
        <f>CONCATENATE("     ",B1243)</f>
        <v xml:space="preserve">     People with this variant have one copy of the [C645T](https://www.ncbi.nlm.nih.gov/clinvar/variation/17503/) variant. This substitution of a single nucleotide is known as a missense mutation.</v>
      </c>
    </row>
    <row r="1245" spans="1:3" x14ac:dyDescent="0.25">
      <c r="A1245" s="6" t="s">
        <v>47</v>
      </c>
      <c r="B1245" s="27">
        <v>39.700000000000003</v>
      </c>
    </row>
    <row r="1246" spans="1:3" x14ac:dyDescent="0.25">
      <c r="A1246" s="5"/>
      <c r="B1246" s="27"/>
      <c r="C1246" t="s">
        <v>541</v>
      </c>
    </row>
    <row r="1247" spans="1:3" x14ac:dyDescent="0.25">
      <c r="A1247" s="6"/>
      <c r="B1247" s="27"/>
    </row>
    <row r="1248" spans="1:3" x14ac:dyDescent="0.25">
      <c r="A1248" s="6"/>
      <c r="B1248" s="27"/>
      <c r="C1248" t="str">
        <f>CONCATENATE("     ",B1244)</f>
        <v xml:space="preserve">     You are in the Mild Loss of Function category. See below for more information.</v>
      </c>
    </row>
    <row r="1249" spans="1:3" x14ac:dyDescent="0.25">
      <c r="A1249" s="6"/>
      <c r="B1249" s="27"/>
    </row>
    <row r="1250" spans="1:3" x14ac:dyDescent="0.25">
      <c r="A1250" s="6"/>
      <c r="B1250" s="27"/>
      <c r="C1250" t="s">
        <v>542</v>
      </c>
    </row>
    <row r="1251" spans="1:3" x14ac:dyDescent="0.25">
      <c r="A1251" s="5"/>
      <c r="B1251" s="27"/>
    </row>
    <row r="1252" spans="1:3" x14ac:dyDescent="0.25">
      <c r="A1252" s="5"/>
      <c r="B1252" s="27"/>
      <c r="C1252" t="str">
        <f>CONCATENATE( "  &lt;piechart percentage=",B1245," /&gt;")</f>
        <v xml:space="preserve">  &lt;piechart percentage=39.7 /&gt;</v>
      </c>
    </row>
    <row r="1253" spans="1:3" x14ac:dyDescent="0.25">
      <c r="A1253" s="5"/>
      <c r="B1253" s="27"/>
      <c r="C1253" t="str">
        <f>" &lt;/Genotype&gt;"</f>
        <v xml:space="preserve"> &lt;/Genotype&gt;</v>
      </c>
    </row>
    <row r="1254" spans="1:3" x14ac:dyDescent="0.25">
      <c r="A1254" s="5" t="s">
        <v>48</v>
      </c>
      <c r="B1254" s="27" t="str">
        <f>CONCATENATE("People with this variant have two copies of the ",B1194," variant. This substitution of a single nucleotide is known as a missense mutation.")</f>
        <v>People with this variant have two copies of the [C645T](https://www.ncbi.nlm.nih.gov/clinvar/variation/17503/) variant. This substitution of a single nucleotide is known as a missense mutation.</v>
      </c>
      <c r="C1254" t="str">
        <f>CONCATENATE(" &lt;Genotype hgvs=",CHAR(34),B1240,B1241,";",B1241,CHAR(34)," name=",CHAR(34),B1191,CHAR(34),"&gt; ")</f>
        <v xml:space="preserve"> &lt;Genotype hgvs="NC_000017.11:g.[30237328T&gt;C];[30237328T&gt;C]" name="C645T "&gt; </v>
      </c>
    </row>
    <row r="1255" spans="1:3" x14ac:dyDescent="0.25">
      <c r="A1255" s="6" t="s">
        <v>49</v>
      </c>
      <c r="B1255" s="27" t="s">
        <v>205</v>
      </c>
      <c r="C1255" t="s">
        <v>17</v>
      </c>
    </row>
    <row r="1256" spans="1:3" x14ac:dyDescent="0.25">
      <c r="A1256" s="6" t="s">
        <v>47</v>
      </c>
      <c r="B1256" s="27">
        <v>42.9</v>
      </c>
      <c r="C1256" t="s">
        <v>539</v>
      </c>
    </row>
    <row r="1257" spans="1:3" x14ac:dyDescent="0.25">
      <c r="A1257" s="6"/>
      <c r="B1257" s="27"/>
    </row>
    <row r="1258" spans="1:3" x14ac:dyDescent="0.25">
      <c r="A1258" s="5"/>
      <c r="B1258" s="27"/>
      <c r="C1258" t="str">
        <f>CONCATENATE("     ",B1254)</f>
        <v xml:space="preserve">     People with this variant have two copies of the [C645T](https://www.ncbi.nlm.nih.gov/clinvar/variation/17503/) variant. This substitution of a single nucleotide is known as a missense mutation.</v>
      </c>
    </row>
    <row r="1259" spans="1:3" x14ac:dyDescent="0.25">
      <c r="A1259" s="6"/>
      <c r="B1259" s="27"/>
    </row>
    <row r="1260" spans="1:3" x14ac:dyDescent="0.25">
      <c r="A1260" s="6"/>
      <c r="B1260" s="27"/>
      <c r="C1260" t="s">
        <v>541</v>
      </c>
    </row>
    <row r="1261" spans="1:3" x14ac:dyDescent="0.25">
      <c r="A1261" s="6"/>
      <c r="B1261" s="27"/>
    </row>
    <row r="1262" spans="1:3" x14ac:dyDescent="0.25">
      <c r="A1262" s="6"/>
      <c r="B1262" s="27"/>
      <c r="C1262" t="str">
        <f>CONCATENATE("     ",B1255)</f>
        <v xml:space="preserve">     You are in the Moderate Loss of Function category. See below for more information.</v>
      </c>
    </row>
    <row r="1263" spans="1:3" x14ac:dyDescent="0.25">
      <c r="A1263" s="6"/>
      <c r="B1263" s="27"/>
    </row>
    <row r="1264" spans="1:3" x14ac:dyDescent="0.25">
      <c r="A1264" s="5"/>
      <c r="B1264" s="27"/>
      <c r="C1264" t="s">
        <v>542</v>
      </c>
    </row>
    <row r="1265" spans="1:3" x14ac:dyDescent="0.25">
      <c r="A1265" s="5"/>
      <c r="B1265" s="27"/>
    </row>
    <row r="1266" spans="1:3" x14ac:dyDescent="0.25">
      <c r="A1266" s="5"/>
      <c r="B1266" s="27"/>
      <c r="C1266" t="str">
        <f>CONCATENATE( "  &lt;piechart percentage=",B1256," /&gt;")</f>
        <v xml:space="preserve">  &lt;piechart percentage=42.9 /&gt;</v>
      </c>
    </row>
    <row r="1267" spans="1:3" x14ac:dyDescent="0.25">
      <c r="A1267" s="5"/>
      <c r="B1267" s="27"/>
      <c r="C1267" t="str">
        <f>" &lt;/Genotype&gt;"</f>
        <v xml:space="preserve"> &lt;/Genotype&gt;</v>
      </c>
    </row>
    <row r="1268" spans="1:3" x14ac:dyDescent="0.25">
      <c r="A1268" s="5" t="s">
        <v>50</v>
      </c>
      <c r="B1268" s="27" t="str">
        <f>CONCATENATE("Your ",B1177," gene has no variants. A normal gene is referred to as a ",CHAR(34),"wild-type",CHAR(34)," gene.")</f>
        <v>Your CHRNA3 gene has no variants. A normal gene is referred to as a "wild-type" gene.</v>
      </c>
      <c r="C1268" t="str">
        <f>CONCATENATE(" &lt;Genotype hgvs=",CHAR(34),B1240,B1242,";",B1242,CHAR(34)," name=",CHAR(34),B1191,CHAR(34),"&gt; ")</f>
        <v xml:space="preserve"> &lt;Genotype hgvs="NC_000017.11:g.[30237328=];[30237328=]" name="C645T "&gt; </v>
      </c>
    </row>
    <row r="1269" spans="1:3" x14ac:dyDescent="0.25">
      <c r="A1269" s="6" t="s">
        <v>51</v>
      </c>
      <c r="B1269" s="27" t="s">
        <v>153</v>
      </c>
      <c r="C1269" t="s">
        <v>17</v>
      </c>
    </row>
    <row r="1270" spans="1:3" x14ac:dyDescent="0.25">
      <c r="A1270" s="6" t="s">
        <v>47</v>
      </c>
      <c r="B1270" s="27">
        <v>17.399999999999999</v>
      </c>
      <c r="C1270" t="s">
        <v>539</v>
      </c>
    </row>
    <row r="1271" spans="1:3" x14ac:dyDescent="0.25">
      <c r="A1271" s="5"/>
      <c r="B1271" s="27"/>
    </row>
    <row r="1272" spans="1:3" x14ac:dyDescent="0.25">
      <c r="A1272" s="6"/>
      <c r="B1272" s="27"/>
      <c r="C1272" t="str">
        <f>CONCATENATE("     ",B1268)</f>
        <v xml:space="preserve">     Your CHRNA3 gene has no variants. A normal gene is referred to as a "wild-type" gene.</v>
      </c>
    </row>
    <row r="1273" spans="1:3" x14ac:dyDescent="0.25">
      <c r="A1273" s="6"/>
      <c r="B1273" s="27"/>
    </row>
    <row r="1274" spans="1:3" x14ac:dyDescent="0.25">
      <c r="A1274" s="6"/>
      <c r="B1274" s="27"/>
      <c r="C1274" t="s">
        <v>541</v>
      </c>
    </row>
    <row r="1275" spans="1:3" x14ac:dyDescent="0.25">
      <c r="A1275" s="6"/>
      <c r="B1275" s="27"/>
    </row>
    <row r="1276" spans="1:3" x14ac:dyDescent="0.25">
      <c r="A1276" s="6"/>
      <c r="B1276" s="27"/>
      <c r="C1276" t="str">
        <f>CONCATENATE("     ",B1269)</f>
        <v xml:space="preserve">     This variant is not associated with increased risk.</v>
      </c>
    </row>
    <row r="1277" spans="1:3" x14ac:dyDescent="0.25">
      <c r="A1277" s="5"/>
      <c r="B1277" s="27"/>
    </row>
    <row r="1278" spans="1:3" x14ac:dyDescent="0.25">
      <c r="A1278" s="5"/>
      <c r="B1278" s="27"/>
      <c r="C1278" t="s">
        <v>542</v>
      </c>
    </row>
    <row r="1279" spans="1:3" x14ac:dyDescent="0.25">
      <c r="A1279" s="5"/>
      <c r="B1279" s="27"/>
    </row>
    <row r="1280" spans="1:3" x14ac:dyDescent="0.25">
      <c r="A1280" s="5"/>
      <c r="B1280" s="27"/>
      <c r="C1280" t="str">
        <f>CONCATENATE( "  &lt;piechart percentage=",B1270," /&gt;")</f>
        <v xml:space="preserve">  &lt;piechart percentage=17.4 /&gt;</v>
      </c>
    </row>
    <row r="1281" spans="1:3" x14ac:dyDescent="0.25">
      <c r="A1281" s="5"/>
      <c r="B1281" s="27"/>
      <c r="C1281" t="str">
        <f>" &lt;/Genotype&gt;"</f>
        <v xml:space="preserve"> &lt;/Genotype&gt;</v>
      </c>
    </row>
    <row r="1282" spans="1:3" x14ac:dyDescent="0.25">
      <c r="A1282" s="5" t="s">
        <v>52</v>
      </c>
      <c r="B1282" s="27" t="str">
        <f>CONCATENATE("Your ",B1177," gene has an unknown variant.")</f>
        <v>Your CHRNA3 gene has an unknown variant.</v>
      </c>
      <c r="C1282" t="str">
        <f>CONCATENATE(" &lt;Genotype hgvs=",CHAR(34),"unknown",CHAR(34),"&gt; ")</f>
        <v xml:space="preserve"> &lt;Genotype hgvs="unknown"&gt; </v>
      </c>
    </row>
    <row r="1283" spans="1:3" x14ac:dyDescent="0.25">
      <c r="A1283" s="6" t="s">
        <v>52</v>
      </c>
      <c r="B1283" s="27" t="s">
        <v>155</v>
      </c>
      <c r="C1283" t="s">
        <v>17</v>
      </c>
    </row>
    <row r="1284" spans="1:3" x14ac:dyDescent="0.25">
      <c r="A1284" s="6" t="s">
        <v>47</v>
      </c>
      <c r="B1284" s="27"/>
      <c r="C1284" t="s">
        <v>539</v>
      </c>
    </row>
    <row r="1285" spans="1:3" x14ac:dyDescent="0.25">
      <c r="A1285" s="6"/>
      <c r="B1285" s="27"/>
    </row>
    <row r="1286" spans="1:3" x14ac:dyDescent="0.25">
      <c r="A1286" s="6"/>
      <c r="B1286" s="27"/>
      <c r="C1286" t="str">
        <f>CONCATENATE("     ",B1282)</f>
        <v xml:space="preserve">     Your CHRNA3 gene has an unknown variant.</v>
      </c>
    </row>
    <row r="1287" spans="1:3" x14ac:dyDescent="0.25">
      <c r="A1287" s="6"/>
      <c r="B1287" s="27"/>
    </row>
    <row r="1288" spans="1:3" x14ac:dyDescent="0.25">
      <c r="A1288" s="6"/>
      <c r="B1288" s="27"/>
      <c r="C1288" t="s">
        <v>541</v>
      </c>
    </row>
    <row r="1289" spans="1:3" x14ac:dyDescent="0.25">
      <c r="A1289" s="6"/>
      <c r="B1289" s="27"/>
    </row>
    <row r="1290" spans="1:3" x14ac:dyDescent="0.25">
      <c r="A1290" s="5"/>
      <c r="B1290" s="27"/>
      <c r="C1290" t="str">
        <f>CONCATENATE("     ",B1283)</f>
        <v xml:space="preserve">     The effect is unknown.</v>
      </c>
    </row>
    <row r="1291" spans="1:3" x14ac:dyDescent="0.25">
      <c r="A1291" s="6"/>
      <c r="B1291" s="27"/>
    </row>
    <row r="1292" spans="1:3" x14ac:dyDescent="0.25">
      <c r="A1292" s="5"/>
      <c r="B1292" s="27"/>
      <c r="C1292" t="s">
        <v>542</v>
      </c>
    </row>
    <row r="1293" spans="1:3" x14ac:dyDescent="0.25">
      <c r="A1293" s="5"/>
      <c r="B1293" s="27"/>
    </row>
    <row r="1294" spans="1:3" x14ac:dyDescent="0.25">
      <c r="A1294" s="5"/>
      <c r="B1294" s="27"/>
      <c r="C1294" t="str">
        <f>CONCATENATE( "  &lt;piechart percentage=",B1284," /&gt;")</f>
        <v xml:space="preserve">  &lt;piechart percentage= /&gt;</v>
      </c>
    </row>
    <row r="1295" spans="1:3" x14ac:dyDescent="0.25">
      <c r="A1295" s="5"/>
      <c r="B1295" s="27"/>
      <c r="C1295" t="str">
        <f>" &lt;/Genotype&gt;"</f>
        <v xml:space="preserve"> &lt;/Genotype&gt;</v>
      </c>
    </row>
    <row r="1296" spans="1:3" x14ac:dyDescent="0.25">
      <c r="A1296" s="5" t="s">
        <v>50</v>
      </c>
      <c r="B1296" s="27" t="str">
        <f>CONCATENATE("Your ",B1177," gene has no variants. A normal gene is referred to as a ",CHAR(34),"wild-type",CHAR(34)," gene.")</f>
        <v>Your CHRNA3 gene has no variants. A normal gene is referred to as a "wild-type" gene.</v>
      </c>
      <c r="C1296" t="str">
        <f>CONCATENATE(" &lt;Genotype hgvs=",CHAR(34),"wildtype",CHAR(34),"&gt;")</f>
        <v xml:space="preserve"> &lt;Genotype hgvs="wildtype"&gt;</v>
      </c>
    </row>
    <row r="1297" spans="1:3" x14ac:dyDescent="0.25">
      <c r="A1297" s="6" t="s">
        <v>51</v>
      </c>
      <c r="B1297" s="27" t="s">
        <v>234</v>
      </c>
      <c r="C1297" t="s">
        <v>17</v>
      </c>
    </row>
    <row r="1298" spans="1:3" x14ac:dyDescent="0.25">
      <c r="A1298" s="6" t="s">
        <v>47</v>
      </c>
      <c r="B1298" s="27"/>
      <c r="C1298" t="s">
        <v>539</v>
      </c>
    </row>
    <row r="1299" spans="1:3" x14ac:dyDescent="0.25">
      <c r="A1299" s="6"/>
      <c r="B1299" s="27"/>
    </row>
    <row r="1300" spans="1:3" x14ac:dyDescent="0.25">
      <c r="A1300" s="6"/>
      <c r="B1300" s="27"/>
      <c r="C1300" t="str">
        <f>CONCATENATE("     ",B1296)</f>
        <v xml:space="preserve">     Your CHRNA3 gene has no variants. A normal gene is referred to as a "wild-type" gene.</v>
      </c>
    </row>
    <row r="1301" spans="1:3" x14ac:dyDescent="0.25">
      <c r="A1301" s="6"/>
      <c r="B1301" s="27"/>
    </row>
    <row r="1302" spans="1:3" x14ac:dyDescent="0.25">
      <c r="A1302" s="6"/>
      <c r="B1302" s="27"/>
      <c r="C1302" t="s">
        <v>541</v>
      </c>
    </row>
    <row r="1303" spans="1:3" x14ac:dyDescent="0.25">
      <c r="A1303" s="6"/>
      <c r="B1303" s="27"/>
    </row>
    <row r="1304" spans="1:3" x14ac:dyDescent="0.25">
      <c r="A1304" s="6"/>
      <c r="B1304" s="27"/>
      <c r="C1304" t="str">
        <f>CONCATENATE("     ",B1297)</f>
        <v xml:space="preserve">     Your variant is not associated with any loss of function.</v>
      </c>
    </row>
    <row r="1305" spans="1:3" x14ac:dyDescent="0.25">
      <c r="A1305" s="6"/>
      <c r="B1305" s="27"/>
    </row>
    <row r="1306" spans="1:3" x14ac:dyDescent="0.25">
      <c r="A1306" s="6"/>
      <c r="B1306" s="27"/>
      <c r="C1306" t="s">
        <v>542</v>
      </c>
    </row>
    <row r="1307" spans="1:3" x14ac:dyDescent="0.25">
      <c r="A1307" s="5"/>
      <c r="B1307" s="27"/>
    </row>
    <row r="1308" spans="1:3" x14ac:dyDescent="0.25">
      <c r="A1308" s="6"/>
      <c r="B1308" s="27"/>
      <c r="C1308" t="str">
        <f>CONCATENATE( "  &lt;piechart percentage=",B1298," /&gt;")</f>
        <v xml:space="preserve">  &lt;piechart percentage= /&gt;</v>
      </c>
    </row>
    <row r="1309" spans="1:3" x14ac:dyDescent="0.25">
      <c r="A1309" s="6"/>
      <c r="B1309" s="27"/>
      <c r="C1309" t="str">
        <f>" &lt;/Genotype&gt;"</f>
        <v xml:space="preserve"> &lt;/Genotype&gt;</v>
      </c>
    </row>
    <row r="1310" spans="1:3" x14ac:dyDescent="0.25">
      <c r="A1310" s="6"/>
      <c r="B1310" s="27"/>
      <c r="C1310" t="str">
        <f>"&lt;/GeneAnalysis&gt;"</f>
        <v>&lt;/GeneAnalysis&gt;</v>
      </c>
    </row>
    <row r="1311" spans="1:3" s="33" customFormat="1" x14ac:dyDescent="0.25"/>
    <row r="1312" spans="1:3" s="33" customFormat="1" x14ac:dyDescent="0.25">
      <c r="A1312" s="34"/>
      <c r="B1312" s="32"/>
    </row>
    <row r="1313" spans="1:3" x14ac:dyDescent="0.25">
      <c r="A1313" s="6" t="s">
        <v>4</v>
      </c>
      <c r="B1313" s="27" t="s">
        <v>365</v>
      </c>
      <c r="C1313" t="str">
        <f>CONCATENATE("&lt;GeneAnalysis gene=",CHAR(34),B1313,CHAR(34)," interval=",CHAR(34),B1314,CHAR(34),"&gt; ")</f>
        <v xml:space="preserve">&lt;GeneAnalysis gene="CHRNA3" interval="NC_000015.10:g.78593052_78621295"&gt; </v>
      </c>
    </row>
    <row r="1314" spans="1:3" x14ac:dyDescent="0.25">
      <c r="A1314" s="6" t="s">
        <v>27</v>
      </c>
      <c r="B1314" s="27" t="s">
        <v>366</v>
      </c>
    </row>
    <row r="1315" spans="1:3" x14ac:dyDescent="0.25">
      <c r="A1315" s="6" t="s">
        <v>28</v>
      </c>
      <c r="B1315" s="27" t="s">
        <v>362</v>
      </c>
      <c r="C1315" t="str">
        <f>CONCATENATE("# What are some common mutations of ",B1313,"?")</f>
        <v># What are some common mutations of CHRNA3?</v>
      </c>
    </row>
    <row r="1316" spans="1:3" x14ac:dyDescent="0.25">
      <c r="A1316" s="6" t="s">
        <v>24</v>
      </c>
      <c r="B1316" s="27" t="s">
        <v>25</v>
      </c>
      <c r="C1316" t="s">
        <v>17</v>
      </c>
    </row>
    <row r="1317" spans="1:3" x14ac:dyDescent="0.25">
      <c r="B1317" s="27"/>
      <c r="C1317" t="str">
        <f>CONCATENATE("There are ",B1315," well known variants in ",B1313,": ",B1324," and ",B1330,".")</f>
        <v>There are two well known variants in CHRNA3: [C78606381T](https://www.ncbi.nlm.nih.gov/projects/SNP/snp_ref.cgi?rs=12914385) and [C645T](https://www.ncbi.nlm.nih.gov/clinvar/variation/17503/).</v>
      </c>
    </row>
    <row r="1318" spans="1:3" x14ac:dyDescent="0.25">
      <c r="B1318" s="27"/>
    </row>
    <row r="1319" spans="1:3" x14ac:dyDescent="0.25">
      <c r="A1319" s="6"/>
      <c r="B1319" s="27"/>
      <c r="C1319" t="str">
        <f>CONCATENATE("&lt;# ",B1321," #&gt;")</f>
        <v>&lt;# C78606381T #&gt;</v>
      </c>
    </row>
    <row r="1320" spans="1:3" x14ac:dyDescent="0.25">
      <c r="A1320" s="6" t="s">
        <v>29</v>
      </c>
      <c r="B1320" s="1" t="s">
        <v>367</v>
      </c>
      <c r="C1320" t="str">
        <f>CONCATENATE(" &lt;Variant hgvs=",CHAR(34),B1320,CHAR(34)," name=",CHAR(34),B1321,CHAR(34),"&gt; ")</f>
        <v xml:space="preserve"> &lt;Variant hgvs="NC_000015.10:g.78606381C&gt;T" name="C78606381T"&gt; </v>
      </c>
    </row>
    <row r="1321" spans="1:3" x14ac:dyDescent="0.25">
      <c r="A1321" s="5" t="s">
        <v>30</v>
      </c>
      <c r="B1321" s="30" t="s">
        <v>369</v>
      </c>
    </row>
    <row r="1322" spans="1:3" x14ac:dyDescent="0.25">
      <c r="A1322" s="5" t="s">
        <v>31</v>
      </c>
      <c r="B1322" s="27" t="s">
        <v>224</v>
      </c>
      <c r="C1322" t="str">
        <f>CONCATENATE("  This variant is a change at a specific point in the ",B1313," gene from ",B1322," to ",B1323," resulting in incorrect ",B1316,"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323" spans="1:3" x14ac:dyDescent="0.25">
      <c r="A1323" s="5" t="s">
        <v>32</v>
      </c>
      <c r="B1323" s="27" t="s">
        <v>37</v>
      </c>
      <c r="C1323" t="s">
        <v>17</v>
      </c>
    </row>
    <row r="1324" spans="1:3" x14ac:dyDescent="0.25">
      <c r="A1324" s="5" t="s">
        <v>40</v>
      </c>
      <c r="B1324" s="30" t="s">
        <v>371</v>
      </c>
      <c r="C1324" t="str">
        <f>"&lt;/Variant&gt;"</f>
        <v>&lt;/Variant&gt;</v>
      </c>
    </row>
    <row r="1325" spans="1:3" x14ac:dyDescent="0.25">
      <c r="B1325" s="27"/>
      <c r="C1325" t="str">
        <f>CONCATENATE("&lt;# ",B1327," #&gt;")</f>
        <v>&lt;# C645T  #&gt;</v>
      </c>
    </row>
    <row r="1326" spans="1:3" x14ac:dyDescent="0.25">
      <c r="A1326" s="6" t="s">
        <v>29</v>
      </c>
      <c r="B1326" s="1" t="s">
        <v>368</v>
      </c>
      <c r="C1326" t="str">
        <f>CONCATENATE(" &lt;Variant hgvs=",CHAR(34),B1326,CHAR(34)," name=",CHAR(34),B1327,CHAR(34),"&gt; ")</f>
        <v xml:space="preserve"> &lt;Variant hgvs="NC_000015.10:g.78601997G&gt;A" name="C645T "&gt; </v>
      </c>
    </row>
    <row r="1327" spans="1:3" x14ac:dyDescent="0.25">
      <c r="A1327" s="5" t="s">
        <v>30</v>
      </c>
      <c r="B1327" s="30" t="s">
        <v>370</v>
      </c>
    </row>
    <row r="1328" spans="1:3" x14ac:dyDescent="0.25">
      <c r="A1328" s="5" t="s">
        <v>31</v>
      </c>
      <c r="B1328" s="27" t="s">
        <v>38</v>
      </c>
      <c r="C1328" t="str">
        <f>CONCATENATE("  This variant is a change at a specific point in the ",B1313," gene from ",B1328," to ",B1329," resulting in incorrect ",B1316,"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329" spans="1:3" x14ac:dyDescent="0.25">
      <c r="A1329" s="5" t="s">
        <v>32</v>
      </c>
      <c r="B1329" s="27" t="s">
        <v>66</v>
      </c>
    </row>
    <row r="1330" spans="1:3" x14ac:dyDescent="0.25">
      <c r="A1330" s="6" t="s">
        <v>40</v>
      </c>
      <c r="B1330" s="30" t="s">
        <v>381</v>
      </c>
      <c r="C1330" t="str">
        <f>"&lt;/Variant&gt;"</f>
        <v>&lt;/Variant&gt;</v>
      </c>
    </row>
    <row r="1331" spans="1:3" s="33" customFormat="1" x14ac:dyDescent="0.25">
      <c r="A1331" s="31"/>
      <c r="B1331" s="32"/>
    </row>
    <row r="1332" spans="1:3" s="33" customFormat="1" x14ac:dyDescent="0.25">
      <c r="A1332" s="31"/>
      <c r="B1332" s="32"/>
      <c r="C1332" t="str">
        <f>C1319</f>
        <v>&lt;# C78606381T #&gt;</v>
      </c>
    </row>
    <row r="1333" spans="1:3" x14ac:dyDescent="0.25">
      <c r="A1333" s="5" t="s">
        <v>39</v>
      </c>
      <c r="B1333" s="40" t="s">
        <v>372</v>
      </c>
      <c r="C1333" t="str">
        <f>CONCATENATE(" &lt;Genotype hgvs=",CHAR(34),B1333,B1334,";",B1335,CHAR(34)," name=",CHAR(34),B1321,CHAR(34),"&gt; ")</f>
        <v xml:space="preserve"> &lt;Genotype hgvs="NC_000015.10:g.[78606381C&gt;T];[78606381=]" name="C78606381T"&gt; </v>
      </c>
    </row>
    <row r="1334" spans="1:3" x14ac:dyDescent="0.25">
      <c r="A1334" s="5" t="s">
        <v>40</v>
      </c>
      <c r="B1334" s="27" t="s">
        <v>373</v>
      </c>
    </row>
    <row r="1335" spans="1:3" x14ac:dyDescent="0.25">
      <c r="A1335" s="5" t="s">
        <v>31</v>
      </c>
      <c r="B1335" s="27" t="s">
        <v>374</v>
      </c>
      <c r="C1335" t="s">
        <v>539</v>
      </c>
    </row>
    <row r="1336" spans="1:3" x14ac:dyDescent="0.25">
      <c r="A1336" s="5" t="s">
        <v>45</v>
      </c>
      <c r="B1336" s="27" t="str">
        <f>CONCATENATE("People with this variant have one copy of the ",B1324,"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336" t="s">
        <v>17</v>
      </c>
    </row>
    <row r="1337" spans="1:3" x14ac:dyDescent="0.25">
      <c r="A1337" s="6" t="s">
        <v>46</v>
      </c>
      <c r="B1337" s="27" t="s">
        <v>233</v>
      </c>
      <c r="C1337" t="str">
        <f>CONCATENATE("     ",B1336)</f>
        <v xml:space="preserve">     People with this variant have one copy of the [C78606381T](https://www.ncbi.nlm.nih.gov/projects/SNP/snp_ref.cgi?rs=12914385) variant. This substitution of a single nucleotide is known as a missense mutation.</v>
      </c>
    </row>
    <row r="1338" spans="1:3" x14ac:dyDescent="0.25">
      <c r="A1338" s="6" t="s">
        <v>47</v>
      </c>
      <c r="B1338" s="27">
        <v>37.9</v>
      </c>
    </row>
    <row r="1339" spans="1:3" x14ac:dyDescent="0.25">
      <c r="A1339" s="5"/>
      <c r="B1339" s="27"/>
      <c r="C1339" t="s">
        <v>541</v>
      </c>
    </row>
    <row r="1340" spans="1:3" x14ac:dyDescent="0.25">
      <c r="A1340" s="6"/>
      <c r="B1340" s="27"/>
    </row>
    <row r="1341" spans="1:3" x14ac:dyDescent="0.25">
      <c r="A1341" s="6"/>
      <c r="B1341" s="27"/>
      <c r="C1341" t="str">
        <f>CONCATENATE("     ",B1337)</f>
        <v xml:space="preserve">     You are in the Mild Loss of Function category. See below for more information.</v>
      </c>
    </row>
    <row r="1342" spans="1:3" x14ac:dyDescent="0.25">
      <c r="A1342" s="6"/>
      <c r="B1342" s="27"/>
    </row>
    <row r="1343" spans="1:3" x14ac:dyDescent="0.25">
      <c r="A1343" s="6"/>
      <c r="B1343" s="27"/>
      <c r="C1343" t="s">
        <v>542</v>
      </c>
    </row>
    <row r="1344" spans="1:3" x14ac:dyDescent="0.25">
      <c r="A1344" s="5"/>
      <c r="B1344" s="27"/>
    </row>
    <row r="1345" spans="1:3" x14ac:dyDescent="0.25">
      <c r="A1345" s="5"/>
      <c r="B1345" s="27"/>
      <c r="C1345" t="str">
        <f>CONCATENATE( "  &lt;piechart percentage=",B1338," /&gt;")</f>
        <v xml:space="preserve">  &lt;piechart percentage=37.9 /&gt;</v>
      </c>
    </row>
    <row r="1346" spans="1:3" x14ac:dyDescent="0.25">
      <c r="A1346" s="5"/>
      <c r="B1346" s="27"/>
      <c r="C1346" t="str">
        <f>" &lt;/Genotype&gt;"</f>
        <v xml:space="preserve"> &lt;/Genotype&gt;</v>
      </c>
    </row>
    <row r="1347" spans="1:3" x14ac:dyDescent="0.25">
      <c r="A1347" s="5" t="s">
        <v>48</v>
      </c>
      <c r="B1347" s="27" t="s">
        <v>375</v>
      </c>
      <c r="C1347" t="str">
        <f>CONCATENATE(" &lt;Genotype hgvs=",CHAR(34),B1333,B1334,";",B1334,CHAR(34)," name=",CHAR(34),B1321,CHAR(34),"&gt; ")</f>
        <v xml:space="preserve"> &lt;Genotype hgvs="NC_000015.10:g.[78606381C&gt;T];[78606381C&gt;T]" name="C78606381T"&gt; </v>
      </c>
    </row>
    <row r="1348" spans="1:3" x14ac:dyDescent="0.25">
      <c r="A1348" s="6" t="s">
        <v>49</v>
      </c>
      <c r="B1348" s="27" t="s">
        <v>205</v>
      </c>
      <c r="C1348" t="s">
        <v>17</v>
      </c>
    </row>
    <row r="1349" spans="1:3" x14ac:dyDescent="0.25">
      <c r="A1349" s="6" t="s">
        <v>47</v>
      </c>
      <c r="B1349" s="27">
        <v>15.9</v>
      </c>
      <c r="C1349" t="s">
        <v>539</v>
      </c>
    </row>
    <row r="1350" spans="1:3" x14ac:dyDescent="0.25">
      <c r="A1350" s="6"/>
      <c r="B1350" s="27"/>
    </row>
    <row r="1351" spans="1:3" x14ac:dyDescent="0.25">
      <c r="A1351" s="5"/>
      <c r="B1351" s="27"/>
      <c r="C1351" t="str">
        <f>CONCATENATE("     ",B1347)</f>
        <v xml:space="preserve">     People with this variant have two copies of the [C78606381T](https://www.ncbi.nlm.nih.gov/projects/SNP/snp_ref.cgi?rs=12914385) variant. This substitution of a single nucleotide is known as a missense mutation.
</v>
      </c>
    </row>
    <row r="1352" spans="1:3" x14ac:dyDescent="0.25">
      <c r="A1352" s="6"/>
      <c r="B1352" s="27"/>
    </row>
    <row r="1353" spans="1:3" x14ac:dyDescent="0.25">
      <c r="A1353" s="6"/>
      <c r="B1353" s="27"/>
      <c r="C1353" t="s">
        <v>541</v>
      </c>
    </row>
    <row r="1354" spans="1:3" x14ac:dyDescent="0.25">
      <c r="A1354" s="6"/>
      <c r="B1354" s="27"/>
    </row>
    <row r="1355" spans="1:3" x14ac:dyDescent="0.25">
      <c r="A1355" s="6"/>
      <c r="B1355" s="27"/>
      <c r="C1355" t="str">
        <f>CONCATENATE("     ",B1348)</f>
        <v xml:space="preserve">     You are in the Moderate Loss of Function category. See below for more information.</v>
      </c>
    </row>
    <row r="1356" spans="1:3" x14ac:dyDescent="0.25">
      <c r="A1356" s="6"/>
      <c r="B1356" s="27"/>
    </row>
    <row r="1357" spans="1:3" x14ac:dyDescent="0.25">
      <c r="A1357" s="5"/>
      <c r="B1357" s="27"/>
      <c r="C1357" t="s">
        <v>542</v>
      </c>
    </row>
    <row r="1358" spans="1:3" x14ac:dyDescent="0.25">
      <c r="A1358" s="5"/>
      <c r="B1358" s="27"/>
    </row>
    <row r="1359" spans="1:3" x14ac:dyDescent="0.25">
      <c r="A1359" s="5"/>
      <c r="B1359" s="27"/>
      <c r="C1359" t="str">
        <f>CONCATENATE( "  &lt;piechart percentage=",B1349," /&gt;")</f>
        <v xml:space="preserve">  &lt;piechart percentage=15.9 /&gt;</v>
      </c>
    </row>
    <row r="1360" spans="1:3" x14ac:dyDescent="0.25">
      <c r="A1360" s="5"/>
      <c r="B1360" s="27"/>
      <c r="C1360" t="str">
        <f>" &lt;/Genotype&gt;"</f>
        <v xml:space="preserve"> &lt;/Genotype&gt;</v>
      </c>
    </row>
    <row r="1361" spans="1:3" x14ac:dyDescent="0.25">
      <c r="A1361" s="5" t="s">
        <v>50</v>
      </c>
      <c r="B1361" s="27" t="str">
        <f>CONCATENATE("Your ",B1313," gene has no variants. A normal gene is referred to as a ",CHAR(34),"wild-type",CHAR(34)," gene.")</f>
        <v>Your CHRNA3 gene has no variants. A normal gene is referred to as a "wild-type" gene.</v>
      </c>
      <c r="C1361" t="str">
        <f>CONCATENATE(" &lt;Genotype hgvs=",CHAR(34),B1333,B1335,";",B1335,CHAR(34)," name=",CHAR(34),B1321,CHAR(34),"&gt; ")</f>
        <v xml:space="preserve"> &lt;Genotype hgvs="NC_000015.10:g.[78606381=];[78606381=]" name="C78606381T"&gt; </v>
      </c>
    </row>
    <row r="1362" spans="1:3" x14ac:dyDescent="0.25">
      <c r="A1362" s="6" t="s">
        <v>51</v>
      </c>
      <c r="B1362" s="27" t="s">
        <v>153</v>
      </c>
      <c r="C1362" t="s">
        <v>17</v>
      </c>
    </row>
    <row r="1363" spans="1:3" x14ac:dyDescent="0.25">
      <c r="A1363" s="6" t="s">
        <v>47</v>
      </c>
      <c r="B1363" s="27">
        <v>46.2</v>
      </c>
      <c r="C1363" t="s">
        <v>539</v>
      </c>
    </row>
    <row r="1364" spans="1:3" x14ac:dyDescent="0.25">
      <c r="A1364" s="5"/>
      <c r="B1364" s="27"/>
    </row>
    <row r="1365" spans="1:3" x14ac:dyDescent="0.25">
      <c r="A1365" s="6"/>
      <c r="B1365" s="27"/>
      <c r="C1365" t="str">
        <f>CONCATENATE("     ",B1361)</f>
        <v xml:space="preserve">     Your CHRNA3 gene has no variants. A normal gene is referred to as a "wild-type" gene.</v>
      </c>
    </row>
    <row r="1366" spans="1:3" x14ac:dyDescent="0.25">
      <c r="A1366" s="6"/>
      <c r="B1366" s="27"/>
    </row>
    <row r="1367" spans="1:3" x14ac:dyDescent="0.25">
      <c r="A1367" s="6"/>
      <c r="B1367" s="27"/>
      <c r="C1367" t="s">
        <v>541</v>
      </c>
    </row>
    <row r="1368" spans="1:3" x14ac:dyDescent="0.25">
      <c r="A1368" s="6"/>
      <c r="B1368" s="27"/>
    </row>
    <row r="1369" spans="1:3" x14ac:dyDescent="0.25">
      <c r="A1369" s="6"/>
      <c r="B1369" s="27"/>
      <c r="C1369" t="str">
        <f>CONCATENATE("     ",B1362)</f>
        <v xml:space="preserve">     This variant is not associated with increased risk.</v>
      </c>
    </row>
    <row r="1370" spans="1:3" x14ac:dyDescent="0.25">
      <c r="A1370" s="5"/>
      <c r="B1370" s="27"/>
    </row>
    <row r="1371" spans="1:3" x14ac:dyDescent="0.25">
      <c r="A1371" s="5"/>
      <c r="B1371" s="27"/>
      <c r="C1371" t="s">
        <v>542</v>
      </c>
    </row>
    <row r="1372" spans="1:3" x14ac:dyDescent="0.25">
      <c r="A1372" s="5"/>
      <c r="B1372" s="27"/>
    </row>
    <row r="1373" spans="1:3" x14ac:dyDescent="0.25">
      <c r="A1373" s="5"/>
      <c r="B1373" s="27"/>
      <c r="C1373" t="str">
        <f>CONCATENATE( "  &lt;piechart percentage=",B1363," /&gt;")</f>
        <v xml:space="preserve">  &lt;piechart percentage=46.2 /&gt;</v>
      </c>
    </row>
    <row r="1374" spans="1:3" x14ac:dyDescent="0.25">
      <c r="A1374" s="5"/>
      <c r="B1374" s="27"/>
      <c r="C1374" t="str">
        <f>" &lt;/Genotype&gt;"</f>
        <v xml:space="preserve"> &lt;/Genotype&gt;</v>
      </c>
    </row>
    <row r="1375" spans="1:3" x14ac:dyDescent="0.25">
      <c r="A1375" s="5"/>
      <c r="B1375" s="27"/>
      <c r="C1375" t="str">
        <f>C1325</f>
        <v>&lt;# C645T  #&gt;</v>
      </c>
    </row>
    <row r="1376" spans="1:3" x14ac:dyDescent="0.25">
      <c r="A1376" s="5" t="s">
        <v>39</v>
      </c>
      <c r="B1376" s="1" t="s">
        <v>253</v>
      </c>
      <c r="C1376" t="str">
        <f>CONCATENATE(" &lt;Genotype hgvs=",CHAR(34),B1376,B1377,";",B1378,CHAR(34)," name=",CHAR(34),B1327,CHAR(34),"&gt; ")</f>
        <v xml:space="preserve"> &lt;Genotype hgvs="NC_000017.11:g.[30237328T&gt;C];[30237328=]" name="C645T "&gt; </v>
      </c>
    </row>
    <row r="1377" spans="1:3" x14ac:dyDescent="0.25">
      <c r="A1377" s="5" t="s">
        <v>40</v>
      </c>
      <c r="B1377" s="27" t="s">
        <v>275</v>
      </c>
    </row>
    <row r="1378" spans="1:3" x14ac:dyDescent="0.25">
      <c r="A1378" s="5" t="s">
        <v>31</v>
      </c>
      <c r="B1378" s="27" t="s">
        <v>276</v>
      </c>
      <c r="C1378" t="s">
        <v>539</v>
      </c>
    </row>
    <row r="1379" spans="1:3" x14ac:dyDescent="0.25">
      <c r="A1379" s="5" t="s">
        <v>45</v>
      </c>
      <c r="B1379" s="27" t="str">
        <f>CONCATENATE("People with this variant have one copy of the ",B1330," variant. This substitution of a single nucleotide is known as a missense mutation.")</f>
        <v>People with this variant have one copy of the [C645T](https://www.ncbi.nlm.nih.gov/clinvar/variation/17503/) variant. This substitution of a single nucleotide is known as a missense mutation.</v>
      </c>
      <c r="C1379" t="s">
        <v>17</v>
      </c>
    </row>
    <row r="1380" spans="1:3" x14ac:dyDescent="0.25">
      <c r="A1380" s="6" t="s">
        <v>46</v>
      </c>
      <c r="B1380" s="27" t="s">
        <v>233</v>
      </c>
      <c r="C1380" t="str">
        <f>CONCATENATE("     ",B1379)</f>
        <v xml:space="preserve">     People with this variant have one copy of the [C645T](https://www.ncbi.nlm.nih.gov/clinvar/variation/17503/) variant. This substitution of a single nucleotide is known as a missense mutation.</v>
      </c>
    </row>
    <row r="1381" spans="1:3" x14ac:dyDescent="0.25">
      <c r="A1381" s="6" t="s">
        <v>47</v>
      </c>
      <c r="B1381" s="27">
        <v>39.700000000000003</v>
      </c>
    </row>
    <row r="1382" spans="1:3" x14ac:dyDescent="0.25">
      <c r="A1382" s="5"/>
      <c r="B1382" s="27"/>
      <c r="C1382" t="s">
        <v>541</v>
      </c>
    </row>
    <row r="1383" spans="1:3" x14ac:dyDescent="0.25">
      <c r="A1383" s="6"/>
      <c r="B1383" s="27"/>
    </row>
    <row r="1384" spans="1:3" x14ac:dyDescent="0.25">
      <c r="A1384" s="6"/>
      <c r="B1384" s="27"/>
      <c r="C1384" t="str">
        <f>CONCATENATE("     ",B1380)</f>
        <v xml:space="preserve">     You are in the Mild Loss of Function category. See below for more information.</v>
      </c>
    </row>
    <row r="1385" spans="1:3" x14ac:dyDescent="0.25">
      <c r="A1385" s="6"/>
      <c r="B1385" s="27"/>
    </row>
    <row r="1386" spans="1:3" x14ac:dyDescent="0.25">
      <c r="A1386" s="6"/>
      <c r="B1386" s="27"/>
      <c r="C1386" t="s">
        <v>542</v>
      </c>
    </row>
    <row r="1387" spans="1:3" x14ac:dyDescent="0.25">
      <c r="A1387" s="5"/>
      <c r="B1387" s="27"/>
    </row>
    <row r="1388" spans="1:3" x14ac:dyDescent="0.25">
      <c r="A1388" s="5"/>
      <c r="B1388" s="27"/>
      <c r="C1388" t="str">
        <f>CONCATENATE( "  &lt;piechart percentage=",B1381," /&gt;")</f>
        <v xml:space="preserve">  &lt;piechart percentage=39.7 /&gt;</v>
      </c>
    </row>
    <row r="1389" spans="1:3" x14ac:dyDescent="0.25">
      <c r="A1389" s="5"/>
      <c r="B1389" s="27"/>
      <c r="C1389" t="str">
        <f>" &lt;/Genotype&gt;"</f>
        <v xml:space="preserve"> &lt;/Genotype&gt;</v>
      </c>
    </row>
    <row r="1390" spans="1:3" x14ac:dyDescent="0.25">
      <c r="A1390" s="5" t="s">
        <v>48</v>
      </c>
      <c r="B1390" s="27" t="str">
        <f>CONCATENATE("People with this variant have two copies of the ",B1330," variant. This substitution of a single nucleotide is known as a missense mutation.")</f>
        <v>People with this variant have two copies of the [C645T](https://www.ncbi.nlm.nih.gov/clinvar/variation/17503/) variant. This substitution of a single nucleotide is known as a missense mutation.</v>
      </c>
      <c r="C1390" t="str">
        <f>CONCATENATE(" &lt;Genotype hgvs=",CHAR(34),B1376,B1377,";",B1377,CHAR(34)," name=",CHAR(34),B1327,CHAR(34),"&gt; ")</f>
        <v xml:space="preserve"> &lt;Genotype hgvs="NC_000017.11:g.[30237328T&gt;C];[30237328T&gt;C]" name="C645T "&gt; </v>
      </c>
    </row>
    <row r="1391" spans="1:3" x14ac:dyDescent="0.25">
      <c r="A1391" s="6" t="s">
        <v>49</v>
      </c>
      <c r="B1391" s="27" t="s">
        <v>205</v>
      </c>
      <c r="C1391" t="s">
        <v>17</v>
      </c>
    </row>
    <row r="1392" spans="1:3" x14ac:dyDescent="0.25">
      <c r="A1392" s="6" t="s">
        <v>47</v>
      </c>
      <c r="B1392" s="27">
        <v>42.9</v>
      </c>
      <c r="C1392" t="s">
        <v>539</v>
      </c>
    </row>
    <row r="1393" spans="1:3" x14ac:dyDescent="0.25">
      <c r="A1393" s="6"/>
      <c r="B1393" s="27"/>
    </row>
    <row r="1394" spans="1:3" x14ac:dyDescent="0.25">
      <c r="A1394" s="5"/>
      <c r="B1394" s="27"/>
      <c r="C1394" t="str">
        <f>CONCATENATE("     ",B1390)</f>
        <v xml:space="preserve">     People with this variant have two copies of the [C645T](https://www.ncbi.nlm.nih.gov/clinvar/variation/17503/) variant. This substitution of a single nucleotide is known as a missense mutation.</v>
      </c>
    </row>
    <row r="1395" spans="1:3" x14ac:dyDescent="0.25">
      <c r="A1395" s="6"/>
      <c r="B1395" s="27"/>
    </row>
    <row r="1396" spans="1:3" x14ac:dyDescent="0.25">
      <c r="A1396" s="6"/>
      <c r="B1396" s="27"/>
      <c r="C1396" t="s">
        <v>541</v>
      </c>
    </row>
    <row r="1397" spans="1:3" x14ac:dyDescent="0.25">
      <c r="A1397" s="6"/>
      <c r="B1397" s="27"/>
    </row>
    <row r="1398" spans="1:3" x14ac:dyDescent="0.25">
      <c r="A1398" s="6"/>
      <c r="B1398" s="27"/>
      <c r="C1398" t="str">
        <f>CONCATENATE("     ",B1391)</f>
        <v xml:space="preserve">     You are in the Moderate Loss of Function category. See below for more information.</v>
      </c>
    </row>
    <row r="1399" spans="1:3" x14ac:dyDescent="0.25">
      <c r="A1399" s="6"/>
      <c r="B1399" s="27"/>
    </row>
    <row r="1400" spans="1:3" x14ac:dyDescent="0.25">
      <c r="A1400" s="5"/>
      <c r="B1400" s="27"/>
      <c r="C1400" t="s">
        <v>542</v>
      </c>
    </row>
    <row r="1401" spans="1:3" x14ac:dyDescent="0.25">
      <c r="A1401" s="5"/>
      <c r="B1401" s="27"/>
    </row>
    <row r="1402" spans="1:3" x14ac:dyDescent="0.25">
      <c r="A1402" s="5"/>
      <c r="B1402" s="27"/>
      <c r="C1402" t="str">
        <f>CONCATENATE( "  &lt;piechart percentage=",B1392," /&gt;")</f>
        <v xml:space="preserve">  &lt;piechart percentage=42.9 /&gt;</v>
      </c>
    </row>
    <row r="1403" spans="1:3" x14ac:dyDescent="0.25">
      <c r="A1403" s="5"/>
      <c r="B1403" s="27"/>
      <c r="C1403" t="str">
        <f>" &lt;/Genotype&gt;"</f>
        <v xml:space="preserve"> &lt;/Genotype&gt;</v>
      </c>
    </row>
    <row r="1404" spans="1:3" x14ac:dyDescent="0.25">
      <c r="A1404" s="5" t="s">
        <v>50</v>
      </c>
      <c r="B1404" s="27" t="str">
        <f>CONCATENATE("Your ",B1313," gene has no variants. A normal gene is referred to as a ",CHAR(34),"wild-type",CHAR(34)," gene.")</f>
        <v>Your CHRNA3 gene has no variants. A normal gene is referred to as a "wild-type" gene.</v>
      </c>
      <c r="C1404" t="str">
        <f>CONCATENATE(" &lt;Genotype hgvs=",CHAR(34),B1376,B1378,";",B1378,CHAR(34)," name=",CHAR(34),B1327,CHAR(34),"&gt; ")</f>
        <v xml:space="preserve"> &lt;Genotype hgvs="NC_000017.11:g.[30237328=];[30237328=]" name="C645T "&gt; </v>
      </c>
    </row>
    <row r="1405" spans="1:3" x14ac:dyDescent="0.25">
      <c r="A1405" s="6" t="s">
        <v>51</v>
      </c>
      <c r="B1405" s="27" t="s">
        <v>153</v>
      </c>
      <c r="C1405" t="s">
        <v>17</v>
      </c>
    </row>
    <row r="1406" spans="1:3" x14ac:dyDescent="0.25">
      <c r="A1406" s="6" t="s">
        <v>47</v>
      </c>
      <c r="B1406" s="27">
        <v>17.399999999999999</v>
      </c>
      <c r="C1406" t="s">
        <v>539</v>
      </c>
    </row>
    <row r="1407" spans="1:3" x14ac:dyDescent="0.25">
      <c r="A1407" s="5"/>
      <c r="B1407" s="27"/>
    </row>
    <row r="1408" spans="1:3" x14ac:dyDescent="0.25">
      <c r="A1408" s="6"/>
      <c r="B1408" s="27"/>
      <c r="C1408" t="str">
        <f>CONCATENATE("     ",B1404)</f>
        <v xml:space="preserve">     Your CHRNA3 gene has no variants. A normal gene is referred to as a "wild-type" gene.</v>
      </c>
    </row>
    <row r="1409" spans="1:3" x14ac:dyDescent="0.25">
      <c r="A1409" s="6"/>
      <c r="B1409" s="27"/>
    </row>
    <row r="1410" spans="1:3" x14ac:dyDescent="0.25">
      <c r="A1410" s="6"/>
      <c r="B1410" s="27"/>
      <c r="C1410" t="s">
        <v>541</v>
      </c>
    </row>
    <row r="1411" spans="1:3" x14ac:dyDescent="0.25">
      <c r="A1411" s="6"/>
      <c r="B1411" s="27"/>
    </row>
    <row r="1412" spans="1:3" x14ac:dyDescent="0.25">
      <c r="A1412" s="6"/>
      <c r="B1412" s="27"/>
      <c r="C1412" t="str">
        <f>CONCATENATE("     ",B1405)</f>
        <v xml:space="preserve">     This variant is not associated with increased risk.</v>
      </c>
    </row>
    <row r="1413" spans="1:3" x14ac:dyDescent="0.25">
      <c r="A1413" s="5"/>
      <c r="B1413" s="27"/>
    </row>
    <row r="1414" spans="1:3" x14ac:dyDescent="0.25">
      <c r="A1414" s="5"/>
      <c r="B1414" s="27"/>
      <c r="C1414" t="s">
        <v>542</v>
      </c>
    </row>
    <row r="1415" spans="1:3" x14ac:dyDescent="0.25">
      <c r="A1415" s="5"/>
      <c r="B1415" s="27"/>
    </row>
    <row r="1416" spans="1:3" x14ac:dyDescent="0.25">
      <c r="A1416" s="5"/>
      <c r="B1416" s="27"/>
      <c r="C1416" t="str">
        <f>CONCATENATE( "  &lt;piechart percentage=",B1406," /&gt;")</f>
        <v xml:space="preserve">  &lt;piechart percentage=17.4 /&gt;</v>
      </c>
    </row>
    <row r="1417" spans="1:3" x14ac:dyDescent="0.25">
      <c r="A1417" s="5"/>
      <c r="B1417" s="27"/>
      <c r="C1417" t="str">
        <f>" &lt;/Genotype&gt;"</f>
        <v xml:space="preserve"> &lt;/Genotype&gt;</v>
      </c>
    </row>
    <row r="1418" spans="1:3" x14ac:dyDescent="0.25">
      <c r="A1418" s="5" t="s">
        <v>52</v>
      </c>
      <c r="B1418" s="27" t="str">
        <f>CONCATENATE("Your ",B1313," gene has an unknown variant.")</f>
        <v>Your CHRNA3 gene has an unknown variant.</v>
      </c>
      <c r="C1418" t="str">
        <f>CONCATENATE(" &lt;Genotype hgvs=",CHAR(34),"unknown",CHAR(34),"&gt; ")</f>
        <v xml:space="preserve"> &lt;Genotype hgvs="unknown"&gt; </v>
      </c>
    </row>
    <row r="1419" spans="1:3" x14ac:dyDescent="0.25">
      <c r="A1419" s="6" t="s">
        <v>52</v>
      </c>
      <c r="B1419" s="27" t="s">
        <v>155</v>
      </c>
      <c r="C1419" t="s">
        <v>17</v>
      </c>
    </row>
    <row r="1420" spans="1:3" x14ac:dyDescent="0.25">
      <c r="A1420" s="6" t="s">
        <v>47</v>
      </c>
      <c r="B1420" s="27"/>
      <c r="C1420" t="s">
        <v>539</v>
      </c>
    </row>
    <row r="1421" spans="1:3" x14ac:dyDescent="0.25">
      <c r="A1421" s="6"/>
      <c r="B1421" s="27"/>
    </row>
    <row r="1422" spans="1:3" x14ac:dyDescent="0.25">
      <c r="A1422" s="6"/>
      <c r="B1422" s="27"/>
      <c r="C1422" t="str">
        <f>CONCATENATE("     ",B1418)</f>
        <v xml:space="preserve">     Your CHRNA3 gene has an unknown variant.</v>
      </c>
    </row>
    <row r="1423" spans="1:3" x14ac:dyDescent="0.25">
      <c r="A1423" s="6"/>
      <c r="B1423" s="27"/>
    </row>
    <row r="1424" spans="1:3" x14ac:dyDescent="0.25">
      <c r="A1424" s="6"/>
      <c r="B1424" s="27"/>
      <c r="C1424" t="s">
        <v>541</v>
      </c>
    </row>
    <row r="1425" spans="1:3" x14ac:dyDescent="0.25">
      <c r="A1425" s="6"/>
      <c r="B1425" s="27"/>
    </row>
    <row r="1426" spans="1:3" x14ac:dyDescent="0.25">
      <c r="A1426" s="5"/>
      <c r="B1426" s="27"/>
      <c r="C1426" t="str">
        <f>CONCATENATE("     ",B1419)</f>
        <v xml:space="preserve">     The effect is unknown.</v>
      </c>
    </row>
    <row r="1427" spans="1:3" x14ac:dyDescent="0.25">
      <c r="A1427" s="6"/>
      <c r="B1427" s="27"/>
    </row>
    <row r="1428" spans="1:3" x14ac:dyDescent="0.25">
      <c r="A1428" s="5"/>
      <c r="B1428" s="27"/>
      <c r="C1428" t="s">
        <v>542</v>
      </c>
    </row>
    <row r="1429" spans="1:3" x14ac:dyDescent="0.25">
      <c r="A1429" s="5"/>
      <c r="B1429" s="27"/>
    </row>
    <row r="1430" spans="1:3" x14ac:dyDescent="0.25">
      <c r="A1430" s="5"/>
      <c r="B1430" s="27"/>
      <c r="C1430" t="str">
        <f>CONCATENATE( "  &lt;piechart percentage=",B1420," /&gt;")</f>
        <v xml:space="preserve">  &lt;piechart percentage= /&gt;</v>
      </c>
    </row>
    <row r="1431" spans="1:3" x14ac:dyDescent="0.25">
      <c r="A1431" s="5"/>
      <c r="B1431" s="27"/>
      <c r="C1431" t="str">
        <f>" &lt;/Genotype&gt;"</f>
        <v xml:space="preserve"> &lt;/Genotype&gt;</v>
      </c>
    </row>
    <row r="1432" spans="1:3" x14ac:dyDescent="0.25">
      <c r="A1432" s="5" t="s">
        <v>50</v>
      </c>
      <c r="B1432" s="27" t="str">
        <f>CONCATENATE("Your ",B1313," gene has no variants. A normal gene is referred to as a ",CHAR(34),"wild-type",CHAR(34)," gene.")</f>
        <v>Your CHRNA3 gene has no variants. A normal gene is referred to as a "wild-type" gene.</v>
      </c>
      <c r="C1432" t="str">
        <f>CONCATENATE(" &lt;Genotype hgvs=",CHAR(34),"wildtype",CHAR(34),"&gt;")</f>
        <v xml:space="preserve"> &lt;Genotype hgvs="wildtype"&gt;</v>
      </c>
    </row>
    <row r="1433" spans="1:3" x14ac:dyDescent="0.25">
      <c r="A1433" s="6" t="s">
        <v>51</v>
      </c>
      <c r="B1433" s="27" t="s">
        <v>234</v>
      </c>
      <c r="C1433" t="s">
        <v>17</v>
      </c>
    </row>
    <row r="1434" spans="1:3" x14ac:dyDescent="0.25">
      <c r="A1434" s="6" t="s">
        <v>47</v>
      </c>
      <c r="B1434" s="27"/>
      <c r="C1434" t="s">
        <v>539</v>
      </c>
    </row>
    <row r="1435" spans="1:3" x14ac:dyDescent="0.25">
      <c r="A1435" s="6"/>
      <c r="B1435" s="27"/>
    </row>
    <row r="1436" spans="1:3" x14ac:dyDescent="0.25">
      <c r="A1436" s="6"/>
      <c r="B1436" s="27"/>
      <c r="C1436" t="str">
        <f>CONCATENATE("     ",B1432)</f>
        <v xml:space="preserve">     Your CHRNA3 gene has no variants. A normal gene is referred to as a "wild-type" gene.</v>
      </c>
    </row>
    <row r="1437" spans="1:3" x14ac:dyDescent="0.25">
      <c r="A1437" s="6"/>
      <c r="B1437" s="27"/>
    </row>
    <row r="1438" spans="1:3" x14ac:dyDescent="0.25">
      <c r="A1438" s="6"/>
      <c r="B1438" s="27"/>
      <c r="C1438" t="s">
        <v>541</v>
      </c>
    </row>
    <row r="1439" spans="1:3" x14ac:dyDescent="0.25">
      <c r="A1439" s="6"/>
      <c r="B1439" s="27"/>
    </row>
    <row r="1440" spans="1:3" x14ac:dyDescent="0.25">
      <c r="A1440" s="6"/>
      <c r="B1440" s="27"/>
      <c r="C1440" t="str">
        <f>CONCATENATE("     ",B1433)</f>
        <v xml:space="preserve">     Your variant is not associated with any loss of function.</v>
      </c>
    </row>
    <row r="1441" spans="1:3" x14ac:dyDescent="0.25">
      <c r="A1441" s="6"/>
      <c r="B1441" s="27"/>
    </row>
    <row r="1442" spans="1:3" x14ac:dyDescent="0.25">
      <c r="A1442" s="6"/>
      <c r="B1442" s="27"/>
      <c r="C1442" t="s">
        <v>542</v>
      </c>
    </row>
    <row r="1443" spans="1:3" x14ac:dyDescent="0.25">
      <c r="A1443" s="5"/>
      <c r="B1443" s="27"/>
    </row>
    <row r="1444" spans="1:3" x14ac:dyDescent="0.25">
      <c r="A1444" s="6"/>
      <c r="B1444" s="27"/>
      <c r="C1444" t="str">
        <f>CONCATENATE( "  &lt;piechart percentage=",B1434," /&gt;")</f>
        <v xml:space="preserve">  &lt;piechart percentage= /&gt;</v>
      </c>
    </row>
    <row r="1445" spans="1:3" x14ac:dyDescent="0.25">
      <c r="A1445" s="6"/>
      <c r="B1445" s="27"/>
      <c r="C1445" t="str">
        <f>" &lt;/Genotype&gt;"</f>
        <v xml:space="preserve"> &lt;/Genotype&gt;</v>
      </c>
    </row>
    <row r="1446" spans="1:3" x14ac:dyDescent="0.25">
      <c r="A1446" s="6"/>
      <c r="B1446" s="27"/>
      <c r="C1446" t="str">
        <f>"&lt;/GeneAnalysis&gt;"</f>
        <v>&lt;/GeneAnalysis&gt;</v>
      </c>
    </row>
    <row r="1447" spans="1:3" s="33" customFormat="1" x14ac:dyDescent="0.25"/>
    <row r="1448" spans="1:3" s="33" customFormat="1" x14ac:dyDescent="0.25">
      <c r="A1448" s="34"/>
      <c r="B1448" s="32"/>
    </row>
    <row r="1449" spans="1:3" x14ac:dyDescent="0.25">
      <c r="A1449" s="6" t="s">
        <v>4</v>
      </c>
      <c r="B1449" s="27" t="s">
        <v>365</v>
      </c>
      <c r="C1449" t="str">
        <f>CONCATENATE("&lt;GeneAnalysis gene=",CHAR(34),B1449,CHAR(34)," interval=",CHAR(34),B1450,CHAR(34),"&gt; ")</f>
        <v xml:space="preserve">&lt;GeneAnalysis gene="CHRNA3" interval="NC_000015.10:g.78593052_78621295"&gt; </v>
      </c>
    </row>
    <row r="1450" spans="1:3" x14ac:dyDescent="0.25">
      <c r="A1450" s="6" t="s">
        <v>27</v>
      </c>
      <c r="B1450" s="27" t="s">
        <v>366</v>
      </c>
    </row>
    <row r="1451" spans="1:3" x14ac:dyDescent="0.25">
      <c r="A1451" s="6" t="s">
        <v>28</v>
      </c>
      <c r="B1451" s="27" t="s">
        <v>362</v>
      </c>
      <c r="C1451" t="str">
        <f>CONCATENATE("# What are some common mutations of ",B1449,"?")</f>
        <v># What are some common mutations of CHRNA3?</v>
      </c>
    </row>
    <row r="1452" spans="1:3" x14ac:dyDescent="0.25">
      <c r="A1452" s="6" t="s">
        <v>24</v>
      </c>
      <c r="B1452" s="27" t="s">
        <v>25</v>
      </c>
      <c r="C1452" t="s">
        <v>17</v>
      </c>
    </row>
    <row r="1453" spans="1:3" x14ac:dyDescent="0.25">
      <c r="B1453" s="27"/>
      <c r="C1453" t="str">
        <f>CONCATENATE("There are ",B1451," well known variants in ",B1449,": ",B1460," and ",B1466,".")</f>
        <v>There are two well known variants in CHRNA3: [C78606381T](https://www.ncbi.nlm.nih.gov/projects/SNP/snp_ref.cgi?rs=12914385) and [C645T](https://www.ncbi.nlm.nih.gov/clinvar/variation/17503/).</v>
      </c>
    </row>
    <row r="1454" spans="1:3" x14ac:dyDescent="0.25">
      <c r="B1454" s="27"/>
    </row>
    <row r="1455" spans="1:3" x14ac:dyDescent="0.25">
      <c r="A1455" s="6"/>
      <c r="B1455" s="27"/>
      <c r="C1455" t="str">
        <f>CONCATENATE("&lt;# ",B1457," #&gt;")</f>
        <v>&lt;# C78606381T #&gt;</v>
      </c>
    </row>
    <row r="1456" spans="1:3" x14ac:dyDescent="0.25">
      <c r="A1456" s="6" t="s">
        <v>29</v>
      </c>
      <c r="B1456" s="1" t="s">
        <v>367</v>
      </c>
      <c r="C1456" t="str">
        <f>CONCATENATE(" &lt;Variant hgvs=",CHAR(34),B1456,CHAR(34)," name=",CHAR(34),B1457,CHAR(34),"&gt; ")</f>
        <v xml:space="preserve"> &lt;Variant hgvs="NC_000015.10:g.78606381C&gt;T" name="C78606381T"&gt; </v>
      </c>
    </row>
    <row r="1457" spans="1:3" x14ac:dyDescent="0.25">
      <c r="A1457" s="5" t="s">
        <v>30</v>
      </c>
      <c r="B1457" s="30" t="s">
        <v>369</v>
      </c>
    </row>
    <row r="1458" spans="1:3" x14ac:dyDescent="0.25">
      <c r="A1458" s="5" t="s">
        <v>31</v>
      </c>
      <c r="B1458" s="27" t="s">
        <v>224</v>
      </c>
      <c r="C1458" t="str">
        <f>CONCATENATE("  This variant is a change at a specific point in the ",B1449," gene from ",B1458," to ",B1459," resulting in incorrect ",B1452,"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459" spans="1:3" x14ac:dyDescent="0.25">
      <c r="A1459" s="5" t="s">
        <v>32</v>
      </c>
      <c r="B1459" s="27" t="s">
        <v>37</v>
      </c>
      <c r="C1459" t="s">
        <v>17</v>
      </c>
    </row>
    <row r="1460" spans="1:3" x14ac:dyDescent="0.25">
      <c r="A1460" s="5" t="s">
        <v>40</v>
      </c>
      <c r="B1460" s="30" t="s">
        <v>371</v>
      </c>
      <c r="C1460" t="str">
        <f>"&lt;/Variant&gt;"</f>
        <v>&lt;/Variant&gt;</v>
      </c>
    </row>
    <row r="1461" spans="1:3" x14ac:dyDescent="0.25">
      <c r="B1461" s="27"/>
      <c r="C1461" t="str">
        <f>CONCATENATE("&lt;# ",B1463," #&gt;")</f>
        <v>&lt;# C645T  #&gt;</v>
      </c>
    </row>
    <row r="1462" spans="1:3" x14ac:dyDescent="0.25">
      <c r="A1462" s="6" t="s">
        <v>29</v>
      </c>
      <c r="B1462" s="1" t="s">
        <v>368</v>
      </c>
      <c r="C1462" t="str">
        <f>CONCATENATE(" &lt;Variant hgvs=",CHAR(34),B1462,CHAR(34)," name=",CHAR(34),B1463,CHAR(34),"&gt; ")</f>
        <v xml:space="preserve"> &lt;Variant hgvs="NC_000015.10:g.78601997G&gt;A" name="C645T "&gt; </v>
      </c>
    </row>
    <row r="1463" spans="1:3" x14ac:dyDescent="0.25">
      <c r="A1463" s="5" t="s">
        <v>30</v>
      </c>
      <c r="B1463" s="30" t="s">
        <v>370</v>
      </c>
    </row>
    <row r="1464" spans="1:3" x14ac:dyDescent="0.25">
      <c r="A1464" s="5" t="s">
        <v>31</v>
      </c>
      <c r="B1464" s="27" t="s">
        <v>38</v>
      </c>
      <c r="C1464" t="str">
        <f>CONCATENATE("  This variant is a change at a specific point in the ",B1449," gene from ",B1464," to ",B1465," resulting in incorrect ",B1452,"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465" spans="1:3" x14ac:dyDescent="0.25">
      <c r="A1465" s="5" t="s">
        <v>32</v>
      </c>
      <c r="B1465" s="27" t="s">
        <v>66</v>
      </c>
    </row>
    <row r="1466" spans="1:3" x14ac:dyDescent="0.25">
      <c r="A1466" s="6" t="s">
        <v>40</v>
      </c>
      <c r="B1466" s="30" t="s">
        <v>381</v>
      </c>
      <c r="C1466" t="str">
        <f>"&lt;/Variant&gt;"</f>
        <v>&lt;/Variant&gt;</v>
      </c>
    </row>
    <row r="1467" spans="1:3" s="33" customFormat="1" x14ac:dyDescent="0.25">
      <c r="A1467" s="31"/>
      <c r="B1467" s="32"/>
    </row>
    <row r="1468" spans="1:3" s="33" customFormat="1" x14ac:dyDescent="0.25">
      <c r="A1468" s="31"/>
      <c r="B1468" s="32"/>
      <c r="C1468" t="str">
        <f>C1455</f>
        <v>&lt;# C78606381T #&gt;</v>
      </c>
    </row>
    <row r="1469" spans="1:3" x14ac:dyDescent="0.25">
      <c r="A1469" s="5" t="s">
        <v>39</v>
      </c>
      <c r="B1469" s="40" t="s">
        <v>372</v>
      </c>
      <c r="C1469" t="str">
        <f>CONCATENATE(" &lt;Genotype hgvs=",CHAR(34),B1469,B1470,";",B1471,CHAR(34)," name=",CHAR(34),B1457,CHAR(34),"&gt; ")</f>
        <v xml:space="preserve"> &lt;Genotype hgvs="NC_000015.10:g.[78606381C&gt;T];[78606381=]" name="C78606381T"&gt; </v>
      </c>
    </row>
    <row r="1470" spans="1:3" x14ac:dyDescent="0.25">
      <c r="A1470" s="5" t="s">
        <v>40</v>
      </c>
      <c r="B1470" s="27" t="s">
        <v>373</v>
      </c>
    </row>
    <row r="1471" spans="1:3" x14ac:dyDescent="0.25">
      <c r="A1471" s="5" t="s">
        <v>31</v>
      </c>
      <c r="B1471" s="27" t="s">
        <v>374</v>
      </c>
      <c r="C1471" t="s">
        <v>539</v>
      </c>
    </row>
    <row r="1472" spans="1:3" x14ac:dyDescent="0.25">
      <c r="A1472" s="5" t="s">
        <v>45</v>
      </c>
      <c r="B1472" s="27" t="str">
        <f>CONCATENATE("People with this variant have one copy of the ",B1460,"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472" t="s">
        <v>17</v>
      </c>
    </row>
    <row r="1473" spans="1:3" x14ac:dyDescent="0.25">
      <c r="A1473" s="6" t="s">
        <v>46</v>
      </c>
      <c r="B1473" s="27" t="s">
        <v>233</v>
      </c>
      <c r="C1473" t="str">
        <f>CONCATENATE("     ",B1472)</f>
        <v xml:space="preserve">     People with this variant have one copy of the [C78606381T](https://www.ncbi.nlm.nih.gov/projects/SNP/snp_ref.cgi?rs=12914385) variant. This substitution of a single nucleotide is known as a missense mutation.</v>
      </c>
    </row>
    <row r="1474" spans="1:3" x14ac:dyDescent="0.25">
      <c r="A1474" s="6" t="s">
        <v>47</v>
      </c>
      <c r="B1474" s="27">
        <v>37.9</v>
      </c>
    </row>
    <row r="1475" spans="1:3" x14ac:dyDescent="0.25">
      <c r="A1475" s="5"/>
      <c r="B1475" s="27"/>
      <c r="C1475" t="s">
        <v>541</v>
      </c>
    </row>
    <row r="1476" spans="1:3" x14ac:dyDescent="0.25">
      <c r="A1476" s="6"/>
      <c r="B1476" s="27"/>
    </row>
    <row r="1477" spans="1:3" x14ac:dyDescent="0.25">
      <c r="A1477" s="6"/>
      <c r="B1477" s="27"/>
      <c r="C1477" t="str">
        <f>CONCATENATE("     ",B1473)</f>
        <v xml:space="preserve">     You are in the Mild Loss of Function category. See below for more information.</v>
      </c>
    </row>
    <row r="1478" spans="1:3" x14ac:dyDescent="0.25">
      <c r="A1478" s="6"/>
      <c r="B1478" s="27"/>
    </row>
    <row r="1479" spans="1:3" x14ac:dyDescent="0.25">
      <c r="A1479" s="6"/>
      <c r="B1479" s="27"/>
      <c r="C1479" t="s">
        <v>542</v>
      </c>
    </row>
    <row r="1480" spans="1:3" x14ac:dyDescent="0.25">
      <c r="A1480" s="5"/>
      <c r="B1480" s="27"/>
    </row>
    <row r="1481" spans="1:3" x14ac:dyDescent="0.25">
      <c r="A1481" s="5"/>
      <c r="B1481" s="27"/>
      <c r="C1481" t="str">
        <f>CONCATENATE( "  &lt;piechart percentage=",B1474," /&gt;")</f>
        <v xml:space="preserve">  &lt;piechart percentage=37.9 /&gt;</v>
      </c>
    </row>
    <row r="1482" spans="1:3" x14ac:dyDescent="0.25">
      <c r="A1482" s="5"/>
      <c r="B1482" s="27"/>
      <c r="C1482" t="str">
        <f>" &lt;/Genotype&gt;"</f>
        <v xml:space="preserve"> &lt;/Genotype&gt;</v>
      </c>
    </row>
    <row r="1483" spans="1:3" x14ac:dyDescent="0.25">
      <c r="A1483" s="5" t="s">
        <v>48</v>
      </c>
      <c r="B1483" s="27" t="s">
        <v>375</v>
      </c>
      <c r="C1483" t="str">
        <f>CONCATENATE(" &lt;Genotype hgvs=",CHAR(34),B1469,B1470,";",B1470,CHAR(34)," name=",CHAR(34),B1457,CHAR(34),"&gt; ")</f>
        <v xml:space="preserve"> &lt;Genotype hgvs="NC_000015.10:g.[78606381C&gt;T];[78606381C&gt;T]" name="C78606381T"&gt; </v>
      </c>
    </row>
    <row r="1484" spans="1:3" x14ac:dyDescent="0.25">
      <c r="A1484" s="6" t="s">
        <v>49</v>
      </c>
      <c r="B1484" s="27" t="s">
        <v>205</v>
      </c>
      <c r="C1484" t="s">
        <v>17</v>
      </c>
    </row>
    <row r="1485" spans="1:3" x14ac:dyDescent="0.25">
      <c r="A1485" s="6" t="s">
        <v>47</v>
      </c>
      <c r="B1485" s="27">
        <v>15.9</v>
      </c>
      <c r="C1485" t="s">
        <v>539</v>
      </c>
    </row>
    <row r="1486" spans="1:3" x14ac:dyDescent="0.25">
      <c r="A1486" s="6"/>
      <c r="B1486" s="27"/>
    </row>
    <row r="1487" spans="1:3" x14ac:dyDescent="0.25">
      <c r="A1487" s="5"/>
      <c r="B1487" s="27"/>
      <c r="C1487" t="str">
        <f>CONCATENATE("     ",B1483)</f>
        <v xml:space="preserve">     People with this variant have two copies of the [C78606381T](https://www.ncbi.nlm.nih.gov/projects/SNP/snp_ref.cgi?rs=12914385) variant. This substitution of a single nucleotide is known as a missense mutation.
</v>
      </c>
    </row>
    <row r="1488" spans="1:3" x14ac:dyDescent="0.25">
      <c r="A1488" s="6"/>
      <c r="B1488" s="27"/>
    </row>
    <row r="1489" spans="1:3" x14ac:dyDescent="0.25">
      <c r="A1489" s="6"/>
      <c r="B1489" s="27"/>
      <c r="C1489" t="s">
        <v>541</v>
      </c>
    </row>
    <row r="1490" spans="1:3" x14ac:dyDescent="0.25">
      <c r="A1490" s="6"/>
      <c r="B1490" s="27"/>
    </row>
    <row r="1491" spans="1:3" x14ac:dyDescent="0.25">
      <c r="A1491" s="6"/>
      <c r="B1491" s="27"/>
      <c r="C1491" t="str">
        <f>CONCATENATE("     ",B1484)</f>
        <v xml:space="preserve">     You are in the Moderate Loss of Function category. See below for more information.</v>
      </c>
    </row>
    <row r="1492" spans="1:3" x14ac:dyDescent="0.25">
      <c r="A1492" s="6"/>
      <c r="B1492" s="27"/>
    </row>
    <row r="1493" spans="1:3" x14ac:dyDescent="0.25">
      <c r="A1493" s="5"/>
      <c r="B1493" s="27"/>
      <c r="C1493" t="s">
        <v>542</v>
      </c>
    </row>
    <row r="1494" spans="1:3" x14ac:dyDescent="0.25">
      <c r="A1494" s="5"/>
      <c r="B1494" s="27"/>
    </row>
    <row r="1495" spans="1:3" x14ac:dyDescent="0.25">
      <c r="A1495" s="5"/>
      <c r="B1495" s="27"/>
      <c r="C1495" t="str">
        <f>CONCATENATE( "  &lt;piechart percentage=",B1485," /&gt;")</f>
        <v xml:space="preserve">  &lt;piechart percentage=15.9 /&gt;</v>
      </c>
    </row>
    <row r="1496" spans="1:3" x14ac:dyDescent="0.25">
      <c r="A1496" s="5"/>
      <c r="B1496" s="27"/>
      <c r="C1496" t="str">
        <f>" &lt;/Genotype&gt;"</f>
        <v xml:space="preserve"> &lt;/Genotype&gt;</v>
      </c>
    </row>
    <row r="1497" spans="1:3" x14ac:dyDescent="0.25">
      <c r="A1497" s="5" t="s">
        <v>50</v>
      </c>
      <c r="B1497" s="27" t="str">
        <f>CONCATENATE("Your ",B1449," gene has no variants. A normal gene is referred to as a ",CHAR(34),"wild-type",CHAR(34)," gene.")</f>
        <v>Your CHRNA3 gene has no variants. A normal gene is referred to as a "wild-type" gene.</v>
      </c>
      <c r="C1497" t="str">
        <f>CONCATENATE(" &lt;Genotype hgvs=",CHAR(34),B1469,B1471,";",B1471,CHAR(34)," name=",CHAR(34),B1457,CHAR(34),"&gt; ")</f>
        <v xml:space="preserve"> &lt;Genotype hgvs="NC_000015.10:g.[78606381=];[78606381=]" name="C78606381T"&gt; </v>
      </c>
    </row>
    <row r="1498" spans="1:3" x14ac:dyDescent="0.25">
      <c r="A1498" s="6" t="s">
        <v>51</v>
      </c>
      <c r="B1498" s="27" t="s">
        <v>153</v>
      </c>
      <c r="C1498" t="s">
        <v>17</v>
      </c>
    </row>
    <row r="1499" spans="1:3" x14ac:dyDescent="0.25">
      <c r="A1499" s="6" t="s">
        <v>47</v>
      </c>
      <c r="B1499" s="27">
        <v>46.2</v>
      </c>
      <c r="C1499" t="s">
        <v>539</v>
      </c>
    </row>
    <row r="1500" spans="1:3" x14ac:dyDescent="0.25">
      <c r="A1500" s="5"/>
      <c r="B1500" s="27"/>
    </row>
    <row r="1501" spans="1:3" x14ac:dyDescent="0.25">
      <c r="A1501" s="6"/>
      <c r="B1501" s="27"/>
      <c r="C1501" t="str">
        <f>CONCATENATE("     ",B1497)</f>
        <v xml:space="preserve">     Your CHRNA3 gene has no variants. A normal gene is referred to as a "wild-type" gene.</v>
      </c>
    </row>
    <row r="1502" spans="1:3" x14ac:dyDescent="0.25">
      <c r="A1502" s="6"/>
      <c r="B1502" s="27"/>
    </row>
    <row r="1503" spans="1:3" x14ac:dyDescent="0.25">
      <c r="A1503" s="6"/>
      <c r="B1503" s="27"/>
      <c r="C1503" t="s">
        <v>541</v>
      </c>
    </row>
    <row r="1504" spans="1:3" x14ac:dyDescent="0.25">
      <c r="A1504" s="6"/>
      <c r="B1504" s="27"/>
    </row>
    <row r="1505" spans="1:3" x14ac:dyDescent="0.25">
      <c r="A1505" s="6"/>
      <c r="B1505" s="27"/>
      <c r="C1505" t="str">
        <f>CONCATENATE("     ",B1498)</f>
        <v xml:space="preserve">     This variant is not associated with increased risk.</v>
      </c>
    </row>
    <row r="1506" spans="1:3" x14ac:dyDescent="0.25">
      <c r="A1506" s="5"/>
      <c r="B1506" s="27"/>
    </row>
    <row r="1507" spans="1:3" x14ac:dyDescent="0.25">
      <c r="A1507" s="5"/>
      <c r="B1507" s="27"/>
      <c r="C1507" t="s">
        <v>542</v>
      </c>
    </row>
    <row r="1508" spans="1:3" x14ac:dyDescent="0.25">
      <c r="A1508" s="5"/>
      <c r="B1508" s="27"/>
    </row>
    <row r="1509" spans="1:3" x14ac:dyDescent="0.25">
      <c r="A1509" s="5"/>
      <c r="B1509" s="27"/>
      <c r="C1509" t="str">
        <f>CONCATENATE( "  &lt;piechart percentage=",B1499," /&gt;")</f>
        <v xml:space="preserve">  &lt;piechart percentage=46.2 /&gt;</v>
      </c>
    </row>
    <row r="1510" spans="1:3" x14ac:dyDescent="0.25">
      <c r="A1510" s="5"/>
      <c r="B1510" s="27"/>
      <c r="C1510" t="str">
        <f>" &lt;/Genotype&gt;"</f>
        <v xml:space="preserve"> &lt;/Genotype&gt;</v>
      </c>
    </row>
    <row r="1511" spans="1:3" x14ac:dyDescent="0.25">
      <c r="A1511" s="5"/>
      <c r="B1511" s="27"/>
      <c r="C1511" t="str">
        <f>C1461</f>
        <v>&lt;# C645T  #&gt;</v>
      </c>
    </row>
    <row r="1512" spans="1:3" x14ac:dyDescent="0.25">
      <c r="A1512" s="5" t="s">
        <v>39</v>
      </c>
      <c r="B1512" s="1" t="s">
        <v>253</v>
      </c>
      <c r="C1512" t="str">
        <f>CONCATENATE(" &lt;Genotype hgvs=",CHAR(34),B1512,B1513,";",B1514,CHAR(34)," name=",CHAR(34),B1463,CHAR(34),"&gt; ")</f>
        <v xml:space="preserve"> &lt;Genotype hgvs="NC_000017.11:g.[30237328T&gt;C];[30237328=]" name="C645T "&gt; </v>
      </c>
    </row>
    <row r="1513" spans="1:3" x14ac:dyDescent="0.25">
      <c r="A1513" s="5" t="s">
        <v>40</v>
      </c>
      <c r="B1513" s="27" t="s">
        <v>275</v>
      </c>
    </row>
    <row r="1514" spans="1:3" x14ac:dyDescent="0.25">
      <c r="A1514" s="5" t="s">
        <v>31</v>
      </c>
      <c r="B1514" s="27" t="s">
        <v>276</v>
      </c>
      <c r="C1514" t="s">
        <v>539</v>
      </c>
    </row>
    <row r="1515" spans="1:3" x14ac:dyDescent="0.25">
      <c r="A1515" s="5" t="s">
        <v>45</v>
      </c>
      <c r="B1515" s="27" t="str">
        <f>CONCATENATE("People with this variant have one copy of the ",B1466," variant. This substitution of a single nucleotide is known as a missense mutation.")</f>
        <v>People with this variant have one copy of the [C645T](https://www.ncbi.nlm.nih.gov/clinvar/variation/17503/) variant. This substitution of a single nucleotide is known as a missense mutation.</v>
      </c>
      <c r="C1515" t="s">
        <v>17</v>
      </c>
    </row>
    <row r="1516" spans="1:3" x14ac:dyDescent="0.25">
      <c r="A1516" s="6" t="s">
        <v>46</v>
      </c>
      <c r="B1516" s="27" t="s">
        <v>233</v>
      </c>
      <c r="C1516" t="str">
        <f>CONCATENATE("     ",B1515)</f>
        <v xml:space="preserve">     People with this variant have one copy of the [C645T](https://www.ncbi.nlm.nih.gov/clinvar/variation/17503/) variant. This substitution of a single nucleotide is known as a missense mutation.</v>
      </c>
    </row>
    <row r="1517" spans="1:3" x14ac:dyDescent="0.25">
      <c r="A1517" s="6" t="s">
        <v>47</v>
      </c>
      <c r="B1517" s="27">
        <v>39.700000000000003</v>
      </c>
    </row>
    <row r="1518" spans="1:3" x14ac:dyDescent="0.25">
      <c r="A1518" s="5"/>
      <c r="B1518" s="27"/>
      <c r="C1518" t="s">
        <v>541</v>
      </c>
    </row>
    <row r="1519" spans="1:3" x14ac:dyDescent="0.25">
      <c r="A1519" s="6"/>
      <c r="B1519" s="27"/>
    </row>
    <row r="1520" spans="1:3" x14ac:dyDescent="0.25">
      <c r="A1520" s="6"/>
      <c r="B1520" s="27"/>
      <c r="C1520" t="str">
        <f>CONCATENATE("     ",B1516)</f>
        <v xml:space="preserve">     You are in the Mild Loss of Function category. See below for more information.</v>
      </c>
    </row>
    <row r="1521" spans="1:3" x14ac:dyDescent="0.25">
      <c r="A1521" s="6"/>
      <c r="B1521" s="27"/>
    </row>
    <row r="1522" spans="1:3" x14ac:dyDescent="0.25">
      <c r="A1522" s="6"/>
      <c r="B1522" s="27"/>
      <c r="C1522" t="s">
        <v>542</v>
      </c>
    </row>
    <row r="1523" spans="1:3" x14ac:dyDescent="0.25">
      <c r="A1523" s="5"/>
      <c r="B1523" s="27"/>
    </row>
    <row r="1524" spans="1:3" x14ac:dyDescent="0.25">
      <c r="A1524" s="5"/>
      <c r="B1524" s="27"/>
      <c r="C1524" t="str">
        <f>CONCATENATE( "  &lt;piechart percentage=",B1517," /&gt;")</f>
        <v xml:space="preserve">  &lt;piechart percentage=39.7 /&gt;</v>
      </c>
    </row>
    <row r="1525" spans="1:3" x14ac:dyDescent="0.25">
      <c r="A1525" s="5"/>
      <c r="B1525" s="27"/>
      <c r="C1525" t="str">
        <f>" &lt;/Genotype&gt;"</f>
        <v xml:space="preserve"> &lt;/Genotype&gt;</v>
      </c>
    </row>
    <row r="1526" spans="1:3" x14ac:dyDescent="0.25">
      <c r="A1526" s="5" t="s">
        <v>48</v>
      </c>
      <c r="B1526" s="27" t="str">
        <f>CONCATENATE("People with this variant have two copies of the ",B1466," variant. This substitution of a single nucleotide is known as a missense mutation.")</f>
        <v>People with this variant have two copies of the [C645T](https://www.ncbi.nlm.nih.gov/clinvar/variation/17503/) variant. This substitution of a single nucleotide is known as a missense mutation.</v>
      </c>
      <c r="C1526" t="str">
        <f>CONCATENATE(" &lt;Genotype hgvs=",CHAR(34),B1512,B1513,";",B1513,CHAR(34)," name=",CHAR(34),B1463,CHAR(34),"&gt; ")</f>
        <v xml:space="preserve"> &lt;Genotype hgvs="NC_000017.11:g.[30237328T&gt;C];[30237328T&gt;C]" name="C645T "&gt; </v>
      </c>
    </row>
    <row r="1527" spans="1:3" x14ac:dyDescent="0.25">
      <c r="A1527" s="6" t="s">
        <v>49</v>
      </c>
      <c r="B1527" s="27" t="s">
        <v>205</v>
      </c>
      <c r="C1527" t="s">
        <v>17</v>
      </c>
    </row>
    <row r="1528" spans="1:3" x14ac:dyDescent="0.25">
      <c r="A1528" s="6" t="s">
        <v>47</v>
      </c>
      <c r="B1528" s="27">
        <v>42.9</v>
      </c>
      <c r="C1528" t="s">
        <v>539</v>
      </c>
    </row>
    <row r="1529" spans="1:3" x14ac:dyDescent="0.25">
      <c r="A1529" s="6"/>
      <c r="B1529" s="27"/>
    </row>
    <row r="1530" spans="1:3" x14ac:dyDescent="0.25">
      <c r="A1530" s="5"/>
      <c r="B1530" s="27"/>
      <c r="C1530" t="str">
        <f>CONCATENATE("     ",B1526)</f>
        <v xml:space="preserve">     People with this variant have two copies of the [C645T](https://www.ncbi.nlm.nih.gov/clinvar/variation/17503/) variant. This substitution of a single nucleotide is known as a missense mutation.</v>
      </c>
    </row>
    <row r="1531" spans="1:3" x14ac:dyDescent="0.25">
      <c r="A1531" s="6"/>
      <c r="B1531" s="27"/>
    </row>
    <row r="1532" spans="1:3" x14ac:dyDescent="0.25">
      <c r="A1532" s="6"/>
      <c r="B1532" s="27"/>
      <c r="C1532" t="s">
        <v>541</v>
      </c>
    </row>
    <row r="1533" spans="1:3" x14ac:dyDescent="0.25">
      <c r="A1533" s="6"/>
      <c r="B1533" s="27"/>
    </row>
    <row r="1534" spans="1:3" x14ac:dyDescent="0.25">
      <c r="A1534" s="6"/>
      <c r="B1534" s="27"/>
      <c r="C1534" t="str">
        <f>CONCATENATE("     ",B1527)</f>
        <v xml:space="preserve">     You are in the Moderate Loss of Function category. See below for more information.</v>
      </c>
    </row>
    <row r="1535" spans="1:3" x14ac:dyDescent="0.25">
      <c r="A1535" s="6"/>
      <c r="B1535" s="27"/>
    </row>
    <row r="1536" spans="1:3" x14ac:dyDescent="0.25">
      <c r="A1536" s="5"/>
      <c r="B1536" s="27"/>
      <c r="C1536" t="s">
        <v>542</v>
      </c>
    </row>
    <row r="1537" spans="1:3" x14ac:dyDescent="0.25">
      <c r="A1537" s="5"/>
      <c r="B1537" s="27"/>
    </row>
    <row r="1538" spans="1:3" x14ac:dyDescent="0.25">
      <c r="A1538" s="5"/>
      <c r="B1538" s="27"/>
      <c r="C1538" t="str">
        <f>CONCATENATE( "  &lt;piechart percentage=",B1528," /&gt;")</f>
        <v xml:space="preserve">  &lt;piechart percentage=42.9 /&gt;</v>
      </c>
    </row>
    <row r="1539" spans="1:3" x14ac:dyDescent="0.25">
      <c r="A1539" s="5"/>
      <c r="B1539" s="27"/>
      <c r="C1539" t="str">
        <f>" &lt;/Genotype&gt;"</f>
        <v xml:space="preserve"> &lt;/Genotype&gt;</v>
      </c>
    </row>
    <row r="1540" spans="1:3" x14ac:dyDescent="0.25">
      <c r="A1540" s="5" t="s">
        <v>50</v>
      </c>
      <c r="B1540" s="27" t="str">
        <f>CONCATENATE("Your ",B1449," gene has no variants. A normal gene is referred to as a ",CHAR(34),"wild-type",CHAR(34)," gene.")</f>
        <v>Your CHRNA3 gene has no variants. A normal gene is referred to as a "wild-type" gene.</v>
      </c>
      <c r="C1540" t="str">
        <f>CONCATENATE(" &lt;Genotype hgvs=",CHAR(34),B1512,B1514,";",B1514,CHAR(34)," name=",CHAR(34),B1463,CHAR(34),"&gt; ")</f>
        <v xml:space="preserve"> &lt;Genotype hgvs="NC_000017.11:g.[30237328=];[30237328=]" name="C645T "&gt; </v>
      </c>
    </row>
    <row r="1541" spans="1:3" x14ac:dyDescent="0.25">
      <c r="A1541" s="6" t="s">
        <v>51</v>
      </c>
      <c r="B1541" s="27" t="s">
        <v>153</v>
      </c>
      <c r="C1541" t="s">
        <v>17</v>
      </c>
    </row>
    <row r="1542" spans="1:3" x14ac:dyDescent="0.25">
      <c r="A1542" s="6" t="s">
        <v>47</v>
      </c>
      <c r="B1542" s="27">
        <v>17.399999999999999</v>
      </c>
      <c r="C1542" t="s">
        <v>539</v>
      </c>
    </row>
    <row r="1543" spans="1:3" x14ac:dyDescent="0.25">
      <c r="A1543" s="5"/>
      <c r="B1543" s="27"/>
    </row>
    <row r="1544" spans="1:3" x14ac:dyDescent="0.25">
      <c r="A1544" s="6"/>
      <c r="B1544" s="27"/>
      <c r="C1544" t="str">
        <f>CONCATENATE("     ",B1540)</f>
        <v xml:space="preserve">     Your CHRNA3 gene has no variants. A normal gene is referred to as a "wild-type" gene.</v>
      </c>
    </row>
    <row r="1545" spans="1:3" x14ac:dyDescent="0.25">
      <c r="A1545" s="6"/>
      <c r="B1545" s="27"/>
    </row>
    <row r="1546" spans="1:3" x14ac:dyDescent="0.25">
      <c r="A1546" s="6"/>
      <c r="B1546" s="27"/>
      <c r="C1546" t="s">
        <v>541</v>
      </c>
    </row>
    <row r="1547" spans="1:3" x14ac:dyDescent="0.25">
      <c r="A1547" s="6"/>
      <c r="B1547" s="27"/>
    </row>
    <row r="1548" spans="1:3" x14ac:dyDescent="0.25">
      <c r="A1548" s="6"/>
      <c r="B1548" s="27"/>
      <c r="C1548" t="str">
        <f>CONCATENATE("     ",B1541)</f>
        <v xml:space="preserve">     This variant is not associated with increased risk.</v>
      </c>
    </row>
    <row r="1549" spans="1:3" x14ac:dyDescent="0.25">
      <c r="A1549" s="5"/>
      <c r="B1549" s="27"/>
    </row>
    <row r="1550" spans="1:3" x14ac:dyDescent="0.25">
      <c r="A1550" s="5"/>
      <c r="B1550" s="27"/>
      <c r="C1550" t="s">
        <v>542</v>
      </c>
    </row>
    <row r="1551" spans="1:3" x14ac:dyDescent="0.25">
      <c r="A1551" s="5"/>
      <c r="B1551" s="27"/>
    </row>
    <row r="1552" spans="1:3" x14ac:dyDescent="0.25">
      <c r="A1552" s="5"/>
      <c r="B1552" s="27"/>
      <c r="C1552" t="str">
        <f>CONCATENATE( "  &lt;piechart percentage=",B1542," /&gt;")</f>
        <v xml:space="preserve">  &lt;piechart percentage=17.4 /&gt;</v>
      </c>
    </row>
    <row r="1553" spans="1:3" x14ac:dyDescent="0.25">
      <c r="A1553" s="5"/>
      <c r="B1553" s="27"/>
      <c r="C1553" t="str">
        <f>" &lt;/Genotype&gt;"</f>
        <v xml:space="preserve"> &lt;/Genotype&gt;</v>
      </c>
    </row>
    <row r="1554" spans="1:3" x14ac:dyDescent="0.25">
      <c r="A1554" s="5" t="s">
        <v>52</v>
      </c>
      <c r="B1554" s="27" t="str">
        <f>CONCATENATE("Your ",B1449," gene has an unknown variant.")</f>
        <v>Your CHRNA3 gene has an unknown variant.</v>
      </c>
      <c r="C1554" t="str">
        <f>CONCATENATE(" &lt;Genotype hgvs=",CHAR(34),"unknown",CHAR(34),"&gt; ")</f>
        <v xml:space="preserve"> &lt;Genotype hgvs="unknown"&gt; </v>
      </c>
    </row>
    <row r="1555" spans="1:3" x14ac:dyDescent="0.25">
      <c r="A1555" s="6" t="s">
        <v>52</v>
      </c>
      <c r="B1555" s="27" t="s">
        <v>155</v>
      </c>
      <c r="C1555" t="s">
        <v>17</v>
      </c>
    </row>
    <row r="1556" spans="1:3" x14ac:dyDescent="0.25">
      <c r="A1556" s="6" t="s">
        <v>47</v>
      </c>
      <c r="B1556" s="27"/>
      <c r="C1556" t="s">
        <v>539</v>
      </c>
    </row>
    <row r="1557" spans="1:3" x14ac:dyDescent="0.25">
      <c r="A1557" s="6"/>
      <c r="B1557" s="27"/>
    </row>
    <row r="1558" spans="1:3" x14ac:dyDescent="0.25">
      <c r="A1558" s="6"/>
      <c r="B1558" s="27"/>
      <c r="C1558" t="str">
        <f>CONCATENATE("     ",B1554)</f>
        <v xml:space="preserve">     Your CHRNA3 gene has an unknown variant.</v>
      </c>
    </row>
    <row r="1559" spans="1:3" x14ac:dyDescent="0.25">
      <c r="A1559" s="6"/>
      <c r="B1559" s="27"/>
    </row>
    <row r="1560" spans="1:3" x14ac:dyDescent="0.25">
      <c r="A1560" s="6"/>
      <c r="B1560" s="27"/>
      <c r="C1560" t="s">
        <v>541</v>
      </c>
    </row>
    <row r="1561" spans="1:3" x14ac:dyDescent="0.25">
      <c r="A1561" s="6"/>
      <c r="B1561" s="27"/>
    </row>
    <row r="1562" spans="1:3" x14ac:dyDescent="0.25">
      <c r="A1562" s="5"/>
      <c r="B1562" s="27"/>
      <c r="C1562" t="str">
        <f>CONCATENATE("     ",B1555)</f>
        <v xml:space="preserve">     The effect is unknown.</v>
      </c>
    </row>
    <row r="1563" spans="1:3" x14ac:dyDescent="0.25">
      <c r="A1563" s="6"/>
      <c r="B1563" s="27"/>
    </row>
    <row r="1564" spans="1:3" x14ac:dyDescent="0.25">
      <c r="A1564" s="5"/>
      <c r="B1564" s="27"/>
      <c r="C1564" t="s">
        <v>542</v>
      </c>
    </row>
    <row r="1565" spans="1:3" x14ac:dyDescent="0.25">
      <c r="A1565" s="5"/>
      <c r="B1565" s="27"/>
    </row>
    <row r="1566" spans="1:3" x14ac:dyDescent="0.25">
      <c r="A1566" s="5"/>
      <c r="B1566" s="27"/>
      <c r="C1566" t="str">
        <f>CONCATENATE( "  &lt;piechart percentage=",B1556," /&gt;")</f>
        <v xml:space="preserve">  &lt;piechart percentage= /&gt;</v>
      </c>
    </row>
    <row r="1567" spans="1:3" x14ac:dyDescent="0.25">
      <c r="A1567" s="5"/>
      <c r="B1567" s="27"/>
      <c r="C1567" t="str">
        <f>" &lt;/Genotype&gt;"</f>
        <v xml:space="preserve"> &lt;/Genotype&gt;</v>
      </c>
    </row>
    <row r="1568" spans="1:3" x14ac:dyDescent="0.25">
      <c r="A1568" s="5" t="s">
        <v>50</v>
      </c>
      <c r="B1568" s="27" t="str">
        <f>CONCATENATE("Your ",B1449," gene has no variants. A normal gene is referred to as a ",CHAR(34),"wild-type",CHAR(34)," gene.")</f>
        <v>Your CHRNA3 gene has no variants. A normal gene is referred to as a "wild-type" gene.</v>
      </c>
      <c r="C1568" t="str">
        <f>CONCATENATE(" &lt;Genotype hgvs=",CHAR(34),"wildtype",CHAR(34),"&gt;")</f>
        <v xml:space="preserve"> &lt;Genotype hgvs="wildtype"&gt;</v>
      </c>
    </row>
    <row r="1569" spans="1:3" x14ac:dyDescent="0.25">
      <c r="A1569" s="6" t="s">
        <v>51</v>
      </c>
      <c r="B1569" s="27" t="s">
        <v>234</v>
      </c>
      <c r="C1569" t="s">
        <v>17</v>
      </c>
    </row>
    <row r="1570" spans="1:3" x14ac:dyDescent="0.25">
      <c r="A1570" s="6" t="s">
        <v>47</v>
      </c>
      <c r="B1570" s="27"/>
      <c r="C1570" t="s">
        <v>539</v>
      </c>
    </row>
    <row r="1571" spans="1:3" x14ac:dyDescent="0.25">
      <c r="A1571" s="6"/>
      <c r="B1571" s="27"/>
    </row>
    <row r="1572" spans="1:3" x14ac:dyDescent="0.25">
      <c r="A1572" s="6"/>
      <c r="B1572" s="27"/>
      <c r="C1572" t="str">
        <f>CONCATENATE("     ",B1568)</f>
        <v xml:space="preserve">     Your CHRNA3 gene has no variants. A normal gene is referred to as a "wild-type" gene.</v>
      </c>
    </row>
    <row r="1573" spans="1:3" x14ac:dyDescent="0.25">
      <c r="A1573" s="6"/>
      <c r="B1573" s="27"/>
    </row>
    <row r="1574" spans="1:3" x14ac:dyDescent="0.25">
      <c r="A1574" s="6"/>
      <c r="B1574" s="27"/>
      <c r="C1574" t="s">
        <v>541</v>
      </c>
    </row>
    <row r="1575" spans="1:3" x14ac:dyDescent="0.25">
      <c r="A1575" s="6"/>
      <c r="B1575" s="27"/>
    </row>
    <row r="1576" spans="1:3" x14ac:dyDescent="0.25">
      <c r="A1576" s="6"/>
      <c r="B1576" s="27"/>
      <c r="C1576" t="str">
        <f>CONCATENATE("     ",B1569)</f>
        <v xml:space="preserve">     Your variant is not associated with any loss of function.</v>
      </c>
    </row>
    <row r="1577" spans="1:3" x14ac:dyDescent="0.25">
      <c r="A1577" s="6"/>
      <c r="B1577" s="27"/>
    </row>
    <row r="1578" spans="1:3" x14ac:dyDescent="0.25">
      <c r="A1578" s="6"/>
      <c r="B1578" s="27"/>
      <c r="C1578" t="s">
        <v>542</v>
      </c>
    </row>
    <row r="1579" spans="1:3" x14ac:dyDescent="0.25">
      <c r="A1579" s="5"/>
      <c r="B1579" s="27"/>
    </row>
    <row r="1580" spans="1:3" x14ac:dyDescent="0.25">
      <c r="A1580" s="6"/>
      <c r="B1580" s="27"/>
      <c r="C1580" t="str">
        <f>CONCATENATE( "  &lt;piechart percentage=",B1570," /&gt;")</f>
        <v xml:space="preserve">  &lt;piechart percentage= /&gt;</v>
      </c>
    </row>
    <row r="1581" spans="1:3" x14ac:dyDescent="0.25">
      <c r="A1581" s="6"/>
      <c r="B1581" s="27"/>
      <c r="C1581" t="str">
        <f>" &lt;/Genotype&gt;"</f>
        <v xml:space="preserve"> &lt;/Genotype&gt;</v>
      </c>
    </row>
    <row r="1582" spans="1:3" x14ac:dyDescent="0.25">
      <c r="A1582" s="6"/>
      <c r="B1582" s="27"/>
      <c r="C1582" t="str">
        <f>"&lt;/GeneAnalysis&gt;"</f>
        <v>&lt;/GeneAnalysis&gt;</v>
      </c>
    </row>
    <row r="1583" spans="1:3" s="33" customFormat="1" x14ac:dyDescent="0.25"/>
    <row r="1584" spans="1:3" s="33" customFormat="1" x14ac:dyDescent="0.25">
      <c r="A1584" s="34"/>
      <c r="B1584" s="32"/>
    </row>
    <row r="1585" spans="1:3" x14ac:dyDescent="0.25">
      <c r="A1585" s="6" t="s">
        <v>4</v>
      </c>
      <c r="B1585" s="27" t="s">
        <v>365</v>
      </c>
      <c r="C1585" t="str">
        <f>CONCATENATE("&lt;GeneAnalysis gene=",CHAR(34),B1585,CHAR(34)," interval=",CHAR(34),B1586,CHAR(34),"&gt; ")</f>
        <v xml:space="preserve">&lt;GeneAnalysis gene="CHRNA3" interval="NC_000015.10:g.78593052_78621295"&gt; </v>
      </c>
    </row>
    <row r="1586" spans="1:3" x14ac:dyDescent="0.25">
      <c r="A1586" s="6" t="s">
        <v>27</v>
      </c>
      <c r="B1586" s="27" t="s">
        <v>366</v>
      </c>
    </row>
    <row r="1587" spans="1:3" x14ac:dyDescent="0.25">
      <c r="A1587" s="6" t="s">
        <v>28</v>
      </c>
      <c r="B1587" s="27" t="s">
        <v>362</v>
      </c>
      <c r="C1587" t="str">
        <f>CONCATENATE("# What are some common mutations of ",B1585,"?")</f>
        <v># What are some common mutations of CHRNA3?</v>
      </c>
    </row>
    <row r="1588" spans="1:3" x14ac:dyDescent="0.25">
      <c r="A1588" s="6" t="s">
        <v>24</v>
      </c>
      <c r="B1588" s="27" t="s">
        <v>25</v>
      </c>
      <c r="C1588" t="s">
        <v>17</v>
      </c>
    </row>
    <row r="1589" spans="1:3" x14ac:dyDescent="0.25">
      <c r="B1589" s="27"/>
      <c r="C1589" t="str">
        <f>CONCATENATE("There are ",B1587," well known variants in ",B1585,": ",B1596," and ",B1602,".")</f>
        <v>There are two well known variants in CHRNA3: [C78606381T](https://www.ncbi.nlm.nih.gov/projects/SNP/snp_ref.cgi?rs=12914385) and [C645T](https://www.ncbi.nlm.nih.gov/clinvar/variation/17503/).</v>
      </c>
    </row>
    <row r="1590" spans="1:3" x14ac:dyDescent="0.25">
      <c r="B1590" s="27"/>
    </row>
    <row r="1591" spans="1:3" x14ac:dyDescent="0.25">
      <c r="A1591" s="6"/>
      <c r="B1591" s="27"/>
      <c r="C1591" t="str">
        <f>CONCATENATE("&lt;# ",B1593," #&gt;")</f>
        <v>&lt;# C78606381T #&gt;</v>
      </c>
    </row>
    <row r="1592" spans="1:3" x14ac:dyDescent="0.25">
      <c r="A1592" s="6" t="s">
        <v>29</v>
      </c>
      <c r="B1592" s="1" t="s">
        <v>367</v>
      </c>
      <c r="C1592" t="str">
        <f>CONCATENATE(" &lt;Variant hgvs=",CHAR(34),B1592,CHAR(34)," name=",CHAR(34),B1593,CHAR(34),"&gt; ")</f>
        <v xml:space="preserve"> &lt;Variant hgvs="NC_000015.10:g.78606381C&gt;T" name="C78606381T"&gt; </v>
      </c>
    </row>
    <row r="1593" spans="1:3" x14ac:dyDescent="0.25">
      <c r="A1593" s="5" t="s">
        <v>30</v>
      </c>
      <c r="B1593" s="30" t="s">
        <v>369</v>
      </c>
    </row>
    <row r="1594" spans="1:3" x14ac:dyDescent="0.25">
      <c r="A1594" s="5" t="s">
        <v>31</v>
      </c>
      <c r="B1594" s="27" t="s">
        <v>224</v>
      </c>
      <c r="C1594" t="str">
        <f>CONCATENATE("  This variant is a change at a specific point in the ",B1585," gene from ",B1594," to ",B1595," resulting in incorrect ",B1588,"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595" spans="1:3" x14ac:dyDescent="0.25">
      <c r="A1595" s="5" t="s">
        <v>32</v>
      </c>
      <c r="B1595" s="27" t="s">
        <v>37</v>
      </c>
      <c r="C1595" t="s">
        <v>17</v>
      </c>
    </row>
    <row r="1596" spans="1:3" x14ac:dyDescent="0.25">
      <c r="A1596" s="5" t="s">
        <v>40</v>
      </c>
      <c r="B1596" s="30" t="s">
        <v>371</v>
      </c>
      <c r="C1596" t="str">
        <f>"&lt;/Variant&gt;"</f>
        <v>&lt;/Variant&gt;</v>
      </c>
    </row>
    <row r="1597" spans="1:3" x14ac:dyDescent="0.25">
      <c r="B1597" s="27"/>
      <c r="C1597" t="str">
        <f>CONCATENATE("&lt;# ",B1599," #&gt;")</f>
        <v>&lt;# C645T  #&gt;</v>
      </c>
    </row>
    <row r="1598" spans="1:3" x14ac:dyDescent="0.25">
      <c r="A1598" s="6" t="s">
        <v>29</v>
      </c>
      <c r="B1598" s="1" t="s">
        <v>368</v>
      </c>
      <c r="C1598" t="str">
        <f>CONCATENATE(" &lt;Variant hgvs=",CHAR(34),B1598,CHAR(34)," name=",CHAR(34),B1599,CHAR(34),"&gt; ")</f>
        <v xml:space="preserve"> &lt;Variant hgvs="NC_000015.10:g.78601997G&gt;A" name="C645T "&gt; </v>
      </c>
    </row>
    <row r="1599" spans="1:3" x14ac:dyDescent="0.25">
      <c r="A1599" s="5" t="s">
        <v>30</v>
      </c>
      <c r="B1599" s="30" t="s">
        <v>370</v>
      </c>
    </row>
    <row r="1600" spans="1:3" x14ac:dyDescent="0.25">
      <c r="A1600" s="5" t="s">
        <v>31</v>
      </c>
      <c r="B1600" s="27" t="s">
        <v>38</v>
      </c>
      <c r="C1600" t="str">
        <f>CONCATENATE("  This variant is a change at a specific point in the ",B1585," gene from ",B1600," to ",B1601," resulting in incorrect ",B1588,"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601" spans="1:3" x14ac:dyDescent="0.25">
      <c r="A1601" s="5" t="s">
        <v>32</v>
      </c>
      <c r="B1601" s="27" t="s">
        <v>66</v>
      </c>
    </row>
    <row r="1602" spans="1:3" x14ac:dyDescent="0.25">
      <c r="A1602" s="6" t="s">
        <v>40</v>
      </c>
      <c r="B1602" s="30" t="s">
        <v>381</v>
      </c>
      <c r="C1602" t="str">
        <f>"&lt;/Variant&gt;"</f>
        <v>&lt;/Variant&gt;</v>
      </c>
    </row>
    <row r="1603" spans="1:3" s="33" customFormat="1" x14ac:dyDescent="0.25">
      <c r="A1603" s="31"/>
      <c r="B1603" s="32"/>
    </row>
    <row r="1604" spans="1:3" s="33" customFormat="1" x14ac:dyDescent="0.25">
      <c r="A1604" s="31"/>
      <c r="B1604" s="32"/>
      <c r="C1604" t="str">
        <f>C1591</f>
        <v>&lt;# C78606381T #&gt;</v>
      </c>
    </row>
    <row r="1605" spans="1:3" x14ac:dyDescent="0.25">
      <c r="A1605" s="5" t="s">
        <v>39</v>
      </c>
      <c r="B1605" s="40" t="s">
        <v>372</v>
      </c>
      <c r="C1605" t="str">
        <f>CONCATENATE(" &lt;Genotype hgvs=",CHAR(34),B1605,B1606,";",B1607,CHAR(34)," name=",CHAR(34),B1593,CHAR(34),"&gt; ")</f>
        <v xml:space="preserve"> &lt;Genotype hgvs="NC_000015.10:g.[78606381C&gt;T];[78606381=]" name="C78606381T"&gt; </v>
      </c>
    </row>
    <row r="1606" spans="1:3" x14ac:dyDescent="0.25">
      <c r="A1606" s="5" t="s">
        <v>40</v>
      </c>
      <c r="B1606" s="27" t="s">
        <v>373</v>
      </c>
    </row>
    <row r="1607" spans="1:3" x14ac:dyDescent="0.25">
      <c r="A1607" s="5" t="s">
        <v>31</v>
      </c>
      <c r="B1607" s="27" t="s">
        <v>374</v>
      </c>
      <c r="C1607" t="s">
        <v>539</v>
      </c>
    </row>
    <row r="1608" spans="1:3" x14ac:dyDescent="0.25">
      <c r="A1608" s="5" t="s">
        <v>45</v>
      </c>
      <c r="B1608" s="27" t="str">
        <f>CONCATENATE("People with this variant have one copy of the ",B1596,"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608" t="s">
        <v>17</v>
      </c>
    </row>
    <row r="1609" spans="1:3" x14ac:dyDescent="0.25">
      <c r="A1609" s="6" t="s">
        <v>46</v>
      </c>
      <c r="B1609" s="27" t="s">
        <v>233</v>
      </c>
      <c r="C1609" t="str">
        <f>CONCATENATE("     ",B1608)</f>
        <v xml:space="preserve">     People with this variant have one copy of the [C78606381T](https://www.ncbi.nlm.nih.gov/projects/SNP/snp_ref.cgi?rs=12914385) variant. This substitution of a single nucleotide is known as a missense mutation.</v>
      </c>
    </row>
    <row r="1610" spans="1:3" x14ac:dyDescent="0.25">
      <c r="A1610" s="6" t="s">
        <v>47</v>
      </c>
      <c r="B1610" s="27">
        <v>37.9</v>
      </c>
    </row>
    <row r="1611" spans="1:3" x14ac:dyDescent="0.25">
      <c r="A1611" s="5"/>
      <c r="B1611" s="27"/>
      <c r="C1611" t="s">
        <v>541</v>
      </c>
    </row>
    <row r="1612" spans="1:3" x14ac:dyDescent="0.25">
      <c r="A1612" s="6"/>
      <c r="B1612" s="27"/>
    </row>
    <row r="1613" spans="1:3" x14ac:dyDescent="0.25">
      <c r="A1613" s="6"/>
      <c r="B1613" s="27"/>
      <c r="C1613" t="str">
        <f>CONCATENATE("     ",B1609)</f>
        <v xml:space="preserve">     You are in the Mild Loss of Function category. See below for more information.</v>
      </c>
    </row>
    <row r="1614" spans="1:3" x14ac:dyDescent="0.25">
      <c r="A1614" s="6"/>
      <c r="B1614" s="27"/>
    </row>
    <row r="1615" spans="1:3" x14ac:dyDescent="0.25">
      <c r="A1615" s="6"/>
      <c r="B1615" s="27"/>
      <c r="C1615" t="s">
        <v>542</v>
      </c>
    </row>
    <row r="1616" spans="1:3" x14ac:dyDescent="0.25">
      <c r="A1616" s="5"/>
      <c r="B1616" s="27"/>
    </row>
    <row r="1617" spans="1:3" x14ac:dyDescent="0.25">
      <c r="A1617" s="5"/>
      <c r="B1617" s="27"/>
      <c r="C1617" t="str">
        <f>CONCATENATE( "  &lt;piechart percentage=",B1610," /&gt;")</f>
        <v xml:space="preserve">  &lt;piechart percentage=37.9 /&gt;</v>
      </c>
    </row>
    <row r="1618" spans="1:3" x14ac:dyDescent="0.25">
      <c r="A1618" s="5"/>
      <c r="B1618" s="27"/>
      <c r="C1618" t="str">
        <f>" &lt;/Genotype&gt;"</f>
        <v xml:space="preserve"> &lt;/Genotype&gt;</v>
      </c>
    </row>
    <row r="1619" spans="1:3" x14ac:dyDescent="0.25">
      <c r="A1619" s="5" t="s">
        <v>48</v>
      </c>
      <c r="B1619" s="27" t="s">
        <v>375</v>
      </c>
      <c r="C1619" t="str">
        <f>CONCATENATE(" &lt;Genotype hgvs=",CHAR(34),B1605,B1606,";",B1606,CHAR(34)," name=",CHAR(34),B1593,CHAR(34),"&gt; ")</f>
        <v xml:space="preserve"> &lt;Genotype hgvs="NC_000015.10:g.[78606381C&gt;T];[78606381C&gt;T]" name="C78606381T"&gt; </v>
      </c>
    </row>
    <row r="1620" spans="1:3" x14ac:dyDescent="0.25">
      <c r="A1620" s="6" t="s">
        <v>49</v>
      </c>
      <c r="B1620" s="27" t="s">
        <v>205</v>
      </c>
      <c r="C1620" t="s">
        <v>17</v>
      </c>
    </row>
    <row r="1621" spans="1:3" x14ac:dyDescent="0.25">
      <c r="A1621" s="6" t="s">
        <v>47</v>
      </c>
      <c r="B1621" s="27">
        <v>15.9</v>
      </c>
      <c r="C1621" t="s">
        <v>539</v>
      </c>
    </row>
    <row r="1622" spans="1:3" x14ac:dyDescent="0.25">
      <c r="A1622" s="6"/>
      <c r="B1622" s="27"/>
    </row>
    <row r="1623" spans="1:3" x14ac:dyDescent="0.25">
      <c r="A1623" s="5"/>
      <c r="B1623" s="27"/>
      <c r="C1623" t="str">
        <f>CONCATENATE("     ",B1619)</f>
        <v xml:space="preserve">     People with this variant have two copies of the [C78606381T](https://www.ncbi.nlm.nih.gov/projects/SNP/snp_ref.cgi?rs=12914385) variant. This substitution of a single nucleotide is known as a missense mutation.
</v>
      </c>
    </row>
    <row r="1624" spans="1:3" x14ac:dyDescent="0.25">
      <c r="A1624" s="6"/>
      <c r="B1624" s="27"/>
    </row>
    <row r="1625" spans="1:3" x14ac:dyDescent="0.25">
      <c r="A1625" s="6"/>
      <c r="B1625" s="27"/>
      <c r="C1625" t="s">
        <v>541</v>
      </c>
    </row>
    <row r="1626" spans="1:3" x14ac:dyDescent="0.25">
      <c r="A1626" s="6"/>
      <c r="B1626" s="27"/>
    </row>
    <row r="1627" spans="1:3" x14ac:dyDescent="0.25">
      <c r="A1627" s="6"/>
      <c r="B1627" s="27"/>
      <c r="C1627" t="str">
        <f>CONCATENATE("     ",B1620)</f>
        <v xml:space="preserve">     You are in the Moderate Loss of Function category. See below for more information.</v>
      </c>
    </row>
    <row r="1628" spans="1:3" x14ac:dyDescent="0.25">
      <c r="A1628" s="6"/>
      <c r="B1628" s="27"/>
    </row>
    <row r="1629" spans="1:3" x14ac:dyDescent="0.25">
      <c r="A1629" s="5"/>
      <c r="B1629" s="27"/>
      <c r="C1629" t="s">
        <v>542</v>
      </c>
    </row>
    <row r="1630" spans="1:3" x14ac:dyDescent="0.25">
      <c r="A1630" s="5"/>
      <c r="B1630" s="27"/>
    </row>
    <row r="1631" spans="1:3" x14ac:dyDescent="0.25">
      <c r="A1631" s="5"/>
      <c r="B1631" s="27"/>
      <c r="C1631" t="str">
        <f>CONCATENATE( "  &lt;piechart percentage=",B1621," /&gt;")</f>
        <v xml:space="preserve">  &lt;piechart percentage=15.9 /&gt;</v>
      </c>
    </row>
    <row r="1632" spans="1:3" x14ac:dyDescent="0.25">
      <c r="A1632" s="5"/>
      <c r="B1632" s="27"/>
      <c r="C1632" t="str">
        <f>" &lt;/Genotype&gt;"</f>
        <v xml:space="preserve"> &lt;/Genotype&gt;</v>
      </c>
    </row>
    <row r="1633" spans="1:3" x14ac:dyDescent="0.25">
      <c r="A1633" s="5" t="s">
        <v>50</v>
      </c>
      <c r="B1633" s="27" t="str">
        <f>CONCATENATE("Your ",B1585," gene has no variants. A normal gene is referred to as a ",CHAR(34),"wild-type",CHAR(34)," gene.")</f>
        <v>Your CHRNA3 gene has no variants. A normal gene is referred to as a "wild-type" gene.</v>
      </c>
      <c r="C1633" t="str">
        <f>CONCATENATE(" &lt;Genotype hgvs=",CHAR(34),B1605,B1607,";",B1607,CHAR(34)," name=",CHAR(34),B1593,CHAR(34),"&gt; ")</f>
        <v xml:space="preserve"> &lt;Genotype hgvs="NC_000015.10:g.[78606381=];[78606381=]" name="C78606381T"&gt; </v>
      </c>
    </row>
    <row r="1634" spans="1:3" x14ac:dyDescent="0.25">
      <c r="A1634" s="6" t="s">
        <v>51</v>
      </c>
      <c r="B1634" s="27" t="s">
        <v>153</v>
      </c>
      <c r="C1634" t="s">
        <v>17</v>
      </c>
    </row>
    <row r="1635" spans="1:3" x14ac:dyDescent="0.25">
      <c r="A1635" s="6" t="s">
        <v>47</v>
      </c>
      <c r="B1635" s="27">
        <v>46.2</v>
      </c>
      <c r="C1635" t="s">
        <v>539</v>
      </c>
    </row>
    <row r="1636" spans="1:3" x14ac:dyDescent="0.25">
      <c r="A1636" s="5"/>
      <c r="B1636" s="27"/>
    </row>
    <row r="1637" spans="1:3" x14ac:dyDescent="0.25">
      <c r="A1637" s="6"/>
      <c r="B1637" s="27"/>
      <c r="C1637" t="str">
        <f>CONCATENATE("     ",B1633)</f>
        <v xml:space="preserve">     Your CHRNA3 gene has no variants. A normal gene is referred to as a "wild-type" gene.</v>
      </c>
    </row>
    <row r="1638" spans="1:3" x14ac:dyDescent="0.25">
      <c r="A1638" s="6"/>
      <c r="B1638" s="27"/>
    </row>
    <row r="1639" spans="1:3" x14ac:dyDescent="0.25">
      <c r="A1639" s="6"/>
      <c r="B1639" s="27"/>
      <c r="C1639" t="s">
        <v>541</v>
      </c>
    </row>
    <row r="1640" spans="1:3" x14ac:dyDescent="0.25">
      <c r="A1640" s="6"/>
      <c r="B1640" s="27"/>
    </row>
    <row r="1641" spans="1:3" x14ac:dyDescent="0.25">
      <c r="A1641" s="6"/>
      <c r="B1641" s="27"/>
      <c r="C1641" t="str">
        <f>CONCATENATE("     ",B1634)</f>
        <v xml:space="preserve">     This variant is not associated with increased risk.</v>
      </c>
    </row>
    <row r="1642" spans="1:3" x14ac:dyDescent="0.25">
      <c r="A1642" s="5"/>
      <c r="B1642" s="27"/>
    </row>
    <row r="1643" spans="1:3" x14ac:dyDescent="0.25">
      <c r="A1643" s="5"/>
      <c r="B1643" s="27"/>
      <c r="C1643" t="s">
        <v>542</v>
      </c>
    </row>
    <row r="1644" spans="1:3" x14ac:dyDescent="0.25">
      <c r="A1644" s="5"/>
      <c r="B1644" s="27"/>
    </row>
    <row r="1645" spans="1:3" x14ac:dyDescent="0.25">
      <c r="A1645" s="5"/>
      <c r="B1645" s="27"/>
      <c r="C1645" t="str">
        <f>CONCATENATE( "  &lt;piechart percentage=",B1635," /&gt;")</f>
        <v xml:space="preserve">  &lt;piechart percentage=46.2 /&gt;</v>
      </c>
    </row>
    <row r="1646" spans="1:3" x14ac:dyDescent="0.25">
      <c r="A1646" s="5"/>
      <c r="B1646" s="27"/>
      <c r="C1646" t="str">
        <f>" &lt;/Genotype&gt;"</f>
        <v xml:space="preserve"> &lt;/Genotype&gt;</v>
      </c>
    </row>
    <row r="1647" spans="1:3" x14ac:dyDescent="0.25">
      <c r="A1647" s="5"/>
      <c r="B1647" s="27"/>
      <c r="C1647" t="str">
        <f>C1597</f>
        <v>&lt;# C645T  #&gt;</v>
      </c>
    </row>
    <row r="1648" spans="1:3" x14ac:dyDescent="0.25">
      <c r="A1648" s="5" t="s">
        <v>39</v>
      </c>
      <c r="B1648" s="1" t="s">
        <v>253</v>
      </c>
      <c r="C1648" t="str">
        <f>CONCATENATE(" &lt;Genotype hgvs=",CHAR(34),B1648,B1649,";",B1650,CHAR(34)," name=",CHAR(34),B1599,CHAR(34),"&gt; ")</f>
        <v xml:space="preserve"> &lt;Genotype hgvs="NC_000017.11:g.[30237328T&gt;C];[30237328=]" name="C645T "&gt; </v>
      </c>
    </row>
    <row r="1649" spans="1:3" x14ac:dyDescent="0.25">
      <c r="A1649" s="5" t="s">
        <v>40</v>
      </c>
      <c r="B1649" s="27" t="s">
        <v>275</v>
      </c>
    </row>
    <row r="1650" spans="1:3" x14ac:dyDescent="0.25">
      <c r="A1650" s="5" t="s">
        <v>31</v>
      </c>
      <c r="B1650" s="27" t="s">
        <v>276</v>
      </c>
      <c r="C1650" t="s">
        <v>539</v>
      </c>
    </row>
    <row r="1651" spans="1:3" x14ac:dyDescent="0.25">
      <c r="A1651" s="5" t="s">
        <v>45</v>
      </c>
      <c r="B1651" s="27" t="str">
        <f>CONCATENATE("People with this variant have one copy of the ",B1602," variant. This substitution of a single nucleotide is known as a missense mutation.")</f>
        <v>People with this variant have one copy of the [C645T](https://www.ncbi.nlm.nih.gov/clinvar/variation/17503/) variant. This substitution of a single nucleotide is known as a missense mutation.</v>
      </c>
      <c r="C1651" t="s">
        <v>17</v>
      </c>
    </row>
    <row r="1652" spans="1:3" x14ac:dyDescent="0.25">
      <c r="A1652" s="6" t="s">
        <v>46</v>
      </c>
      <c r="B1652" s="27" t="s">
        <v>233</v>
      </c>
      <c r="C1652" t="str">
        <f>CONCATENATE("     ",B1651)</f>
        <v xml:space="preserve">     People with this variant have one copy of the [C645T](https://www.ncbi.nlm.nih.gov/clinvar/variation/17503/) variant. This substitution of a single nucleotide is known as a missense mutation.</v>
      </c>
    </row>
    <row r="1653" spans="1:3" x14ac:dyDescent="0.25">
      <c r="A1653" s="6" t="s">
        <v>47</v>
      </c>
      <c r="B1653" s="27">
        <v>39.700000000000003</v>
      </c>
    </row>
    <row r="1654" spans="1:3" x14ac:dyDescent="0.25">
      <c r="A1654" s="5"/>
      <c r="B1654" s="27"/>
      <c r="C1654" t="s">
        <v>541</v>
      </c>
    </row>
    <row r="1655" spans="1:3" x14ac:dyDescent="0.25">
      <c r="A1655" s="6"/>
      <c r="B1655" s="27"/>
    </row>
    <row r="1656" spans="1:3" x14ac:dyDescent="0.25">
      <c r="A1656" s="6"/>
      <c r="B1656" s="27"/>
      <c r="C1656" t="str">
        <f>CONCATENATE("     ",B1652)</f>
        <v xml:space="preserve">     You are in the Mild Loss of Function category. See below for more information.</v>
      </c>
    </row>
    <row r="1657" spans="1:3" x14ac:dyDescent="0.25">
      <c r="A1657" s="6"/>
      <c r="B1657" s="27"/>
    </row>
    <row r="1658" spans="1:3" x14ac:dyDescent="0.25">
      <c r="A1658" s="6"/>
      <c r="B1658" s="27"/>
      <c r="C1658" t="s">
        <v>542</v>
      </c>
    </row>
    <row r="1659" spans="1:3" x14ac:dyDescent="0.25">
      <c r="A1659" s="5"/>
      <c r="B1659" s="27"/>
    </row>
    <row r="1660" spans="1:3" x14ac:dyDescent="0.25">
      <c r="A1660" s="5"/>
      <c r="B1660" s="27"/>
      <c r="C1660" t="str">
        <f>CONCATENATE( "  &lt;piechart percentage=",B1653," /&gt;")</f>
        <v xml:space="preserve">  &lt;piechart percentage=39.7 /&gt;</v>
      </c>
    </row>
    <row r="1661" spans="1:3" x14ac:dyDescent="0.25">
      <c r="A1661" s="5"/>
      <c r="B1661" s="27"/>
      <c r="C1661" t="str">
        <f>" &lt;/Genotype&gt;"</f>
        <v xml:space="preserve"> &lt;/Genotype&gt;</v>
      </c>
    </row>
    <row r="1662" spans="1:3" x14ac:dyDescent="0.25">
      <c r="A1662" s="5" t="s">
        <v>48</v>
      </c>
      <c r="B1662" s="27" t="str">
        <f>CONCATENATE("People with this variant have two copies of the ",B1602," variant. This substitution of a single nucleotide is known as a missense mutation.")</f>
        <v>People with this variant have two copies of the [C645T](https://www.ncbi.nlm.nih.gov/clinvar/variation/17503/) variant. This substitution of a single nucleotide is known as a missense mutation.</v>
      </c>
      <c r="C1662" t="str">
        <f>CONCATENATE(" &lt;Genotype hgvs=",CHAR(34),B1648,B1649,";",B1649,CHAR(34)," name=",CHAR(34),B1599,CHAR(34),"&gt; ")</f>
        <v xml:space="preserve"> &lt;Genotype hgvs="NC_000017.11:g.[30237328T&gt;C];[30237328T&gt;C]" name="C645T "&gt; </v>
      </c>
    </row>
    <row r="1663" spans="1:3" x14ac:dyDescent="0.25">
      <c r="A1663" s="6" t="s">
        <v>49</v>
      </c>
      <c r="B1663" s="27" t="s">
        <v>205</v>
      </c>
      <c r="C1663" t="s">
        <v>17</v>
      </c>
    </row>
    <row r="1664" spans="1:3" x14ac:dyDescent="0.25">
      <c r="A1664" s="6" t="s">
        <v>47</v>
      </c>
      <c r="B1664" s="27">
        <v>42.9</v>
      </c>
      <c r="C1664" t="s">
        <v>539</v>
      </c>
    </row>
    <row r="1665" spans="1:3" x14ac:dyDescent="0.25">
      <c r="A1665" s="6"/>
      <c r="B1665" s="27"/>
    </row>
    <row r="1666" spans="1:3" x14ac:dyDescent="0.25">
      <c r="A1666" s="5"/>
      <c r="B1666" s="27"/>
      <c r="C1666" t="str">
        <f>CONCATENATE("     ",B1662)</f>
        <v xml:space="preserve">     People with this variant have two copies of the [C645T](https://www.ncbi.nlm.nih.gov/clinvar/variation/17503/) variant. This substitution of a single nucleotide is known as a missense mutation.</v>
      </c>
    </row>
    <row r="1667" spans="1:3" x14ac:dyDescent="0.25">
      <c r="A1667" s="6"/>
      <c r="B1667" s="27"/>
    </row>
    <row r="1668" spans="1:3" x14ac:dyDescent="0.25">
      <c r="A1668" s="6"/>
      <c r="B1668" s="27"/>
      <c r="C1668" t="s">
        <v>541</v>
      </c>
    </row>
    <row r="1669" spans="1:3" x14ac:dyDescent="0.25">
      <c r="A1669" s="6"/>
      <c r="B1669" s="27"/>
    </row>
    <row r="1670" spans="1:3" x14ac:dyDescent="0.25">
      <c r="A1670" s="6"/>
      <c r="B1670" s="27"/>
      <c r="C1670" t="str">
        <f>CONCATENATE("     ",B1663)</f>
        <v xml:space="preserve">     You are in the Moderate Loss of Function category. See below for more information.</v>
      </c>
    </row>
    <row r="1671" spans="1:3" x14ac:dyDescent="0.25">
      <c r="A1671" s="6"/>
      <c r="B1671" s="27"/>
    </row>
    <row r="1672" spans="1:3" x14ac:dyDescent="0.25">
      <c r="A1672" s="5"/>
      <c r="B1672" s="27"/>
      <c r="C1672" t="s">
        <v>542</v>
      </c>
    </row>
    <row r="1673" spans="1:3" x14ac:dyDescent="0.25">
      <c r="A1673" s="5"/>
      <c r="B1673" s="27"/>
    </row>
    <row r="1674" spans="1:3" x14ac:dyDescent="0.25">
      <c r="A1674" s="5"/>
      <c r="B1674" s="27"/>
      <c r="C1674" t="str">
        <f>CONCATENATE( "  &lt;piechart percentage=",B1664," /&gt;")</f>
        <v xml:space="preserve">  &lt;piechart percentage=42.9 /&gt;</v>
      </c>
    </row>
    <row r="1675" spans="1:3" x14ac:dyDescent="0.25">
      <c r="A1675" s="5"/>
      <c r="B1675" s="27"/>
      <c r="C1675" t="str">
        <f>" &lt;/Genotype&gt;"</f>
        <v xml:space="preserve"> &lt;/Genotype&gt;</v>
      </c>
    </row>
    <row r="1676" spans="1:3" x14ac:dyDescent="0.25">
      <c r="A1676" s="5" t="s">
        <v>50</v>
      </c>
      <c r="B1676" s="27" t="str">
        <f>CONCATENATE("Your ",B1585," gene has no variants. A normal gene is referred to as a ",CHAR(34),"wild-type",CHAR(34)," gene.")</f>
        <v>Your CHRNA3 gene has no variants. A normal gene is referred to as a "wild-type" gene.</v>
      </c>
      <c r="C1676" t="str">
        <f>CONCATENATE(" &lt;Genotype hgvs=",CHAR(34),B1648,B1650,";",B1650,CHAR(34)," name=",CHAR(34),B1599,CHAR(34),"&gt; ")</f>
        <v xml:space="preserve"> &lt;Genotype hgvs="NC_000017.11:g.[30237328=];[30237328=]" name="C645T "&gt; </v>
      </c>
    </row>
    <row r="1677" spans="1:3" x14ac:dyDescent="0.25">
      <c r="A1677" s="6" t="s">
        <v>51</v>
      </c>
      <c r="B1677" s="27" t="s">
        <v>153</v>
      </c>
      <c r="C1677" t="s">
        <v>17</v>
      </c>
    </row>
    <row r="1678" spans="1:3" x14ac:dyDescent="0.25">
      <c r="A1678" s="6" t="s">
        <v>47</v>
      </c>
      <c r="B1678" s="27">
        <v>17.399999999999999</v>
      </c>
      <c r="C1678" t="s">
        <v>539</v>
      </c>
    </row>
    <row r="1679" spans="1:3" x14ac:dyDescent="0.25">
      <c r="A1679" s="5"/>
      <c r="B1679" s="27"/>
    </row>
    <row r="1680" spans="1:3" x14ac:dyDescent="0.25">
      <c r="A1680" s="6"/>
      <c r="B1680" s="27"/>
      <c r="C1680" t="str">
        <f>CONCATENATE("     ",B1676)</f>
        <v xml:space="preserve">     Your CHRNA3 gene has no variants. A normal gene is referred to as a "wild-type" gene.</v>
      </c>
    </row>
    <row r="1681" spans="1:3" x14ac:dyDescent="0.25">
      <c r="A1681" s="6"/>
      <c r="B1681" s="27"/>
    </row>
    <row r="1682" spans="1:3" x14ac:dyDescent="0.25">
      <c r="A1682" s="6"/>
      <c r="B1682" s="27"/>
      <c r="C1682" t="s">
        <v>541</v>
      </c>
    </row>
    <row r="1683" spans="1:3" x14ac:dyDescent="0.25">
      <c r="A1683" s="6"/>
      <c r="B1683" s="27"/>
    </row>
    <row r="1684" spans="1:3" x14ac:dyDescent="0.25">
      <c r="A1684" s="6"/>
      <c r="B1684" s="27"/>
      <c r="C1684" t="str">
        <f>CONCATENATE("     ",B1677)</f>
        <v xml:space="preserve">     This variant is not associated with increased risk.</v>
      </c>
    </row>
    <row r="1685" spans="1:3" x14ac:dyDescent="0.25">
      <c r="A1685" s="5"/>
      <c r="B1685" s="27"/>
    </row>
    <row r="1686" spans="1:3" x14ac:dyDescent="0.25">
      <c r="A1686" s="5"/>
      <c r="B1686" s="27"/>
      <c r="C1686" t="s">
        <v>542</v>
      </c>
    </row>
    <row r="1687" spans="1:3" x14ac:dyDescent="0.25">
      <c r="A1687" s="5"/>
      <c r="B1687" s="27"/>
    </row>
    <row r="1688" spans="1:3" x14ac:dyDescent="0.25">
      <c r="A1688" s="5"/>
      <c r="B1688" s="27"/>
      <c r="C1688" t="str">
        <f>CONCATENATE( "  &lt;piechart percentage=",B1678," /&gt;")</f>
        <v xml:space="preserve">  &lt;piechart percentage=17.4 /&gt;</v>
      </c>
    </row>
    <row r="1689" spans="1:3" x14ac:dyDescent="0.25">
      <c r="A1689" s="5"/>
      <c r="B1689" s="27"/>
      <c r="C1689" t="str">
        <f>" &lt;/Genotype&gt;"</f>
        <v xml:space="preserve"> &lt;/Genotype&gt;</v>
      </c>
    </row>
    <row r="1690" spans="1:3" x14ac:dyDescent="0.25">
      <c r="A1690" s="5" t="s">
        <v>52</v>
      </c>
      <c r="B1690" s="27" t="str">
        <f>CONCATENATE("Your ",B1585," gene has an unknown variant.")</f>
        <v>Your CHRNA3 gene has an unknown variant.</v>
      </c>
      <c r="C1690" t="str">
        <f>CONCATENATE(" &lt;Genotype hgvs=",CHAR(34),"unknown",CHAR(34),"&gt; ")</f>
        <v xml:space="preserve"> &lt;Genotype hgvs="unknown"&gt; </v>
      </c>
    </row>
    <row r="1691" spans="1:3" x14ac:dyDescent="0.25">
      <c r="A1691" s="6" t="s">
        <v>52</v>
      </c>
      <c r="B1691" s="27" t="s">
        <v>155</v>
      </c>
      <c r="C1691" t="s">
        <v>17</v>
      </c>
    </row>
    <row r="1692" spans="1:3" x14ac:dyDescent="0.25">
      <c r="A1692" s="6" t="s">
        <v>47</v>
      </c>
      <c r="B1692" s="27"/>
      <c r="C1692" t="s">
        <v>539</v>
      </c>
    </row>
    <row r="1693" spans="1:3" x14ac:dyDescent="0.25">
      <c r="A1693" s="6"/>
      <c r="B1693" s="27"/>
    </row>
    <row r="1694" spans="1:3" x14ac:dyDescent="0.25">
      <c r="A1694" s="6"/>
      <c r="B1694" s="27"/>
      <c r="C1694" t="str">
        <f>CONCATENATE("     ",B1690)</f>
        <v xml:space="preserve">     Your CHRNA3 gene has an unknown variant.</v>
      </c>
    </row>
    <row r="1695" spans="1:3" x14ac:dyDescent="0.25">
      <c r="A1695" s="6"/>
      <c r="B1695" s="27"/>
    </row>
    <row r="1696" spans="1:3" x14ac:dyDescent="0.25">
      <c r="A1696" s="6"/>
      <c r="B1696" s="27"/>
      <c r="C1696" t="s">
        <v>541</v>
      </c>
    </row>
    <row r="1697" spans="1:3" x14ac:dyDescent="0.25">
      <c r="A1697" s="6"/>
      <c r="B1697" s="27"/>
    </row>
    <row r="1698" spans="1:3" x14ac:dyDescent="0.25">
      <c r="A1698" s="5"/>
      <c r="B1698" s="27"/>
      <c r="C1698" t="str">
        <f>CONCATENATE("     ",B1691)</f>
        <v xml:space="preserve">     The effect is unknown.</v>
      </c>
    </row>
    <row r="1699" spans="1:3" x14ac:dyDescent="0.25">
      <c r="A1699" s="6"/>
      <c r="B1699" s="27"/>
    </row>
    <row r="1700" spans="1:3" x14ac:dyDescent="0.25">
      <c r="A1700" s="5"/>
      <c r="B1700" s="27"/>
      <c r="C1700" t="s">
        <v>542</v>
      </c>
    </row>
    <row r="1701" spans="1:3" x14ac:dyDescent="0.25">
      <c r="A1701" s="5"/>
      <c r="B1701" s="27"/>
    </row>
    <row r="1702" spans="1:3" x14ac:dyDescent="0.25">
      <c r="A1702" s="5"/>
      <c r="B1702" s="27"/>
      <c r="C1702" t="str">
        <f>CONCATENATE( "  &lt;piechart percentage=",B1692," /&gt;")</f>
        <v xml:space="preserve">  &lt;piechart percentage= /&gt;</v>
      </c>
    </row>
    <row r="1703" spans="1:3" x14ac:dyDescent="0.25">
      <c r="A1703" s="5"/>
      <c r="B1703" s="27"/>
      <c r="C1703" t="str">
        <f>" &lt;/Genotype&gt;"</f>
        <v xml:space="preserve"> &lt;/Genotype&gt;</v>
      </c>
    </row>
    <row r="1704" spans="1:3" x14ac:dyDescent="0.25">
      <c r="A1704" s="5" t="s">
        <v>50</v>
      </c>
      <c r="B1704" s="27" t="str">
        <f>CONCATENATE("Your ",B1585," gene has no variants. A normal gene is referred to as a ",CHAR(34),"wild-type",CHAR(34)," gene.")</f>
        <v>Your CHRNA3 gene has no variants. A normal gene is referred to as a "wild-type" gene.</v>
      </c>
      <c r="C1704" t="str">
        <f>CONCATENATE(" &lt;Genotype hgvs=",CHAR(34),"wildtype",CHAR(34),"&gt;")</f>
        <v xml:space="preserve"> &lt;Genotype hgvs="wildtype"&gt;</v>
      </c>
    </row>
    <row r="1705" spans="1:3" x14ac:dyDescent="0.25">
      <c r="A1705" s="6" t="s">
        <v>51</v>
      </c>
      <c r="B1705" s="27" t="s">
        <v>234</v>
      </c>
      <c r="C1705" t="s">
        <v>17</v>
      </c>
    </row>
    <row r="1706" spans="1:3" x14ac:dyDescent="0.25">
      <c r="A1706" s="6" t="s">
        <v>47</v>
      </c>
      <c r="B1706" s="27"/>
      <c r="C1706" t="s">
        <v>539</v>
      </c>
    </row>
    <row r="1707" spans="1:3" x14ac:dyDescent="0.25">
      <c r="A1707" s="6"/>
      <c r="B1707" s="27"/>
    </row>
    <row r="1708" spans="1:3" x14ac:dyDescent="0.25">
      <c r="A1708" s="6"/>
      <c r="B1708" s="27"/>
      <c r="C1708" t="str">
        <f>CONCATENATE("     ",B1704)</f>
        <v xml:space="preserve">     Your CHRNA3 gene has no variants. A normal gene is referred to as a "wild-type" gene.</v>
      </c>
    </row>
    <row r="1709" spans="1:3" x14ac:dyDescent="0.25">
      <c r="A1709" s="6"/>
      <c r="B1709" s="27"/>
    </row>
    <row r="1710" spans="1:3" x14ac:dyDescent="0.25">
      <c r="A1710" s="6"/>
      <c r="B1710" s="27"/>
      <c r="C1710" t="s">
        <v>541</v>
      </c>
    </row>
    <row r="1711" spans="1:3" x14ac:dyDescent="0.25">
      <c r="A1711" s="6"/>
      <c r="B1711" s="27"/>
    </row>
    <row r="1712" spans="1:3" x14ac:dyDescent="0.25">
      <c r="A1712" s="6"/>
      <c r="B1712" s="27"/>
      <c r="C1712" t="str">
        <f>CONCATENATE("     ",B1705)</f>
        <v xml:space="preserve">     Your variant is not associated with any loss of function.</v>
      </c>
    </row>
    <row r="1713" spans="1:3" x14ac:dyDescent="0.25">
      <c r="A1713" s="6"/>
      <c r="B1713" s="27"/>
    </row>
    <row r="1714" spans="1:3" x14ac:dyDescent="0.25">
      <c r="A1714" s="6"/>
      <c r="B1714" s="27"/>
      <c r="C1714" t="s">
        <v>542</v>
      </c>
    </row>
    <row r="1715" spans="1:3" x14ac:dyDescent="0.25">
      <c r="A1715" s="5"/>
      <c r="B1715" s="27"/>
    </row>
    <row r="1716" spans="1:3" x14ac:dyDescent="0.25">
      <c r="A1716" s="6"/>
      <c r="B1716" s="27"/>
      <c r="C1716" t="str">
        <f>CONCATENATE( "  &lt;piechart percentage=",B1706," /&gt;")</f>
        <v xml:space="preserve">  &lt;piechart percentage= /&gt;</v>
      </c>
    </row>
    <row r="1717" spans="1:3" x14ac:dyDescent="0.25">
      <c r="A1717" s="6"/>
      <c r="B1717" s="27"/>
      <c r="C1717" t="str">
        <f>" &lt;/Genotype&gt;"</f>
        <v xml:space="preserve"> &lt;/Genotype&gt;</v>
      </c>
    </row>
    <row r="1718" spans="1:3" x14ac:dyDescent="0.25">
      <c r="A1718" s="6"/>
      <c r="B1718" s="27"/>
      <c r="C1718" t="str">
        <f>"&lt;/GeneAnalysis&gt;"</f>
        <v>&lt;/GeneAnalysis&gt;</v>
      </c>
    </row>
    <row r="1719" spans="1:3" s="33" customFormat="1" x14ac:dyDescent="0.25"/>
    <row r="1720" spans="1:3" s="33" customFormat="1" x14ac:dyDescent="0.25">
      <c r="A1720" s="34"/>
      <c r="B1720" s="32"/>
    </row>
    <row r="1721" spans="1:3" x14ac:dyDescent="0.25">
      <c r="A1721" s="6" t="s">
        <v>4</v>
      </c>
      <c r="B1721" s="27" t="s">
        <v>365</v>
      </c>
      <c r="C1721" t="str">
        <f>CONCATENATE("&lt;GeneAnalysis gene=",CHAR(34),B1721,CHAR(34)," interval=",CHAR(34),B1722,CHAR(34),"&gt; ")</f>
        <v xml:space="preserve">&lt;GeneAnalysis gene="CHRNA3" interval="NC_000015.10:g.78593052_78621295"&gt; </v>
      </c>
    </row>
    <row r="1722" spans="1:3" x14ac:dyDescent="0.25">
      <c r="A1722" s="6" t="s">
        <v>27</v>
      </c>
      <c r="B1722" s="27" t="s">
        <v>366</v>
      </c>
    </row>
    <row r="1723" spans="1:3" x14ac:dyDescent="0.25">
      <c r="A1723" s="6" t="s">
        <v>28</v>
      </c>
      <c r="B1723" s="27" t="s">
        <v>362</v>
      </c>
      <c r="C1723" t="str">
        <f>CONCATENATE("# What are some common mutations of ",B1721,"?")</f>
        <v># What are some common mutations of CHRNA3?</v>
      </c>
    </row>
    <row r="1724" spans="1:3" x14ac:dyDescent="0.25">
      <c r="A1724" s="6" t="s">
        <v>24</v>
      </c>
      <c r="B1724" s="27" t="s">
        <v>25</v>
      </c>
      <c r="C1724" t="s">
        <v>17</v>
      </c>
    </row>
    <row r="1725" spans="1:3" x14ac:dyDescent="0.25">
      <c r="B1725" s="27"/>
      <c r="C1725" t="str">
        <f>CONCATENATE("There are ",B1723," well known variants in ",B1721,": ",B1732," and ",B1738,".")</f>
        <v>There are two well known variants in CHRNA3: [C78606381T](https://www.ncbi.nlm.nih.gov/projects/SNP/snp_ref.cgi?rs=12914385) and [C645T](https://www.ncbi.nlm.nih.gov/clinvar/variation/17503/).</v>
      </c>
    </row>
    <row r="1726" spans="1:3" x14ac:dyDescent="0.25">
      <c r="B1726" s="27"/>
    </row>
    <row r="1727" spans="1:3" x14ac:dyDescent="0.25">
      <c r="A1727" s="6"/>
      <c r="B1727" s="27"/>
      <c r="C1727" t="str">
        <f>CONCATENATE("&lt;# ",B1729," #&gt;")</f>
        <v>&lt;# C78606381T #&gt;</v>
      </c>
    </row>
    <row r="1728" spans="1:3" x14ac:dyDescent="0.25">
      <c r="A1728" s="6" t="s">
        <v>29</v>
      </c>
      <c r="B1728" s="1" t="s">
        <v>367</v>
      </c>
      <c r="C1728" t="str">
        <f>CONCATENATE(" &lt;Variant hgvs=",CHAR(34),B1728,CHAR(34)," name=",CHAR(34),B1729,CHAR(34),"&gt; ")</f>
        <v xml:space="preserve"> &lt;Variant hgvs="NC_000015.10:g.78606381C&gt;T" name="C78606381T"&gt; </v>
      </c>
    </row>
    <row r="1729" spans="1:3" x14ac:dyDescent="0.25">
      <c r="A1729" s="5" t="s">
        <v>30</v>
      </c>
      <c r="B1729" s="30" t="s">
        <v>369</v>
      </c>
    </row>
    <row r="1730" spans="1:3" x14ac:dyDescent="0.25">
      <c r="A1730" s="5" t="s">
        <v>31</v>
      </c>
      <c r="B1730" s="27" t="s">
        <v>224</v>
      </c>
      <c r="C1730" t="str">
        <f>CONCATENATE("  This variant is a change at a specific point in the ",B1721," gene from ",B1730," to ",B1731," resulting in incorrect ",B1724,"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731" spans="1:3" x14ac:dyDescent="0.25">
      <c r="A1731" s="5" t="s">
        <v>32</v>
      </c>
      <c r="B1731" s="27" t="s">
        <v>37</v>
      </c>
      <c r="C1731" t="s">
        <v>17</v>
      </c>
    </row>
    <row r="1732" spans="1:3" x14ac:dyDescent="0.25">
      <c r="A1732" s="5" t="s">
        <v>40</v>
      </c>
      <c r="B1732" s="30" t="s">
        <v>371</v>
      </c>
      <c r="C1732" t="str">
        <f>"&lt;/Variant&gt;"</f>
        <v>&lt;/Variant&gt;</v>
      </c>
    </row>
    <row r="1733" spans="1:3" x14ac:dyDescent="0.25">
      <c r="B1733" s="27"/>
      <c r="C1733" t="str">
        <f>CONCATENATE("&lt;# ",B1735," #&gt;")</f>
        <v>&lt;# C645T  #&gt;</v>
      </c>
    </row>
    <row r="1734" spans="1:3" x14ac:dyDescent="0.25">
      <c r="A1734" s="6" t="s">
        <v>29</v>
      </c>
      <c r="B1734" s="1" t="s">
        <v>368</v>
      </c>
      <c r="C1734" t="str">
        <f>CONCATENATE(" &lt;Variant hgvs=",CHAR(34),B1734,CHAR(34)," name=",CHAR(34),B1735,CHAR(34),"&gt; ")</f>
        <v xml:space="preserve"> &lt;Variant hgvs="NC_000015.10:g.78601997G&gt;A" name="C645T "&gt; </v>
      </c>
    </row>
    <row r="1735" spans="1:3" x14ac:dyDescent="0.25">
      <c r="A1735" s="5" t="s">
        <v>30</v>
      </c>
      <c r="B1735" s="30" t="s">
        <v>370</v>
      </c>
    </row>
    <row r="1736" spans="1:3" x14ac:dyDescent="0.25">
      <c r="A1736" s="5" t="s">
        <v>31</v>
      </c>
      <c r="B1736" s="27" t="s">
        <v>38</v>
      </c>
      <c r="C1736" t="str">
        <f>CONCATENATE("  This variant is a change at a specific point in the ",B1721," gene from ",B1736," to ",B1737," resulting in incorrect ",B1724,"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737" spans="1:3" x14ac:dyDescent="0.25">
      <c r="A1737" s="5" t="s">
        <v>32</v>
      </c>
      <c r="B1737" s="27" t="s">
        <v>66</v>
      </c>
    </row>
    <row r="1738" spans="1:3" x14ac:dyDescent="0.25">
      <c r="A1738" s="6" t="s">
        <v>40</v>
      </c>
      <c r="B1738" s="30" t="s">
        <v>381</v>
      </c>
      <c r="C1738" t="str">
        <f>"&lt;/Variant&gt;"</f>
        <v>&lt;/Variant&gt;</v>
      </c>
    </row>
    <row r="1739" spans="1:3" s="33" customFormat="1" x14ac:dyDescent="0.25">
      <c r="A1739" s="31"/>
      <c r="B1739" s="32"/>
    </row>
    <row r="1740" spans="1:3" s="33" customFormat="1" x14ac:dyDescent="0.25">
      <c r="A1740" s="31"/>
      <c r="B1740" s="32"/>
      <c r="C1740" t="str">
        <f>C1727</f>
        <v>&lt;# C78606381T #&gt;</v>
      </c>
    </row>
    <row r="1741" spans="1:3" x14ac:dyDescent="0.25">
      <c r="A1741" s="5" t="s">
        <v>39</v>
      </c>
      <c r="B1741" s="40" t="s">
        <v>372</v>
      </c>
      <c r="C1741" t="str">
        <f>CONCATENATE(" &lt;Genotype hgvs=",CHAR(34),B1741,B1742,";",B1743,CHAR(34)," name=",CHAR(34),B1729,CHAR(34),"&gt; ")</f>
        <v xml:space="preserve"> &lt;Genotype hgvs="NC_000015.10:g.[78606381C&gt;T];[78606381=]" name="C78606381T"&gt; </v>
      </c>
    </row>
    <row r="1742" spans="1:3" x14ac:dyDescent="0.25">
      <c r="A1742" s="5" t="s">
        <v>40</v>
      </c>
      <c r="B1742" s="27" t="s">
        <v>373</v>
      </c>
    </row>
    <row r="1743" spans="1:3" x14ac:dyDescent="0.25">
      <c r="A1743" s="5" t="s">
        <v>31</v>
      </c>
      <c r="B1743" s="27" t="s">
        <v>374</v>
      </c>
      <c r="C1743" t="s">
        <v>539</v>
      </c>
    </row>
    <row r="1744" spans="1:3" x14ac:dyDescent="0.25">
      <c r="A1744" s="5" t="s">
        <v>45</v>
      </c>
      <c r="B1744" s="27" t="str">
        <f>CONCATENATE("People with this variant have one copy of the ",B1732,"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744" t="s">
        <v>17</v>
      </c>
    </row>
    <row r="1745" spans="1:3" x14ac:dyDescent="0.25">
      <c r="A1745" s="6" t="s">
        <v>46</v>
      </c>
      <c r="B1745" s="27" t="s">
        <v>233</v>
      </c>
      <c r="C1745" t="str">
        <f>CONCATENATE("     ",B1744)</f>
        <v xml:space="preserve">     People with this variant have one copy of the [C78606381T](https://www.ncbi.nlm.nih.gov/projects/SNP/snp_ref.cgi?rs=12914385) variant. This substitution of a single nucleotide is known as a missense mutation.</v>
      </c>
    </row>
    <row r="1746" spans="1:3" x14ac:dyDescent="0.25">
      <c r="A1746" s="6" t="s">
        <v>47</v>
      </c>
      <c r="B1746" s="27">
        <v>37.9</v>
      </c>
    </row>
    <row r="1747" spans="1:3" x14ac:dyDescent="0.25">
      <c r="A1747" s="5"/>
      <c r="B1747" s="27"/>
      <c r="C1747" t="s">
        <v>541</v>
      </c>
    </row>
    <row r="1748" spans="1:3" x14ac:dyDescent="0.25">
      <c r="A1748" s="6"/>
      <c r="B1748" s="27"/>
    </row>
    <row r="1749" spans="1:3" x14ac:dyDescent="0.25">
      <c r="A1749" s="6"/>
      <c r="B1749" s="27"/>
      <c r="C1749" t="str">
        <f>CONCATENATE("     ",B1745)</f>
        <v xml:space="preserve">     You are in the Mild Loss of Function category. See below for more information.</v>
      </c>
    </row>
    <row r="1750" spans="1:3" x14ac:dyDescent="0.25">
      <c r="A1750" s="6"/>
      <c r="B1750" s="27"/>
    </row>
    <row r="1751" spans="1:3" x14ac:dyDescent="0.25">
      <c r="A1751" s="6"/>
      <c r="B1751" s="27"/>
      <c r="C1751" t="s">
        <v>542</v>
      </c>
    </row>
    <row r="1752" spans="1:3" x14ac:dyDescent="0.25">
      <c r="A1752" s="5"/>
      <c r="B1752" s="27"/>
    </row>
    <row r="1753" spans="1:3" x14ac:dyDescent="0.25">
      <c r="A1753" s="5"/>
      <c r="B1753" s="27"/>
      <c r="C1753" t="str">
        <f>CONCATENATE( "  &lt;piechart percentage=",B1746," /&gt;")</f>
        <v xml:space="preserve">  &lt;piechart percentage=37.9 /&gt;</v>
      </c>
    </row>
    <row r="1754" spans="1:3" x14ac:dyDescent="0.25">
      <c r="A1754" s="5"/>
      <c r="B1754" s="27"/>
      <c r="C1754" t="str">
        <f>" &lt;/Genotype&gt;"</f>
        <v xml:space="preserve"> &lt;/Genotype&gt;</v>
      </c>
    </row>
    <row r="1755" spans="1:3" x14ac:dyDescent="0.25">
      <c r="A1755" s="5" t="s">
        <v>48</v>
      </c>
      <c r="B1755" s="27" t="s">
        <v>375</v>
      </c>
      <c r="C1755" t="str">
        <f>CONCATENATE(" &lt;Genotype hgvs=",CHAR(34),B1741,B1742,";",B1742,CHAR(34)," name=",CHAR(34),B1729,CHAR(34),"&gt; ")</f>
        <v xml:space="preserve"> &lt;Genotype hgvs="NC_000015.10:g.[78606381C&gt;T];[78606381C&gt;T]" name="C78606381T"&gt; </v>
      </c>
    </row>
    <row r="1756" spans="1:3" x14ac:dyDescent="0.25">
      <c r="A1756" s="6" t="s">
        <v>49</v>
      </c>
      <c r="B1756" s="27" t="s">
        <v>205</v>
      </c>
      <c r="C1756" t="s">
        <v>17</v>
      </c>
    </row>
    <row r="1757" spans="1:3" x14ac:dyDescent="0.25">
      <c r="A1757" s="6" t="s">
        <v>47</v>
      </c>
      <c r="B1757" s="27">
        <v>15.9</v>
      </c>
      <c r="C1757" t="s">
        <v>539</v>
      </c>
    </row>
    <row r="1758" spans="1:3" x14ac:dyDescent="0.25">
      <c r="A1758" s="6"/>
      <c r="B1758" s="27"/>
    </row>
    <row r="1759" spans="1:3" x14ac:dyDescent="0.25">
      <c r="A1759" s="5"/>
      <c r="B1759" s="27"/>
      <c r="C1759" t="str">
        <f>CONCATENATE("     ",B1755)</f>
        <v xml:space="preserve">     People with this variant have two copies of the [C78606381T](https://www.ncbi.nlm.nih.gov/projects/SNP/snp_ref.cgi?rs=12914385) variant. This substitution of a single nucleotide is known as a missense mutation.
</v>
      </c>
    </row>
    <row r="1760" spans="1:3" x14ac:dyDescent="0.25">
      <c r="A1760" s="6"/>
      <c r="B1760" s="27"/>
    </row>
    <row r="1761" spans="1:3" x14ac:dyDescent="0.25">
      <c r="A1761" s="6"/>
      <c r="B1761" s="27"/>
      <c r="C1761" t="s">
        <v>541</v>
      </c>
    </row>
    <row r="1762" spans="1:3" x14ac:dyDescent="0.25">
      <c r="A1762" s="6"/>
      <c r="B1762" s="27"/>
    </row>
    <row r="1763" spans="1:3" x14ac:dyDescent="0.25">
      <c r="A1763" s="6"/>
      <c r="B1763" s="27"/>
      <c r="C1763" t="str">
        <f>CONCATENATE("     ",B1756)</f>
        <v xml:space="preserve">     You are in the Moderate Loss of Function category. See below for more information.</v>
      </c>
    </row>
    <row r="1764" spans="1:3" x14ac:dyDescent="0.25">
      <c r="A1764" s="6"/>
      <c r="B1764" s="27"/>
    </row>
    <row r="1765" spans="1:3" x14ac:dyDescent="0.25">
      <c r="A1765" s="5"/>
      <c r="B1765" s="27"/>
      <c r="C1765" t="s">
        <v>542</v>
      </c>
    </row>
    <row r="1766" spans="1:3" x14ac:dyDescent="0.25">
      <c r="A1766" s="5"/>
      <c r="B1766" s="27"/>
    </row>
    <row r="1767" spans="1:3" x14ac:dyDescent="0.25">
      <c r="A1767" s="5"/>
      <c r="B1767" s="27"/>
      <c r="C1767" t="str">
        <f>CONCATENATE( "  &lt;piechart percentage=",B1757," /&gt;")</f>
        <v xml:space="preserve">  &lt;piechart percentage=15.9 /&gt;</v>
      </c>
    </row>
    <row r="1768" spans="1:3" x14ac:dyDescent="0.25">
      <c r="A1768" s="5"/>
      <c r="B1768" s="27"/>
      <c r="C1768" t="str">
        <f>" &lt;/Genotype&gt;"</f>
        <v xml:space="preserve"> &lt;/Genotype&gt;</v>
      </c>
    </row>
    <row r="1769" spans="1:3" x14ac:dyDescent="0.25">
      <c r="A1769" s="5" t="s">
        <v>50</v>
      </c>
      <c r="B1769" s="27" t="str">
        <f>CONCATENATE("Your ",B1721," gene has no variants. A normal gene is referred to as a ",CHAR(34),"wild-type",CHAR(34)," gene.")</f>
        <v>Your CHRNA3 gene has no variants. A normal gene is referred to as a "wild-type" gene.</v>
      </c>
      <c r="C1769" t="str">
        <f>CONCATENATE(" &lt;Genotype hgvs=",CHAR(34),B1741,B1743,";",B1743,CHAR(34)," name=",CHAR(34),B1729,CHAR(34),"&gt; ")</f>
        <v xml:space="preserve"> &lt;Genotype hgvs="NC_000015.10:g.[78606381=];[78606381=]" name="C78606381T"&gt; </v>
      </c>
    </row>
    <row r="1770" spans="1:3" x14ac:dyDescent="0.25">
      <c r="A1770" s="6" t="s">
        <v>51</v>
      </c>
      <c r="B1770" s="27" t="s">
        <v>153</v>
      </c>
      <c r="C1770" t="s">
        <v>17</v>
      </c>
    </row>
    <row r="1771" spans="1:3" x14ac:dyDescent="0.25">
      <c r="A1771" s="6" t="s">
        <v>47</v>
      </c>
      <c r="B1771" s="27">
        <v>46.2</v>
      </c>
      <c r="C1771" t="s">
        <v>539</v>
      </c>
    </row>
    <row r="1772" spans="1:3" x14ac:dyDescent="0.25">
      <c r="A1772" s="5"/>
      <c r="B1772" s="27"/>
    </row>
    <row r="1773" spans="1:3" x14ac:dyDescent="0.25">
      <c r="A1773" s="6"/>
      <c r="B1773" s="27"/>
      <c r="C1773" t="str">
        <f>CONCATENATE("     ",B1769)</f>
        <v xml:space="preserve">     Your CHRNA3 gene has no variants. A normal gene is referred to as a "wild-type" gene.</v>
      </c>
    </row>
    <row r="1774" spans="1:3" x14ac:dyDescent="0.25">
      <c r="A1774" s="6"/>
      <c r="B1774" s="27"/>
    </row>
    <row r="1775" spans="1:3" x14ac:dyDescent="0.25">
      <c r="A1775" s="6"/>
      <c r="B1775" s="27"/>
      <c r="C1775" t="s">
        <v>541</v>
      </c>
    </row>
    <row r="1776" spans="1:3" x14ac:dyDescent="0.25">
      <c r="A1776" s="6"/>
      <c r="B1776" s="27"/>
    </row>
    <row r="1777" spans="1:3" x14ac:dyDescent="0.25">
      <c r="A1777" s="6"/>
      <c r="B1777" s="27"/>
      <c r="C1777" t="str">
        <f>CONCATENATE("     ",B1770)</f>
        <v xml:space="preserve">     This variant is not associated with increased risk.</v>
      </c>
    </row>
    <row r="1778" spans="1:3" x14ac:dyDescent="0.25">
      <c r="A1778" s="5"/>
      <c r="B1778" s="27"/>
    </row>
    <row r="1779" spans="1:3" x14ac:dyDescent="0.25">
      <c r="A1779" s="5"/>
      <c r="B1779" s="27"/>
      <c r="C1779" t="s">
        <v>542</v>
      </c>
    </row>
    <row r="1780" spans="1:3" x14ac:dyDescent="0.25">
      <c r="A1780" s="5"/>
      <c r="B1780" s="27"/>
    </row>
    <row r="1781" spans="1:3" x14ac:dyDescent="0.25">
      <c r="A1781" s="5"/>
      <c r="B1781" s="27"/>
      <c r="C1781" t="str">
        <f>CONCATENATE( "  &lt;piechart percentage=",B1771," /&gt;")</f>
        <v xml:space="preserve">  &lt;piechart percentage=46.2 /&gt;</v>
      </c>
    </row>
    <row r="1782" spans="1:3" x14ac:dyDescent="0.25">
      <c r="A1782" s="5"/>
      <c r="B1782" s="27"/>
      <c r="C1782" t="str">
        <f>" &lt;/Genotype&gt;"</f>
        <v xml:space="preserve"> &lt;/Genotype&gt;</v>
      </c>
    </row>
    <row r="1783" spans="1:3" x14ac:dyDescent="0.25">
      <c r="A1783" s="5"/>
      <c r="B1783" s="27"/>
      <c r="C1783" t="str">
        <f>C1733</f>
        <v>&lt;# C645T  #&gt;</v>
      </c>
    </row>
    <row r="1784" spans="1:3" x14ac:dyDescent="0.25">
      <c r="A1784" s="5" t="s">
        <v>39</v>
      </c>
      <c r="B1784" s="1" t="s">
        <v>253</v>
      </c>
      <c r="C1784" t="str">
        <f>CONCATENATE(" &lt;Genotype hgvs=",CHAR(34),B1784,B1785,";",B1786,CHAR(34)," name=",CHAR(34),B1735,CHAR(34),"&gt; ")</f>
        <v xml:space="preserve"> &lt;Genotype hgvs="NC_000017.11:g.[30237328T&gt;C];[30237328=]" name="C645T "&gt; </v>
      </c>
    </row>
    <row r="1785" spans="1:3" x14ac:dyDescent="0.25">
      <c r="A1785" s="5" t="s">
        <v>40</v>
      </c>
      <c r="B1785" s="27" t="s">
        <v>275</v>
      </c>
    </row>
    <row r="1786" spans="1:3" x14ac:dyDescent="0.25">
      <c r="A1786" s="5" t="s">
        <v>31</v>
      </c>
      <c r="B1786" s="27" t="s">
        <v>276</v>
      </c>
      <c r="C1786" t="s">
        <v>539</v>
      </c>
    </row>
    <row r="1787" spans="1:3" x14ac:dyDescent="0.25">
      <c r="A1787" s="5" t="s">
        <v>45</v>
      </c>
      <c r="B1787" s="27" t="str">
        <f>CONCATENATE("People with this variant have one copy of the ",B1738," variant. This substitution of a single nucleotide is known as a missense mutation.")</f>
        <v>People with this variant have one copy of the [C645T](https://www.ncbi.nlm.nih.gov/clinvar/variation/17503/) variant. This substitution of a single nucleotide is known as a missense mutation.</v>
      </c>
      <c r="C1787" t="s">
        <v>17</v>
      </c>
    </row>
    <row r="1788" spans="1:3" x14ac:dyDescent="0.25">
      <c r="A1788" s="6" t="s">
        <v>46</v>
      </c>
      <c r="B1788" s="27" t="s">
        <v>233</v>
      </c>
      <c r="C1788" t="str">
        <f>CONCATENATE("     ",B1787)</f>
        <v xml:space="preserve">     People with this variant have one copy of the [C645T](https://www.ncbi.nlm.nih.gov/clinvar/variation/17503/) variant. This substitution of a single nucleotide is known as a missense mutation.</v>
      </c>
    </row>
    <row r="1789" spans="1:3" x14ac:dyDescent="0.25">
      <c r="A1789" s="6" t="s">
        <v>47</v>
      </c>
      <c r="B1789" s="27">
        <v>39.700000000000003</v>
      </c>
    </row>
    <row r="1790" spans="1:3" x14ac:dyDescent="0.25">
      <c r="A1790" s="5"/>
      <c r="B1790" s="27"/>
      <c r="C1790" t="s">
        <v>541</v>
      </c>
    </row>
    <row r="1791" spans="1:3" x14ac:dyDescent="0.25">
      <c r="A1791" s="6"/>
      <c r="B1791" s="27"/>
    </row>
    <row r="1792" spans="1:3" x14ac:dyDescent="0.25">
      <c r="A1792" s="6"/>
      <c r="B1792" s="27"/>
      <c r="C1792" t="str">
        <f>CONCATENATE("     ",B1788)</f>
        <v xml:space="preserve">     You are in the Mild Loss of Function category. See below for more information.</v>
      </c>
    </row>
    <row r="1793" spans="1:3" x14ac:dyDescent="0.25">
      <c r="A1793" s="6"/>
      <c r="B1793" s="27"/>
    </row>
    <row r="1794" spans="1:3" x14ac:dyDescent="0.25">
      <c r="A1794" s="6"/>
      <c r="B1794" s="27"/>
      <c r="C1794" t="s">
        <v>542</v>
      </c>
    </row>
    <row r="1795" spans="1:3" x14ac:dyDescent="0.25">
      <c r="A1795" s="5"/>
      <c r="B1795" s="27"/>
    </row>
    <row r="1796" spans="1:3" x14ac:dyDescent="0.25">
      <c r="A1796" s="5"/>
      <c r="B1796" s="27"/>
      <c r="C1796" t="str">
        <f>CONCATENATE( "  &lt;piechart percentage=",B1789," /&gt;")</f>
        <v xml:space="preserve">  &lt;piechart percentage=39.7 /&gt;</v>
      </c>
    </row>
    <row r="1797" spans="1:3" x14ac:dyDescent="0.25">
      <c r="A1797" s="5"/>
      <c r="B1797" s="27"/>
      <c r="C1797" t="str">
        <f>" &lt;/Genotype&gt;"</f>
        <v xml:space="preserve"> &lt;/Genotype&gt;</v>
      </c>
    </row>
    <row r="1798" spans="1:3" x14ac:dyDescent="0.25">
      <c r="A1798" s="5" t="s">
        <v>48</v>
      </c>
      <c r="B1798" s="27" t="str">
        <f>CONCATENATE("People with this variant have two copies of the ",B1738," variant. This substitution of a single nucleotide is known as a missense mutation.")</f>
        <v>People with this variant have two copies of the [C645T](https://www.ncbi.nlm.nih.gov/clinvar/variation/17503/) variant. This substitution of a single nucleotide is known as a missense mutation.</v>
      </c>
      <c r="C1798" t="str">
        <f>CONCATENATE(" &lt;Genotype hgvs=",CHAR(34),B1784,B1785,";",B1785,CHAR(34)," name=",CHAR(34),B1735,CHAR(34),"&gt; ")</f>
        <v xml:space="preserve"> &lt;Genotype hgvs="NC_000017.11:g.[30237328T&gt;C];[30237328T&gt;C]" name="C645T "&gt; </v>
      </c>
    </row>
    <row r="1799" spans="1:3" x14ac:dyDescent="0.25">
      <c r="A1799" s="6" t="s">
        <v>49</v>
      </c>
      <c r="B1799" s="27" t="s">
        <v>205</v>
      </c>
      <c r="C1799" t="s">
        <v>17</v>
      </c>
    </row>
    <row r="1800" spans="1:3" x14ac:dyDescent="0.25">
      <c r="A1800" s="6" t="s">
        <v>47</v>
      </c>
      <c r="B1800" s="27">
        <v>42.9</v>
      </c>
      <c r="C1800" t="s">
        <v>539</v>
      </c>
    </row>
    <row r="1801" spans="1:3" x14ac:dyDescent="0.25">
      <c r="A1801" s="6"/>
      <c r="B1801" s="27"/>
    </row>
    <row r="1802" spans="1:3" x14ac:dyDescent="0.25">
      <c r="A1802" s="5"/>
      <c r="B1802" s="27"/>
      <c r="C1802" t="str">
        <f>CONCATENATE("     ",B1798)</f>
        <v xml:space="preserve">     People with this variant have two copies of the [C645T](https://www.ncbi.nlm.nih.gov/clinvar/variation/17503/) variant. This substitution of a single nucleotide is known as a missense mutation.</v>
      </c>
    </row>
    <row r="1803" spans="1:3" x14ac:dyDescent="0.25">
      <c r="A1803" s="6"/>
      <c r="B1803" s="27"/>
    </row>
    <row r="1804" spans="1:3" x14ac:dyDescent="0.25">
      <c r="A1804" s="6"/>
      <c r="B1804" s="27"/>
      <c r="C1804" t="s">
        <v>541</v>
      </c>
    </row>
    <row r="1805" spans="1:3" x14ac:dyDescent="0.25">
      <c r="A1805" s="6"/>
      <c r="B1805" s="27"/>
    </row>
    <row r="1806" spans="1:3" x14ac:dyDescent="0.25">
      <c r="A1806" s="6"/>
      <c r="B1806" s="27"/>
      <c r="C1806" t="str">
        <f>CONCATENATE("     ",B1799)</f>
        <v xml:space="preserve">     You are in the Moderate Loss of Function category. See below for more information.</v>
      </c>
    </row>
    <row r="1807" spans="1:3" x14ac:dyDescent="0.25">
      <c r="A1807" s="6"/>
      <c r="B1807" s="27"/>
    </row>
    <row r="1808" spans="1:3" x14ac:dyDescent="0.25">
      <c r="A1808" s="5"/>
      <c r="B1808" s="27"/>
      <c r="C1808" t="s">
        <v>542</v>
      </c>
    </row>
    <row r="1809" spans="1:3" x14ac:dyDescent="0.25">
      <c r="A1809" s="5"/>
      <c r="B1809" s="27"/>
    </row>
    <row r="1810" spans="1:3" x14ac:dyDescent="0.25">
      <c r="A1810" s="5"/>
      <c r="B1810" s="27"/>
      <c r="C1810" t="str">
        <f>CONCATENATE( "  &lt;piechart percentage=",B1800," /&gt;")</f>
        <v xml:space="preserve">  &lt;piechart percentage=42.9 /&gt;</v>
      </c>
    </row>
    <row r="1811" spans="1:3" x14ac:dyDescent="0.25">
      <c r="A1811" s="5"/>
      <c r="B1811" s="27"/>
      <c r="C1811" t="str">
        <f>" &lt;/Genotype&gt;"</f>
        <v xml:space="preserve"> &lt;/Genotype&gt;</v>
      </c>
    </row>
    <row r="1812" spans="1:3" x14ac:dyDescent="0.25">
      <c r="A1812" s="5" t="s">
        <v>50</v>
      </c>
      <c r="B1812" s="27" t="str">
        <f>CONCATENATE("Your ",B1721," gene has no variants. A normal gene is referred to as a ",CHAR(34),"wild-type",CHAR(34)," gene.")</f>
        <v>Your CHRNA3 gene has no variants. A normal gene is referred to as a "wild-type" gene.</v>
      </c>
      <c r="C1812" t="str">
        <f>CONCATENATE(" &lt;Genotype hgvs=",CHAR(34),B1784,B1786,";",B1786,CHAR(34)," name=",CHAR(34),B1735,CHAR(34),"&gt; ")</f>
        <v xml:space="preserve"> &lt;Genotype hgvs="NC_000017.11:g.[30237328=];[30237328=]" name="C645T "&gt; </v>
      </c>
    </row>
    <row r="1813" spans="1:3" x14ac:dyDescent="0.25">
      <c r="A1813" s="6" t="s">
        <v>51</v>
      </c>
      <c r="B1813" s="27" t="s">
        <v>153</v>
      </c>
      <c r="C1813" t="s">
        <v>17</v>
      </c>
    </row>
    <row r="1814" spans="1:3" x14ac:dyDescent="0.25">
      <c r="A1814" s="6" t="s">
        <v>47</v>
      </c>
      <c r="B1814" s="27">
        <v>17.399999999999999</v>
      </c>
      <c r="C1814" t="s">
        <v>539</v>
      </c>
    </row>
    <row r="1815" spans="1:3" x14ac:dyDescent="0.25">
      <c r="A1815" s="5"/>
      <c r="B1815" s="27"/>
    </row>
    <row r="1816" spans="1:3" x14ac:dyDescent="0.25">
      <c r="A1816" s="6"/>
      <c r="B1816" s="27"/>
      <c r="C1816" t="str">
        <f>CONCATENATE("     ",B1812)</f>
        <v xml:space="preserve">     Your CHRNA3 gene has no variants. A normal gene is referred to as a "wild-type" gene.</v>
      </c>
    </row>
    <row r="1817" spans="1:3" x14ac:dyDescent="0.25">
      <c r="A1817" s="6"/>
      <c r="B1817" s="27"/>
    </row>
    <row r="1818" spans="1:3" x14ac:dyDescent="0.25">
      <c r="A1818" s="6"/>
      <c r="B1818" s="27"/>
      <c r="C1818" t="s">
        <v>541</v>
      </c>
    </row>
    <row r="1819" spans="1:3" x14ac:dyDescent="0.25">
      <c r="A1819" s="6"/>
      <c r="B1819" s="27"/>
    </row>
    <row r="1820" spans="1:3" x14ac:dyDescent="0.25">
      <c r="A1820" s="6"/>
      <c r="B1820" s="27"/>
      <c r="C1820" t="str">
        <f>CONCATENATE("     ",B1813)</f>
        <v xml:space="preserve">     This variant is not associated with increased risk.</v>
      </c>
    </row>
    <row r="1821" spans="1:3" x14ac:dyDescent="0.25">
      <c r="A1821" s="5"/>
      <c r="B1821" s="27"/>
    </row>
    <row r="1822" spans="1:3" x14ac:dyDescent="0.25">
      <c r="A1822" s="5"/>
      <c r="B1822" s="27"/>
      <c r="C1822" t="s">
        <v>542</v>
      </c>
    </row>
    <row r="1823" spans="1:3" x14ac:dyDescent="0.25">
      <c r="A1823" s="5"/>
      <c r="B1823" s="27"/>
    </row>
    <row r="1824" spans="1:3" x14ac:dyDescent="0.25">
      <c r="A1824" s="5"/>
      <c r="B1824" s="27"/>
      <c r="C1824" t="str">
        <f>CONCATENATE( "  &lt;piechart percentage=",B1814," /&gt;")</f>
        <v xml:space="preserve">  &lt;piechart percentage=17.4 /&gt;</v>
      </c>
    </row>
    <row r="1825" spans="1:3" x14ac:dyDescent="0.25">
      <c r="A1825" s="5"/>
      <c r="B1825" s="27"/>
      <c r="C1825" t="str">
        <f>" &lt;/Genotype&gt;"</f>
        <v xml:space="preserve"> &lt;/Genotype&gt;</v>
      </c>
    </row>
    <row r="1826" spans="1:3" x14ac:dyDescent="0.25">
      <c r="A1826" s="5" t="s">
        <v>52</v>
      </c>
      <c r="B1826" s="27" t="str">
        <f>CONCATENATE("Your ",B1721," gene has an unknown variant.")</f>
        <v>Your CHRNA3 gene has an unknown variant.</v>
      </c>
      <c r="C1826" t="str">
        <f>CONCATENATE(" &lt;Genotype hgvs=",CHAR(34),"unknown",CHAR(34),"&gt; ")</f>
        <v xml:space="preserve"> &lt;Genotype hgvs="unknown"&gt; </v>
      </c>
    </row>
    <row r="1827" spans="1:3" x14ac:dyDescent="0.25">
      <c r="A1827" s="6" t="s">
        <v>52</v>
      </c>
      <c r="B1827" s="27" t="s">
        <v>155</v>
      </c>
      <c r="C1827" t="s">
        <v>17</v>
      </c>
    </row>
    <row r="1828" spans="1:3" x14ac:dyDescent="0.25">
      <c r="A1828" s="6" t="s">
        <v>47</v>
      </c>
      <c r="B1828" s="27"/>
      <c r="C1828" t="s">
        <v>539</v>
      </c>
    </row>
    <row r="1829" spans="1:3" x14ac:dyDescent="0.25">
      <c r="A1829" s="6"/>
      <c r="B1829" s="27"/>
    </row>
    <row r="1830" spans="1:3" x14ac:dyDescent="0.25">
      <c r="A1830" s="6"/>
      <c r="B1830" s="27"/>
      <c r="C1830" t="str">
        <f>CONCATENATE("     ",B1826)</f>
        <v xml:space="preserve">     Your CHRNA3 gene has an unknown variant.</v>
      </c>
    </row>
    <row r="1831" spans="1:3" x14ac:dyDescent="0.25">
      <c r="A1831" s="6"/>
      <c r="B1831" s="27"/>
    </row>
    <row r="1832" spans="1:3" x14ac:dyDescent="0.25">
      <c r="A1832" s="6"/>
      <c r="B1832" s="27"/>
      <c r="C1832" t="s">
        <v>541</v>
      </c>
    </row>
    <row r="1833" spans="1:3" x14ac:dyDescent="0.25">
      <c r="A1833" s="6"/>
      <c r="B1833" s="27"/>
    </row>
    <row r="1834" spans="1:3" x14ac:dyDescent="0.25">
      <c r="A1834" s="5"/>
      <c r="B1834" s="27"/>
      <c r="C1834" t="str">
        <f>CONCATENATE("     ",B1827)</f>
        <v xml:space="preserve">     The effect is unknown.</v>
      </c>
    </row>
    <row r="1835" spans="1:3" x14ac:dyDescent="0.25">
      <c r="A1835" s="6"/>
      <c r="B1835" s="27"/>
    </row>
    <row r="1836" spans="1:3" x14ac:dyDescent="0.25">
      <c r="A1836" s="5"/>
      <c r="B1836" s="27"/>
      <c r="C1836" t="s">
        <v>542</v>
      </c>
    </row>
    <row r="1837" spans="1:3" x14ac:dyDescent="0.25">
      <c r="A1837" s="5"/>
      <c r="B1837" s="27"/>
    </row>
    <row r="1838" spans="1:3" x14ac:dyDescent="0.25">
      <c r="A1838" s="5"/>
      <c r="B1838" s="27"/>
      <c r="C1838" t="str">
        <f>CONCATENATE( "  &lt;piechart percentage=",B1828," /&gt;")</f>
        <v xml:space="preserve">  &lt;piechart percentage= /&gt;</v>
      </c>
    </row>
    <row r="1839" spans="1:3" x14ac:dyDescent="0.25">
      <c r="A1839" s="5"/>
      <c r="B1839" s="27"/>
      <c r="C1839" t="str">
        <f>" &lt;/Genotype&gt;"</f>
        <v xml:space="preserve"> &lt;/Genotype&gt;</v>
      </c>
    </row>
    <row r="1840" spans="1:3" x14ac:dyDescent="0.25">
      <c r="A1840" s="5" t="s">
        <v>50</v>
      </c>
      <c r="B1840" s="27" t="str">
        <f>CONCATENATE("Your ",B1721," gene has no variants. A normal gene is referred to as a ",CHAR(34),"wild-type",CHAR(34)," gene.")</f>
        <v>Your CHRNA3 gene has no variants. A normal gene is referred to as a "wild-type" gene.</v>
      </c>
      <c r="C1840" t="str">
        <f>CONCATENATE(" &lt;Genotype hgvs=",CHAR(34),"wildtype",CHAR(34),"&gt;")</f>
        <v xml:space="preserve"> &lt;Genotype hgvs="wildtype"&gt;</v>
      </c>
    </row>
    <row r="1841" spans="1:3" x14ac:dyDescent="0.25">
      <c r="A1841" s="6" t="s">
        <v>51</v>
      </c>
      <c r="B1841" s="27" t="s">
        <v>234</v>
      </c>
      <c r="C1841" t="s">
        <v>17</v>
      </c>
    </row>
    <row r="1842" spans="1:3" x14ac:dyDescent="0.25">
      <c r="A1842" s="6" t="s">
        <v>47</v>
      </c>
      <c r="B1842" s="27"/>
      <c r="C1842" t="s">
        <v>539</v>
      </c>
    </row>
    <row r="1843" spans="1:3" x14ac:dyDescent="0.25">
      <c r="A1843" s="6"/>
      <c r="B1843" s="27"/>
    </row>
    <row r="1844" spans="1:3" x14ac:dyDescent="0.25">
      <c r="A1844" s="6"/>
      <c r="B1844" s="27"/>
      <c r="C1844" t="str">
        <f>CONCATENATE("     ",B1840)</f>
        <v xml:space="preserve">     Your CHRNA3 gene has no variants. A normal gene is referred to as a "wild-type" gene.</v>
      </c>
    </row>
    <row r="1845" spans="1:3" x14ac:dyDescent="0.25">
      <c r="A1845" s="6"/>
      <c r="B1845" s="27"/>
    </row>
    <row r="1846" spans="1:3" x14ac:dyDescent="0.25">
      <c r="A1846" s="6"/>
      <c r="B1846" s="27"/>
      <c r="C1846" t="s">
        <v>541</v>
      </c>
    </row>
    <row r="1847" spans="1:3" x14ac:dyDescent="0.25">
      <c r="A1847" s="6"/>
      <c r="B1847" s="27"/>
    </row>
    <row r="1848" spans="1:3" x14ac:dyDescent="0.25">
      <c r="A1848" s="6"/>
      <c r="B1848" s="27"/>
      <c r="C1848" t="str">
        <f>CONCATENATE("     ",B1841)</f>
        <v xml:space="preserve">     Your variant is not associated with any loss of function.</v>
      </c>
    </row>
    <row r="1849" spans="1:3" x14ac:dyDescent="0.25">
      <c r="A1849" s="6"/>
      <c r="B1849" s="27"/>
    </row>
    <row r="1850" spans="1:3" x14ac:dyDescent="0.25">
      <c r="A1850" s="6"/>
      <c r="B1850" s="27"/>
      <c r="C1850" t="s">
        <v>542</v>
      </c>
    </row>
    <row r="1851" spans="1:3" x14ac:dyDescent="0.25">
      <c r="A1851" s="5"/>
      <c r="B1851" s="27"/>
    </row>
    <row r="1852" spans="1:3" x14ac:dyDescent="0.25">
      <c r="A1852" s="6"/>
      <c r="B1852" s="27"/>
      <c r="C1852" t="str">
        <f>CONCATENATE( "  &lt;piechart percentage=",B1842," /&gt;")</f>
        <v xml:space="preserve">  &lt;piechart percentage= /&gt;</v>
      </c>
    </row>
    <row r="1853" spans="1:3" x14ac:dyDescent="0.25">
      <c r="A1853" s="6"/>
      <c r="B1853" s="27"/>
      <c r="C1853" t="str">
        <f>" &lt;/Genotype&gt;"</f>
        <v xml:space="preserve"> &lt;/Genotype&gt;</v>
      </c>
    </row>
    <row r="1854" spans="1:3" x14ac:dyDescent="0.25">
      <c r="A1854" s="6"/>
      <c r="B1854" s="27"/>
      <c r="C1854" t="str">
        <f>"&lt;/GeneAnalysis&gt;"</f>
        <v>&lt;/GeneAnalysis&gt;</v>
      </c>
    </row>
    <row r="1855" spans="1:3" s="33" customFormat="1" x14ac:dyDescent="0.25"/>
    <row r="1856" spans="1:3" s="33" customFormat="1" x14ac:dyDescent="0.25">
      <c r="A1856" s="34"/>
      <c r="B1856" s="32"/>
    </row>
    <row r="1857" spans="1:3" x14ac:dyDescent="0.25">
      <c r="A1857" s="6" t="s">
        <v>4</v>
      </c>
      <c r="B1857" s="27" t="s">
        <v>365</v>
      </c>
      <c r="C1857" t="str">
        <f>CONCATENATE("&lt;GeneAnalysis gene=",CHAR(34),B1857,CHAR(34)," interval=",CHAR(34),B1858,CHAR(34),"&gt; ")</f>
        <v xml:space="preserve">&lt;GeneAnalysis gene="CHRNA3" interval="NC_000015.10:g.78593052_78621295"&gt; </v>
      </c>
    </row>
    <row r="1858" spans="1:3" x14ac:dyDescent="0.25">
      <c r="A1858" s="6" t="s">
        <v>27</v>
      </c>
      <c r="B1858" s="27" t="s">
        <v>366</v>
      </c>
    </row>
    <row r="1859" spans="1:3" x14ac:dyDescent="0.25">
      <c r="A1859" s="6" t="s">
        <v>28</v>
      </c>
      <c r="B1859" s="27" t="s">
        <v>362</v>
      </c>
      <c r="C1859" t="str">
        <f>CONCATENATE("# What are some common mutations of ",B1857,"?")</f>
        <v># What are some common mutations of CHRNA3?</v>
      </c>
    </row>
    <row r="1860" spans="1:3" x14ac:dyDescent="0.25">
      <c r="A1860" s="6" t="s">
        <v>24</v>
      </c>
      <c r="B1860" s="27" t="s">
        <v>25</v>
      </c>
      <c r="C1860" t="s">
        <v>17</v>
      </c>
    </row>
    <row r="1861" spans="1:3" x14ac:dyDescent="0.25">
      <c r="B1861" s="27"/>
      <c r="C1861" t="str">
        <f>CONCATENATE("There are ",B1859," well known variants in ",B1857,": ",B1868," and ",B1874,".")</f>
        <v>There are two well known variants in CHRNA3: [C78606381T](https://www.ncbi.nlm.nih.gov/projects/SNP/snp_ref.cgi?rs=12914385) and [C645T](https://www.ncbi.nlm.nih.gov/clinvar/variation/17503/).</v>
      </c>
    </row>
    <row r="1862" spans="1:3" x14ac:dyDescent="0.25">
      <c r="B1862" s="27"/>
    </row>
    <row r="1863" spans="1:3" x14ac:dyDescent="0.25">
      <c r="A1863" s="6"/>
      <c r="B1863" s="27"/>
      <c r="C1863" t="str">
        <f>CONCATENATE("&lt;# ",B1865," #&gt;")</f>
        <v>&lt;# C78606381T #&gt;</v>
      </c>
    </row>
    <row r="1864" spans="1:3" x14ac:dyDescent="0.25">
      <c r="A1864" s="6" t="s">
        <v>29</v>
      </c>
      <c r="B1864" s="1" t="s">
        <v>367</v>
      </c>
      <c r="C1864" t="str">
        <f>CONCATENATE(" &lt;Variant hgvs=",CHAR(34),B1864,CHAR(34)," name=",CHAR(34),B1865,CHAR(34),"&gt; ")</f>
        <v xml:space="preserve"> &lt;Variant hgvs="NC_000015.10:g.78606381C&gt;T" name="C78606381T"&gt; </v>
      </c>
    </row>
    <row r="1865" spans="1:3" x14ac:dyDescent="0.25">
      <c r="A1865" s="5" t="s">
        <v>30</v>
      </c>
      <c r="B1865" s="30" t="s">
        <v>369</v>
      </c>
    </row>
    <row r="1866" spans="1:3" x14ac:dyDescent="0.25">
      <c r="A1866" s="5" t="s">
        <v>31</v>
      </c>
      <c r="B1866" s="27" t="s">
        <v>224</v>
      </c>
      <c r="C1866" t="str">
        <f>CONCATENATE("  This variant is a change at a specific point in the ",B1857," gene from ",B1866," to ",B1867," resulting in incorrect ",B1860,"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867" spans="1:3" x14ac:dyDescent="0.25">
      <c r="A1867" s="5" t="s">
        <v>32</v>
      </c>
      <c r="B1867" s="27" t="s">
        <v>37</v>
      </c>
      <c r="C1867" t="s">
        <v>17</v>
      </c>
    </row>
    <row r="1868" spans="1:3" x14ac:dyDescent="0.25">
      <c r="A1868" s="5" t="s">
        <v>40</v>
      </c>
      <c r="B1868" s="30" t="s">
        <v>371</v>
      </c>
      <c r="C1868" t="str">
        <f>"&lt;/Variant&gt;"</f>
        <v>&lt;/Variant&gt;</v>
      </c>
    </row>
    <row r="1869" spans="1:3" x14ac:dyDescent="0.25">
      <c r="B1869" s="27"/>
      <c r="C1869" t="str">
        <f>CONCATENATE("&lt;# ",B1871," #&gt;")</f>
        <v>&lt;# C645T  #&gt;</v>
      </c>
    </row>
    <row r="1870" spans="1:3" x14ac:dyDescent="0.25">
      <c r="A1870" s="6" t="s">
        <v>29</v>
      </c>
      <c r="B1870" s="1" t="s">
        <v>368</v>
      </c>
      <c r="C1870" t="str">
        <f>CONCATENATE(" &lt;Variant hgvs=",CHAR(34),B1870,CHAR(34)," name=",CHAR(34),B1871,CHAR(34),"&gt; ")</f>
        <v xml:space="preserve"> &lt;Variant hgvs="NC_000015.10:g.78601997G&gt;A" name="C645T "&gt; </v>
      </c>
    </row>
    <row r="1871" spans="1:3" x14ac:dyDescent="0.25">
      <c r="A1871" s="5" t="s">
        <v>30</v>
      </c>
      <c r="B1871" s="30" t="s">
        <v>370</v>
      </c>
    </row>
    <row r="1872" spans="1:3" x14ac:dyDescent="0.25">
      <c r="A1872" s="5" t="s">
        <v>31</v>
      </c>
      <c r="B1872" s="27" t="s">
        <v>38</v>
      </c>
      <c r="C1872" t="str">
        <f>CONCATENATE("  This variant is a change at a specific point in the ",B1857," gene from ",B1872," to ",B1873," resulting in incorrect ",B1860,"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873" spans="1:3" x14ac:dyDescent="0.25">
      <c r="A1873" s="5" t="s">
        <v>32</v>
      </c>
      <c r="B1873" s="27" t="s">
        <v>66</v>
      </c>
    </row>
    <row r="1874" spans="1:3" x14ac:dyDescent="0.25">
      <c r="A1874" s="6" t="s">
        <v>40</v>
      </c>
      <c r="B1874" s="30" t="s">
        <v>381</v>
      </c>
      <c r="C1874" t="str">
        <f>"&lt;/Variant&gt;"</f>
        <v>&lt;/Variant&gt;</v>
      </c>
    </row>
    <row r="1875" spans="1:3" s="33" customFormat="1" x14ac:dyDescent="0.25">
      <c r="A1875" s="31"/>
      <c r="B1875" s="32"/>
    </row>
    <row r="1876" spans="1:3" s="33" customFormat="1" x14ac:dyDescent="0.25">
      <c r="A1876" s="31"/>
      <c r="B1876" s="32"/>
      <c r="C1876" t="str">
        <f>C1863</f>
        <v>&lt;# C78606381T #&gt;</v>
      </c>
    </row>
    <row r="1877" spans="1:3" x14ac:dyDescent="0.25">
      <c r="A1877" s="5" t="s">
        <v>39</v>
      </c>
      <c r="B1877" s="40" t="s">
        <v>372</v>
      </c>
      <c r="C1877" t="str">
        <f>CONCATENATE(" &lt;Genotype hgvs=",CHAR(34),B1877,B1878,";",B1879,CHAR(34)," name=",CHAR(34),B1865,CHAR(34),"&gt; ")</f>
        <v xml:space="preserve"> &lt;Genotype hgvs="NC_000015.10:g.[78606381C&gt;T];[78606381=]" name="C78606381T"&gt; </v>
      </c>
    </row>
    <row r="1878" spans="1:3" x14ac:dyDescent="0.25">
      <c r="A1878" s="5" t="s">
        <v>40</v>
      </c>
      <c r="B1878" s="27" t="s">
        <v>373</v>
      </c>
    </row>
    <row r="1879" spans="1:3" x14ac:dyDescent="0.25">
      <c r="A1879" s="5" t="s">
        <v>31</v>
      </c>
      <c r="B1879" s="27" t="s">
        <v>374</v>
      </c>
      <c r="C1879" t="s">
        <v>539</v>
      </c>
    </row>
    <row r="1880" spans="1:3" x14ac:dyDescent="0.25">
      <c r="A1880" s="5" t="s">
        <v>45</v>
      </c>
      <c r="B1880" s="27" t="str">
        <f>CONCATENATE("People with this variant have one copy of the ",B1868,"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880" t="s">
        <v>17</v>
      </c>
    </row>
    <row r="1881" spans="1:3" x14ac:dyDescent="0.25">
      <c r="A1881" s="6" t="s">
        <v>46</v>
      </c>
      <c r="B1881" s="27" t="s">
        <v>233</v>
      </c>
      <c r="C1881" t="str">
        <f>CONCATENATE("     ",B1880)</f>
        <v xml:space="preserve">     People with this variant have one copy of the [C78606381T](https://www.ncbi.nlm.nih.gov/projects/SNP/snp_ref.cgi?rs=12914385) variant. This substitution of a single nucleotide is known as a missense mutation.</v>
      </c>
    </row>
    <row r="1882" spans="1:3" x14ac:dyDescent="0.25">
      <c r="A1882" s="6" t="s">
        <v>47</v>
      </c>
      <c r="B1882" s="27">
        <v>37.9</v>
      </c>
    </row>
    <row r="1883" spans="1:3" x14ac:dyDescent="0.25">
      <c r="A1883" s="5"/>
      <c r="B1883" s="27"/>
      <c r="C1883" t="s">
        <v>541</v>
      </c>
    </row>
    <row r="1884" spans="1:3" x14ac:dyDescent="0.25">
      <c r="A1884" s="6"/>
      <c r="B1884" s="27"/>
    </row>
    <row r="1885" spans="1:3" x14ac:dyDescent="0.25">
      <c r="A1885" s="6"/>
      <c r="B1885" s="27"/>
      <c r="C1885" t="str">
        <f>CONCATENATE("     ",B1881)</f>
        <v xml:space="preserve">     You are in the Mild Loss of Function category. See below for more information.</v>
      </c>
    </row>
    <row r="1886" spans="1:3" x14ac:dyDescent="0.25">
      <c r="A1886" s="6"/>
      <c r="B1886" s="27"/>
    </row>
    <row r="1887" spans="1:3" x14ac:dyDescent="0.25">
      <c r="A1887" s="6"/>
      <c r="B1887" s="27"/>
      <c r="C1887" t="s">
        <v>542</v>
      </c>
    </row>
    <row r="1888" spans="1:3" x14ac:dyDescent="0.25">
      <c r="A1888" s="5"/>
      <c r="B1888" s="27"/>
    </row>
    <row r="1889" spans="1:3" x14ac:dyDescent="0.25">
      <c r="A1889" s="5"/>
      <c r="B1889" s="27"/>
      <c r="C1889" t="str">
        <f>CONCATENATE( "  &lt;piechart percentage=",B1882," /&gt;")</f>
        <v xml:space="preserve">  &lt;piechart percentage=37.9 /&gt;</v>
      </c>
    </row>
    <row r="1890" spans="1:3" x14ac:dyDescent="0.25">
      <c r="A1890" s="5"/>
      <c r="B1890" s="27"/>
      <c r="C1890" t="str">
        <f>" &lt;/Genotype&gt;"</f>
        <v xml:space="preserve"> &lt;/Genotype&gt;</v>
      </c>
    </row>
    <row r="1891" spans="1:3" x14ac:dyDescent="0.25">
      <c r="A1891" s="5" t="s">
        <v>48</v>
      </c>
      <c r="B1891" s="27" t="s">
        <v>375</v>
      </c>
      <c r="C1891" t="str">
        <f>CONCATENATE(" &lt;Genotype hgvs=",CHAR(34),B1877,B1878,";",B1878,CHAR(34)," name=",CHAR(34),B1865,CHAR(34),"&gt; ")</f>
        <v xml:space="preserve"> &lt;Genotype hgvs="NC_000015.10:g.[78606381C&gt;T];[78606381C&gt;T]" name="C78606381T"&gt; </v>
      </c>
    </row>
    <row r="1892" spans="1:3" x14ac:dyDescent="0.25">
      <c r="A1892" s="6" t="s">
        <v>49</v>
      </c>
      <c r="B1892" s="27" t="s">
        <v>205</v>
      </c>
      <c r="C1892" t="s">
        <v>17</v>
      </c>
    </row>
    <row r="1893" spans="1:3" x14ac:dyDescent="0.25">
      <c r="A1893" s="6" t="s">
        <v>47</v>
      </c>
      <c r="B1893" s="27">
        <v>15.9</v>
      </c>
      <c r="C1893" t="s">
        <v>539</v>
      </c>
    </row>
    <row r="1894" spans="1:3" x14ac:dyDescent="0.25">
      <c r="A1894" s="6"/>
      <c r="B1894" s="27"/>
    </row>
    <row r="1895" spans="1:3" x14ac:dyDescent="0.25">
      <c r="A1895" s="5"/>
      <c r="B1895" s="27"/>
      <c r="C1895" t="str">
        <f>CONCATENATE("     ",B1891)</f>
        <v xml:space="preserve">     People with this variant have two copies of the [C78606381T](https://www.ncbi.nlm.nih.gov/projects/SNP/snp_ref.cgi?rs=12914385) variant. This substitution of a single nucleotide is known as a missense mutation.
</v>
      </c>
    </row>
    <row r="1896" spans="1:3" x14ac:dyDescent="0.25">
      <c r="A1896" s="6"/>
      <c r="B1896" s="27"/>
    </row>
    <row r="1897" spans="1:3" x14ac:dyDescent="0.25">
      <c r="A1897" s="6"/>
      <c r="B1897" s="27"/>
      <c r="C1897" t="s">
        <v>541</v>
      </c>
    </row>
    <row r="1898" spans="1:3" x14ac:dyDescent="0.25">
      <c r="A1898" s="6"/>
      <c r="B1898" s="27"/>
    </row>
    <row r="1899" spans="1:3" x14ac:dyDescent="0.25">
      <c r="A1899" s="6"/>
      <c r="B1899" s="27"/>
      <c r="C1899" t="str">
        <f>CONCATENATE("     ",B1892)</f>
        <v xml:space="preserve">     You are in the Moderate Loss of Function category. See below for more information.</v>
      </c>
    </row>
    <row r="1900" spans="1:3" x14ac:dyDescent="0.25">
      <c r="A1900" s="6"/>
      <c r="B1900" s="27"/>
    </row>
    <row r="1901" spans="1:3" x14ac:dyDescent="0.25">
      <c r="A1901" s="5"/>
      <c r="B1901" s="27"/>
      <c r="C1901" t="s">
        <v>542</v>
      </c>
    </row>
    <row r="1902" spans="1:3" x14ac:dyDescent="0.25">
      <c r="A1902" s="5"/>
      <c r="B1902" s="27"/>
    </row>
    <row r="1903" spans="1:3" x14ac:dyDescent="0.25">
      <c r="A1903" s="5"/>
      <c r="B1903" s="27"/>
      <c r="C1903" t="str">
        <f>CONCATENATE( "  &lt;piechart percentage=",B1893," /&gt;")</f>
        <v xml:space="preserve">  &lt;piechart percentage=15.9 /&gt;</v>
      </c>
    </row>
    <row r="1904" spans="1:3" x14ac:dyDescent="0.25">
      <c r="A1904" s="5"/>
      <c r="B1904" s="27"/>
      <c r="C1904" t="str">
        <f>" &lt;/Genotype&gt;"</f>
        <v xml:space="preserve"> &lt;/Genotype&gt;</v>
      </c>
    </row>
    <row r="1905" spans="1:3" x14ac:dyDescent="0.25">
      <c r="A1905" s="5" t="s">
        <v>50</v>
      </c>
      <c r="B1905" s="27" t="str">
        <f>CONCATENATE("Your ",B1857," gene has no variants. A normal gene is referred to as a ",CHAR(34),"wild-type",CHAR(34)," gene.")</f>
        <v>Your CHRNA3 gene has no variants. A normal gene is referred to as a "wild-type" gene.</v>
      </c>
      <c r="C1905" t="str">
        <f>CONCATENATE(" &lt;Genotype hgvs=",CHAR(34),B1877,B1879,";",B1879,CHAR(34)," name=",CHAR(34),B1865,CHAR(34),"&gt; ")</f>
        <v xml:space="preserve"> &lt;Genotype hgvs="NC_000015.10:g.[78606381=];[78606381=]" name="C78606381T"&gt; </v>
      </c>
    </row>
    <row r="1906" spans="1:3" x14ac:dyDescent="0.25">
      <c r="A1906" s="6" t="s">
        <v>51</v>
      </c>
      <c r="B1906" s="27" t="s">
        <v>153</v>
      </c>
      <c r="C1906" t="s">
        <v>17</v>
      </c>
    </row>
    <row r="1907" spans="1:3" x14ac:dyDescent="0.25">
      <c r="A1907" s="6" t="s">
        <v>47</v>
      </c>
      <c r="B1907" s="27">
        <v>46.2</v>
      </c>
      <c r="C1907" t="s">
        <v>539</v>
      </c>
    </row>
    <row r="1908" spans="1:3" x14ac:dyDescent="0.25">
      <c r="A1908" s="5"/>
      <c r="B1908" s="27"/>
    </row>
    <row r="1909" spans="1:3" x14ac:dyDescent="0.25">
      <c r="A1909" s="6"/>
      <c r="B1909" s="27"/>
      <c r="C1909" t="str">
        <f>CONCATENATE("     ",B1905)</f>
        <v xml:space="preserve">     Your CHRNA3 gene has no variants. A normal gene is referred to as a "wild-type" gene.</v>
      </c>
    </row>
    <row r="1910" spans="1:3" x14ac:dyDescent="0.25">
      <c r="A1910" s="6"/>
      <c r="B1910" s="27"/>
    </row>
    <row r="1911" spans="1:3" x14ac:dyDescent="0.25">
      <c r="A1911" s="6"/>
      <c r="B1911" s="27"/>
      <c r="C1911" t="s">
        <v>541</v>
      </c>
    </row>
    <row r="1912" spans="1:3" x14ac:dyDescent="0.25">
      <c r="A1912" s="6"/>
      <c r="B1912" s="27"/>
    </row>
    <row r="1913" spans="1:3" x14ac:dyDescent="0.25">
      <c r="A1913" s="6"/>
      <c r="B1913" s="27"/>
      <c r="C1913" t="str">
        <f>CONCATENATE("     ",B1906)</f>
        <v xml:space="preserve">     This variant is not associated with increased risk.</v>
      </c>
    </row>
    <row r="1914" spans="1:3" x14ac:dyDescent="0.25">
      <c r="A1914" s="5"/>
      <c r="B1914" s="27"/>
    </row>
    <row r="1915" spans="1:3" x14ac:dyDescent="0.25">
      <c r="A1915" s="5"/>
      <c r="B1915" s="27"/>
      <c r="C1915" t="s">
        <v>542</v>
      </c>
    </row>
    <row r="1916" spans="1:3" x14ac:dyDescent="0.25">
      <c r="A1916" s="5"/>
      <c r="B1916" s="27"/>
    </row>
    <row r="1917" spans="1:3" x14ac:dyDescent="0.25">
      <c r="A1917" s="5"/>
      <c r="B1917" s="27"/>
      <c r="C1917" t="str">
        <f>CONCATENATE( "  &lt;piechart percentage=",B1907," /&gt;")</f>
        <v xml:space="preserve">  &lt;piechart percentage=46.2 /&gt;</v>
      </c>
    </row>
    <row r="1918" spans="1:3" x14ac:dyDescent="0.25">
      <c r="A1918" s="5"/>
      <c r="B1918" s="27"/>
      <c r="C1918" t="str">
        <f>" &lt;/Genotype&gt;"</f>
        <v xml:space="preserve"> &lt;/Genotype&gt;</v>
      </c>
    </row>
    <row r="1919" spans="1:3" x14ac:dyDescent="0.25">
      <c r="A1919" s="5"/>
      <c r="B1919" s="27"/>
      <c r="C1919" t="str">
        <f>C1869</f>
        <v>&lt;# C645T  #&gt;</v>
      </c>
    </row>
    <row r="1920" spans="1:3" x14ac:dyDescent="0.25">
      <c r="A1920" s="5" t="s">
        <v>39</v>
      </c>
      <c r="B1920" s="1" t="s">
        <v>253</v>
      </c>
      <c r="C1920" t="str">
        <f>CONCATENATE(" &lt;Genotype hgvs=",CHAR(34),B1920,B1921,";",B1922,CHAR(34)," name=",CHAR(34),B1871,CHAR(34),"&gt; ")</f>
        <v xml:space="preserve"> &lt;Genotype hgvs="NC_000017.11:g.[30237328T&gt;C];[30237328=]" name="C645T "&gt; </v>
      </c>
    </row>
    <row r="1921" spans="1:3" x14ac:dyDescent="0.25">
      <c r="A1921" s="5" t="s">
        <v>40</v>
      </c>
      <c r="B1921" s="27" t="s">
        <v>275</v>
      </c>
    </row>
    <row r="1922" spans="1:3" x14ac:dyDescent="0.25">
      <c r="A1922" s="5" t="s">
        <v>31</v>
      </c>
      <c r="B1922" s="27" t="s">
        <v>276</v>
      </c>
      <c r="C1922" t="s">
        <v>539</v>
      </c>
    </row>
    <row r="1923" spans="1:3" x14ac:dyDescent="0.25">
      <c r="A1923" s="5" t="s">
        <v>45</v>
      </c>
      <c r="B1923" s="27" t="str">
        <f>CONCATENATE("People with this variant have one copy of the ",B1874," variant. This substitution of a single nucleotide is known as a missense mutation.")</f>
        <v>People with this variant have one copy of the [C645T](https://www.ncbi.nlm.nih.gov/clinvar/variation/17503/) variant. This substitution of a single nucleotide is known as a missense mutation.</v>
      </c>
      <c r="C1923" t="s">
        <v>17</v>
      </c>
    </row>
    <row r="1924" spans="1:3" x14ac:dyDescent="0.25">
      <c r="A1924" s="6" t="s">
        <v>46</v>
      </c>
      <c r="B1924" s="27" t="s">
        <v>233</v>
      </c>
      <c r="C1924" t="str">
        <f>CONCATENATE("     ",B1923)</f>
        <v xml:space="preserve">     People with this variant have one copy of the [C645T](https://www.ncbi.nlm.nih.gov/clinvar/variation/17503/) variant. This substitution of a single nucleotide is known as a missense mutation.</v>
      </c>
    </row>
    <row r="1925" spans="1:3" x14ac:dyDescent="0.25">
      <c r="A1925" s="6" t="s">
        <v>47</v>
      </c>
      <c r="B1925" s="27">
        <v>39.700000000000003</v>
      </c>
    </row>
    <row r="1926" spans="1:3" x14ac:dyDescent="0.25">
      <c r="A1926" s="5"/>
      <c r="B1926" s="27"/>
      <c r="C1926" t="s">
        <v>541</v>
      </c>
    </row>
    <row r="1927" spans="1:3" x14ac:dyDescent="0.25">
      <c r="A1927" s="6"/>
      <c r="B1927" s="27"/>
    </row>
    <row r="1928" spans="1:3" x14ac:dyDescent="0.25">
      <c r="A1928" s="6"/>
      <c r="B1928" s="27"/>
      <c r="C1928" t="str">
        <f>CONCATENATE("     ",B1924)</f>
        <v xml:space="preserve">     You are in the Mild Loss of Function category. See below for more information.</v>
      </c>
    </row>
    <row r="1929" spans="1:3" x14ac:dyDescent="0.25">
      <c r="A1929" s="6"/>
      <c r="B1929" s="27"/>
    </row>
    <row r="1930" spans="1:3" x14ac:dyDescent="0.25">
      <c r="A1930" s="6"/>
      <c r="B1930" s="27"/>
      <c r="C1930" t="s">
        <v>542</v>
      </c>
    </row>
    <row r="1931" spans="1:3" x14ac:dyDescent="0.25">
      <c r="A1931" s="5"/>
      <c r="B1931" s="27"/>
    </row>
    <row r="1932" spans="1:3" x14ac:dyDescent="0.25">
      <c r="A1932" s="5"/>
      <c r="B1932" s="27"/>
      <c r="C1932" t="str">
        <f>CONCATENATE( "  &lt;piechart percentage=",B1925," /&gt;")</f>
        <v xml:space="preserve">  &lt;piechart percentage=39.7 /&gt;</v>
      </c>
    </row>
    <row r="1933" spans="1:3" x14ac:dyDescent="0.25">
      <c r="A1933" s="5"/>
      <c r="B1933" s="27"/>
      <c r="C1933" t="str">
        <f>" &lt;/Genotype&gt;"</f>
        <v xml:space="preserve"> &lt;/Genotype&gt;</v>
      </c>
    </row>
    <row r="1934" spans="1:3" x14ac:dyDescent="0.25">
      <c r="A1934" s="5" t="s">
        <v>48</v>
      </c>
      <c r="B1934" s="27" t="str">
        <f>CONCATENATE("People with this variant have two copies of the ",B1874," variant. This substitution of a single nucleotide is known as a missense mutation.")</f>
        <v>People with this variant have two copies of the [C645T](https://www.ncbi.nlm.nih.gov/clinvar/variation/17503/) variant. This substitution of a single nucleotide is known as a missense mutation.</v>
      </c>
      <c r="C1934" t="str">
        <f>CONCATENATE(" &lt;Genotype hgvs=",CHAR(34),B1920,B1921,";",B1921,CHAR(34)," name=",CHAR(34),B1871,CHAR(34),"&gt; ")</f>
        <v xml:space="preserve"> &lt;Genotype hgvs="NC_000017.11:g.[30237328T&gt;C];[30237328T&gt;C]" name="C645T "&gt; </v>
      </c>
    </row>
    <row r="1935" spans="1:3" x14ac:dyDescent="0.25">
      <c r="A1935" s="6" t="s">
        <v>49</v>
      </c>
      <c r="B1935" s="27" t="s">
        <v>205</v>
      </c>
      <c r="C1935" t="s">
        <v>17</v>
      </c>
    </row>
    <row r="1936" spans="1:3" x14ac:dyDescent="0.25">
      <c r="A1936" s="6" t="s">
        <v>47</v>
      </c>
      <c r="B1936" s="27">
        <v>42.9</v>
      </c>
      <c r="C1936" t="s">
        <v>539</v>
      </c>
    </row>
    <row r="1937" spans="1:3" x14ac:dyDescent="0.25">
      <c r="A1937" s="6"/>
      <c r="B1937" s="27"/>
    </row>
    <row r="1938" spans="1:3" x14ac:dyDescent="0.25">
      <c r="A1938" s="5"/>
      <c r="B1938" s="27"/>
      <c r="C1938" t="str">
        <f>CONCATENATE("     ",B1934)</f>
        <v xml:space="preserve">     People with this variant have two copies of the [C645T](https://www.ncbi.nlm.nih.gov/clinvar/variation/17503/) variant. This substitution of a single nucleotide is known as a missense mutation.</v>
      </c>
    </row>
    <row r="1939" spans="1:3" x14ac:dyDescent="0.25">
      <c r="A1939" s="6"/>
      <c r="B1939" s="27"/>
    </row>
    <row r="1940" spans="1:3" x14ac:dyDescent="0.25">
      <c r="A1940" s="6"/>
      <c r="B1940" s="27"/>
      <c r="C1940" t="s">
        <v>541</v>
      </c>
    </row>
    <row r="1941" spans="1:3" x14ac:dyDescent="0.25">
      <c r="A1941" s="6"/>
      <c r="B1941" s="27"/>
    </row>
    <row r="1942" spans="1:3" x14ac:dyDescent="0.25">
      <c r="A1942" s="6"/>
      <c r="B1942" s="27"/>
      <c r="C1942" t="str">
        <f>CONCATENATE("     ",B1935)</f>
        <v xml:space="preserve">     You are in the Moderate Loss of Function category. See below for more information.</v>
      </c>
    </row>
    <row r="1943" spans="1:3" x14ac:dyDescent="0.25">
      <c r="A1943" s="6"/>
      <c r="B1943" s="27"/>
    </row>
    <row r="1944" spans="1:3" x14ac:dyDescent="0.25">
      <c r="A1944" s="5"/>
      <c r="B1944" s="27"/>
      <c r="C1944" t="s">
        <v>542</v>
      </c>
    </row>
    <row r="1945" spans="1:3" x14ac:dyDescent="0.25">
      <c r="A1945" s="5"/>
      <c r="B1945" s="27"/>
    </row>
    <row r="1946" spans="1:3" x14ac:dyDescent="0.25">
      <c r="A1946" s="5"/>
      <c r="B1946" s="27"/>
      <c r="C1946" t="str">
        <f>CONCATENATE( "  &lt;piechart percentage=",B1936," /&gt;")</f>
        <v xml:space="preserve">  &lt;piechart percentage=42.9 /&gt;</v>
      </c>
    </row>
    <row r="1947" spans="1:3" x14ac:dyDescent="0.25">
      <c r="A1947" s="5"/>
      <c r="B1947" s="27"/>
      <c r="C1947" t="str">
        <f>" &lt;/Genotype&gt;"</f>
        <v xml:space="preserve"> &lt;/Genotype&gt;</v>
      </c>
    </row>
    <row r="1948" spans="1:3" x14ac:dyDescent="0.25">
      <c r="A1948" s="5" t="s">
        <v>50</v>
      </c>
      <c r="B1948" s="27" t="str">
        <f>CONCATENATE("Your ",B1857," gene has no variants. A normal gene is referred to as a ",CHAR(34),"wild-type",CHAR(34)," gene.")</f>
        <v>Your CHRNA3 gene has no variants. A normal gene is referred to as a "wild-type" gene.</v>
      </c>
      <c r="C1948" t="str">
        <f>CONCATENATE(" &lt;Genotype hgvs=",CHAR(34),B1920,B1922,";",B1922,CHAR(34)," name=",CHAR(34),B1871,CHAR(34),"&gt; ")</f>
        <v xml:space="preserve"> &lt;Genotype hgvs="NC_000017.11:g.[30237328=];[30237328=]" name="C645T "&gt; </v>
      </c>
    </row>
    <row r="1949" spans="1:3" x14ac:dyDescent="0.25">
      <c r="A1949" s="6" t="s">
        <v>51</v>
      </c>
      <c r="B1949" s="27" t="s">
        <v>153</v>
      </c>
      <c r="C1949" t="s">
        <v>17</v>
      </c>
    </row>
    <row r="1950" spans="1:3" x14ac:dyDescent="0.25">
      <c r="A1950" s="6" t="s">
        <v>47</v>
      </c>
      <c r="B1950" s="27">
        <v>17.399999999999999</v>
      </c>
      <c r="C1950" t="s">
        <v>539</v>
      </c>
    </row>
    <row r="1951" spans="1:3" x14ac:dyDescent="0.25">
      <c r="A1951" s="5"/>
      <c r="B1951" s="27"/>
    </row>
    <row r="1952" spans="1:3" x14ac:dyDescent="0.25">
      <c r="A1952" s="6"/>
      <c r="B1952" s="27"/>
      <c r="C1952" t="str">
        <f>CONCATENATE("     ",B1948)</f>
        <v xml:space="preserve">     Your CHRNA3 gene has no variants. A normal gene is referred to as a "wild-type" gene.</v>
      </c>
    </row>
    <row r="1953" spans="1:3" x14ac:dyDescent="0.25">
      <c r="A1953" s="6"/>
      <c r="B1953" s="27"/>
    </row>
    <row r="1954" spans="1:3" x14ac:dyDescent="0.25">
      <c r="A1954" s="6"/>
      <c r="B1954" s="27"/>
      <c r="C1954" t="s">
        <v>541</v>
      </c>
    </row>
    <row r="1955" spans="1:3" x14ac:dyDescent="0.25">
      <c r="A1955" s="6"/>
      <c r="B1955" s="27"/>
    </row>
    <row r="1956" spans="1:3" x14ac:dyDescent="0.25">
      <c r="A1956" s="6"/>
      <c r="B1956" s="27"/>
      <c r="C1956" t="str">
        <f>CONCATENATE("     ",B1949)</f>
        <v xml:space="preserve">     This variant is not associated with increased risk.</v>
      </c>
    </row>
    <row r="1957" spans="1:3" x14ac:dyDescent="0.25">
      <c r="A1957" s="5"/>
      <c r="B1957" s="27"/>
    </row>
    <row r="1958" spans="1:3" x14ac:dyDescent="0.25">
      <c r="A1958" s="5"/>
      <c r="B1958" s="27"/>
      <c r="C1958" t="s">
        <v>542</v>
      </c>
    </row>
    <row r="1959" spans="1:3" x14ac:dyDescent="0.25">
      <c r="A1959" s="5"/>
      <c r="B1959" s="27"/>
    </row>
    <row r="1960" spans="1:3" x14ac:dyDescent="0.25">
      <c r="A1960" s="5"/>
      <c r="B1960" s="27"/>
      <c r="C1960" t="str">
        <f>CONCATENATE( "  &lt;piechart percentage=",B1950," /&gt;")</f>
        <v xml:space="preserve">  &lt;piechart percentage=17.4 /&gt;</v>
      </c>
    </row>
    <row r="1961" spans="1:3" x14ac:dyDescent="0.25">
      <c r="A1961" s="5"/>
      <c r="B1961" s="27"/>
      <c r="C1961" t="str">
        <f>" &lt;/Genotype&gt;"</f>
        <v xml:space="preserve"> &lt;/Genotype&gt;</v>
      </c>
    </row>
    <row r="1962" spans="1:3" x14ac:dyDescent="0.25">
      <c r="A1962" s="5" t="s">
        <v>52</v>
      </c>
      <c r="B1962" s="27" t="str">
        <f>CONCATENATE("Your ",B1857," gene has an unknown variant.")</f>
        <v>Your CHRNA3 gene has an unknown variant.</v>
      </c>
      <c r="C1962" t="str">
        <f>CONCATENATE(" &lt;Genotype hgvs=",CHAR(34),"unknown",CHAR(34),"&gt; ")</f>
        <v xml:space="preserve"> &lt;Genotype hgvs="unknown"&gt; </v>
      </c>
    </row>
    <row r="1963" spans="1:3" x14ac:dyDescent="0.25">
      <c r="A1963" s="6" t="s">
        <v>52</v>
      </c>
      <c r="B1963" s="27" t="s">
        <v>155</v>
      </c>
      <c r="C1963" t="s">
        <v>17</v>
      </c>
    </row>
    <row r="1964" spans="1:3" x14ac:dyDescent="0.25">
      <c r="A1964" s="6" t="s">
        <v>47</v>
      </c>
      <c r="B1964" s="27"/>
      <c r="C1964" t="s">
        <v>539</v>
      </c>
    </row>
    <row r="1965" spans="1:3" x14ac:dyDescent="0.25">
      <c r="A1965" s="6"/>
      <c r="B1965" s="27"/>
    </row>
    <row r="1966" spans="1:3" x14ac:dyDescent="0.25">
      <c r="A1966" s="6"/>
      <c r="B1966" s="27"/>
      <c r="C1966" t="str">
        <f>CONCATENATE("     ",B1962)</f>
        <v xml:space="preserve">     Your CHRNA3 gene has an unknown variant.</v>
      </c>
    </row>
    <row r="1967" spans="1:3" x14ac:dyDescent="0.25">
      <c r="A1967" s="6"/>
      <c r="B1967" s="27"/>
    </row>
    <row r="1968" spans="1:3" x14ac:dyDescent="0.25">
      <c r="A1968" s="6"/>
      <c r="B1968" s="27"/>
      <c r="C1968" t="s">
        <v>541</v>
      </c>
    </row>
    <row r="1969" spans="1:3" x14ac:dyDescent="0.25">
      <c r="A1969" s="6"/>
      <c r="B1969" s="27"/>
    </row>
    <row r="1970" spans="1:3" x14ac:dyDescent="0.25">
      <c r="A1970" s="5"/>
      <c r="B1970" s="27"/>
      <c r="C1970" t="str">
        <f>CONCATENATE("     ",B1963)</f>
        <v xml:space="preserve">     The effect is unknown.</v>
      </c>
    </row>
    <row r="1971" spans="1:3" x14ac:dyDescent="0.25">
      <c r="A1971" s="6"/>
      <c r="B1971" s="27"/>
    </row>
    <row r="1972" spans="1:3" x14ac:dyDescent="0.25">
      <c r="A1972" s="5"/>
      <c r="B1972" s="27"/>
      <c r="C1972" t="s">
        <v>542</v>
      </c>
    </row>
    <row r="1973" spans="1:3" x14ac:dyDescent="0.25">
      <c r="A1973" s="5"/>
      <c r="B1973" s="27"/>
    </row>
    <row r="1974" spans="1:3" x14ac:dyDescent="0.25">
      <c r="A1974" s="5"/>
      <c r="B1974" s="27"/>
      <c r="C1974" t="str">
        <f>CONCATENATE( "  &lt;piechart percentage=",B1964," /&gt;")</f>
        <v xml:space="preserve">  &lt;piechart percentage= /&gt;</v>
      </c>
    </row>
    <row r="1975" spans="1:3" x14ac:dyDescent="0.25">
      <c r="A1975" s="5"/>
      <c r="B1975" s="27"/>
      <c r="C1975" t="str">
        <f>" &lt;/Genotype&gt;"</f>
        <v xml:space="preserve"> &lt;/Genotype&gt;</v>
      </c>
    </row>
    <row r="1976" spans="1:3" x14ac:dyDescent="0.25">
      <c r="A1976" s="5" t="s">
        <v>50</v>
      </c>
      <c r="B1976" s="27" t="str">
        <f>CONCATENATE("Your ",B1857," gene has no variants. A normal gene is referred to as a ",CHAR(34),"wild-type",CHAR(34)," gene.")</f>
        <v>Your CHRNA3 gene has no variants. A normal gene is referred to as a "wild-type" gene.</v>
      </c>
      <c r="C1976" t="str">
        <f>CONCATENATE(" &lt;Genotype hgvs=",CHAR(34),"wildtype",CHAR(34),"&gt;")</f>
        <v xml:space="preserve"> &lt;Genotype hgvs="wildtype"&gt;</v>
      </c>
    </row>
    <row r="1977" spans="1:3" x14ac:dyDescent="0.25">
      <c r="A1977" s="6" t="s">
        <v>51</v>
      </c>
      <c r="B1977" s="27" t="s">
        <v>234</v>
      </c>
      <c r="C1977" t="s">
        <v>17</v>
      </c>
    </row>
    <row r="1978" spans="1:3" x14ac:dyDescent="0.25">
      <c r="A1978" s="6" t="s">
        <v>47</v>
      </c>
      <c r="B1978" s="27"/>
      <c r="C1978" t="s">
        <v>539</v>
      </c>
    </row>
    <row r="1979" spans="1:3" x14ac:dyDescent="0.25">
      <c r="A1979" s="6"/>
      <c r="B1979" s="27"/>
    </row>
    <row r="1980" spans="1:3" x14ac:dyDescent="0.25">
      <c r="A1980" s="6"/>
      <c r="B1980" s="27"/>
      <c r="C1980" t="str">
        <f>CONCATENATE("     ",B1976)</f>
        <v xml:space="preserve">     Your CHRNA3 gene has no variants. A normal gene is referred to as a "wild-type" gene.</v>
      </c>
    </row>
    <row r="1981" spans="1:3" x14ac:dyDescent="0.25">
      <c r="A1981" s="6"/>
      <c r="B1981" s="27"/>
    </row>
    <row r="1982" spans="1:3" x14ac:dyDescent="0.25">
      <c r="A1982" s="6"/>
      <c r="B1982" s="27"/>
      <c r="C1982" t="s">
        <v>541</v>
      </c>
    </row>
    <row r="1983" spans="1:3" x14ac:dyDescent="0.25">
      <c r="A1983" s="6"/>
      <c r="B1983" s="27"/>
    </row>
    <row r="1984" spans="1:3" x14ac:dyDescent="0.25">
      <c r="A1984" s="6"/>
      <c r="B1984" s="27"/>
      <c r="C1984" t="str">
        <f>CONCATENATE("     ",B1977)</f>
        <v xml:space="preserve">     Your variant is not associated with any loss of function.</v>
      </c>
    </row>
    <row r="1985" spans="1:3" x14ac:dyDescent="0.25">
      <c r="A1985" s="6"/>
      <c r="B1985" s="27"/>
    </row>
    <row r="1986" spans="1:3" x14ac:dyDescent="0.25">
      <c r="A1986" s="6"/>
      <c r="B1986" s="27"/>
      <c r="C1986" t="s">
        <v>542</v>
      </c>
    </row>
    <row r="1987" spans="1:3" x14ac:dyDescent="0.25">
      <c r="A1987" s="5"/>
      <c r="B1987" s="27"/>
    </row>
    <row r="1988" spans="1:3" x14ac:dyDescent="0.25">
      <c r="A1988" s="6"/>
      <c r="B1988" s="27"/>
      <c r="C1988" t="str">
        <f>CONCATENATE( "  &lt;piechart percentage=",B1978," /&gt;")</f>
        <v xml:space="preserve">  &lt;piechart percentage= /&gt;</v>
      </c>
    </row>
    <row r="1989" spans="1:3" x14ac:dyDescent="0.25">
      <c r="A1989" s="6"/>
      <c r="B1989" s="27"/>
      <c r="C1989" t="str">
        <f>" &lt;/Genotype&gt;"</f>
        <v xml:space="preserve"> &lt;/Genotype&gt;</v>
      </c>
    </row>
    <row r="1990" spans="1:3" x14ac:dyDescent="0.25">
      <c r="A1990" s="6"/>
      <c r="B1990" s="27"/>
      <c r="C1990" t="str">
        <f>"&lt;/GeneAnalysis&gt;"</f>
        <v>&lt;/GeneAnalysis&gt;</v>
      </c>
    </row>
    <row r="1991" spans="1:3" s="33" customFormat="1" x14ac:dyDescent="0.25"/>
    <row r="1992" spans="1:3" s="33" customFormat="1" x14ac:dyDescent="0.25">
      <c r="A1992" s="34"/>
      <c r="B1992" s="32"/>
    </row>
    <row r="1993" spans="1:3" x14ac:dyDescent="0.25">
      <c r="A1993" s="6" t="s">
        <v>4</v>
      </c>
      <c r="B1993" s="27" t="s">
        <v>365</v>
      </c>
      <c r="C1993" t="str">
        <f>CONCATENATE("&lt;GeneAnalysis gene=",CHAR(34),B1993,CHAR(34)," interval=",CHAR(34),B1994,CHAR(34),"&gt; ")</f>
        <v xml:space="preserve">&lt;GeneAnalysis gene="CHRNA3" interval="NC_000015.10:g.78593052_78621295"&gt; </v>
      </c>
    </row>
    <row r="1994" spans="1:3" x14ac:dyDescent="0.25">
      <c r="A1994" s="6" t="s">
        <v>27</v>
      </c>
      <c r="B1994" s="27" t="s">
        <v>366</v>
      </c>
    </row>
    <row r="1995" spans="1:3" x14ac:dyDescent="0.25">
      <c r="A1995" s="6" t="s">
        <v>28</v>
      </c>
      <c r="B1995" s="27" t="s">
        <v>362</v>
      </c>
      <c r="C1995" t="str">
        <f>CONCATENATE("# What are some common mutations of ",B1993,"?")</f>
        <v># What are some common mutations of CHRNA3?</v>
      </c>
    </row>
    <row r="1996" spans="1:3" x14ac:dyDescent="0.25">
      <c r="A1996" s="6" t="s">
        <v>24</v>
      </c>
      <c r="B1996" s="27" t="s">
        <v>25</v>
      </c>
      <c r="C1996" t="s">
        <v>17</v>
      </c>
    </row>
    <row r="1997" spans="1:3" x14ac:dyDescent="0.25">
      <c r="B1997" s="27"/>
      <c r="C1997" t="str">
        <f>CONCATENATE("There are ",B1995," well known variants in ",B1993,": ",B2004," and ",B2010,".")</f>
        <v>There are two well known variants in CHRNA3: [C78606381T](https://www.ncbi.nlm.nih.gov/projects/SNP/snp_ref.cgi?rs=12914385) and [C645T](https://www.ncbi.nlm.nih.gov/clinvar/variation/17503/).</v>
      </c>
    </row>
    <row r="1998" spans="1:3" x14ac:dyDescent="0.25">
      <c r="B1998" s="27"/>
    </row>
    <row r="1999" spans="1:3" x14ac:dyDescent="0.25">
      <c r="A1999" s="6"/>
      <c r="B1999" s="27"/>
      <c r="C1999" t="str">
        <f>CONCATENATE("&lt;# ",B2001," #&gt;")</f>
        <v>&lt;# C78606381T #&gt;</v>
      </c>
    </row>
    <row r="2000" spans="1:3" x14ac:dyDescent="0.25">
      <c r="A2000" s="6" t="s">
        <v>29</v>
      </c>
      <c r="B2000" s="1" t="s">
        <v>367</v>
      </c>
      <c r="C2000" t="str">
        <f>CONCATENATE(" &lt;Variant hgvs=",CHAR(34),B2000,CHAR(34)," name=",CHAR(34),B2001,CHAR(34),"&gt; ")</f>
        <v xml:space="preserve"> &lt;Variant hgvs="NC_000015.10:g.78606381C&gt;T" name="C78606381T"&gt; </v>
      </c>
    </row>
    <row r="2001" spans="1:3" x14ac:dyDescent="0.25">
      <c r="A2001" s="5" t="s">
        <v>30</v>
      </c>
      <c r="B2001" s="30" t="s">
        <v>369</v>
      </c>
    </row>
    <row r="2002" spans="1:3" x14ac:dyDescent="0.25">
      <c r="A2002" s="5" t="s">
        <v>31</v>
      </c>
      <c r="B2002" s="27" t="s">
        <v>224</v>
      </c>
      <c r="C2002" t="str">
        <f>CONCATENATE("  This variant is a change at a specific point in the ",B1993," gene from ",B2002," to ",B2003," resulting in incorrect ",B1996,"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003" spans="1:3" x14ac:dyDescent="0.25">
      <c r="A2003" s="5" t="s">
        <v>32</v>
      </c>
      <c r="B2003" s="27" t="s">
        <v>37</v>
      </c>
      <c r="C2003" t="s">
        <v>17</v>
      </c>
    </row>
    <row r="2004" spans="1:3" x14ac:dyDescent="0.25">
      <c r="A2004" s="5" t="s">
        <v>40</v>
      </c>
      <c r="B2004" s="30" t="s">
        <v>371</v>
      </c>
      <c r="C2004" t="str">
        <f>"&lt;/Variant&gt;"</f>
        <v>&lt;/Variant&gt;</v>
      </c>
    </row>
    <row r="2005" spans="1:3" x14ac:dyDescent="0.25">
      <c r="B2005" s="27"/>
      <c r="C2005" t="str">
        <f>CONCATENATE("&lt;# ",B2007," #&gt;")</f>
        <v>&lt;# C645T  #&gt;</v>
      </c>
    </row>
    <row r="2006" spans="1:3" x14ac:dyDescent="0.25">
      <c r="A2006" s="6" t="s">
        <v>29</v>
      </c>
      <c r="B2006" s="1" t="s">
        <v>368</v>
      </c>
      <c r="C2006" t="str">
        <f>CONCATENATE(" &lt;Variant hgvs=",CHAR(34),B2006,CHAR(34)," name=",CHAR(34),B2007,CHAR(34),"&gt; ")</f>
        <v xml:space="preserve"> &lt;Variant hgvs="NC_000015.10:g.78601997G&gt;A" name="C645T "&gt; </v>
      </c>
    </row>
    <row r="2007" spans="1:3" x14ac:dyDescent="0.25">
      <c r="A2007" s="5" t="s">
        <v>30</v>
      </c>
      <c r="B2007" s="30" t="s">
        <v>370</v>
      </c>
    </row>
    <row r="2008" spans="1:3" x14ac:dyDescent="0.25">
      <c r="A2008" s="5" t="s">
        <v>31</v>
      </c>
      <c r="B2008" s="27" t="s">
        <v>38</v>
      </c>
      <c r="C2008" t="str">
        <f>CONCATENATE("  This variant is a change at a specific point in the ",B1993," gene from ",B2008," to ",B2009," resulting in incorrect ",B1996,"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009" spans="1:3" x14ac:dyDescent="0.25">
      <c r="A2009" s="5" t="s">
        <v>32</v>
      </c>
      <c r="B2009" s="27" t="s">
        <v>66</v>
      </c>
    </row>
    <row r="2010" spans="1:3" x14ac:dyDescent="0.25">
      <c r="A2010" s="6" t="s">
        <v>40</v>
      </c>
      <c r="B2010" s="30" t="s">
        <v>381</v>
      </c>
      <c r="C2010" t="str">
        <f>"&lt;/Variant&gt;"</f>
        <v>&lt;/Variant&gt;</v>
      </c>
    </row>
    <row r="2011" spans="1:3" s="33" customFormat="1" x14ac:dyDescent="0.25">
      <c r="A2011" s="31"/>
      <c r="B2011" s="32"/>
    </row>
    <row r="2012" spans="1:3" s="33" customFormat="1" x14ac:dyDescent="0.25">
      <c r="A2012" s="31"/>
      <c r="B2012" s="32"/>
      <c r="C2012" t="str">
        <f>C1999</f>
        <v>&lt;# C78606381T #&gt;</v>
      </c>
    </row>
    <row r="2013" spans="1:3" x14ac:dyDescent="0.25">
      <c r="A2013" s="5" t="s">
        <v>39</v>
      </c>
      <c r="B2013" s="40" t="s">
        <v>372</v>
      </c>
      <c r="C2013" t="str">
        <f>CONCATENATE(" &lt;Genotype hgvs=",CHAR(34),B2013,B2014,";",B2015,CHAR(34)," name=",CHAR(34),B2001,CHAR(34),"&gt; ")</f>
        <v xml:space="preserve"> &lt;Genotype hgvs="NC_000015.10:g.[78606381C&gt;T];[78606381=]" name="C78606381T"&gt; </v>
      </c>
    </row>
    <row r="2014" spans="1:3" x14ac:dyDescent="0.25">
      <c r="A2014" s="5" t="s">
        <v>40</v>
      </c>
      <c r="B2014" s="27" t="s">
        <v>373</v>
      </c>
    </row>
    <row r="2015" spans="1:3" x14ac:dyDescent="0.25">
      <c r="A2015" s="5" t="s">
        <v>31</v>
      </c>
      <c r="B2015" s="27" t="s">
        <v>374</v>
      </c>
      <c r="C2015" t="s">
        <v>539</v>
      </c>
    </row>
    <row r="2016" spans="1:3" x14ac:dyDescent="0.25">
      <c r="A2016" s="5" t="s">
        <v>45</v>
      </c>
      <c r="B2016" s="27" t="str">
        <f>CONCATENATE("People with this variant have one copy of the ",B2004,"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016" t="s">
        <v>17</v>
      </c>
    </row>
    <row r="2017" spans="1:3" x14ac:dyDescent="0.25">
      <c r="A2017" s="6" t="s">
        <v>46</v>
      </c>
      <c r="B2017" s="27" t="s">
        <v>233</v>
      </c>
      <c r="C2017" t="str">
        <f>CONCATENATE("     ",B2016)</f>
        <v xml:space="preserve">     People with this variant have one copy of the [C78606381T](https://www.ncbi.nlm.nih.gov/projects/SNP/snp_ref.cgi?rs=12914385) variant. This substitution of a single nucleotide is known as a missense mutation.</v>
      </c>
    </row>
    <row r="2018" spans="1:3" x14ac:dyDescent="0.25">
      <c r="A2018" s="6" t="s">
        <v>47</v>
      </c>
      <c r="B2018" s="27">
        <v>37.9</v>
      </c>
    </row>
    <row r="2019" spans="1:3" x14ac:dyDescent="0.25">
      <c r="A2019" s="5"/>
      <c r="B2019" s="27"/>
      <c r="C2019" t="s">
        <v>541</v>
      </c>
    </row>
    <row r="2020" spans="1:3" x14ac:dyDescent="0.25">
      <c r="A2020" s="6"/>
      <c r="B2020" s="27"/>
    </row>
    <row r="2021" spans="1:3" x14ac:dyDescent="0.25">
      <c r="A2021" s="6"/>
      <c r="B2021" s="27"/>
      <c r="C2021" t="str">
        <f>CONCATENATE("     ",B2017)</f>
        <v xml:space="preserve">     You are in the Mild Loss of Function category. See below for more information.</v>
      </c>
    </row>
    <row r="2022" spans="1:3" x14ac:dyDescent="0.25">
      <c r="A2022" s="6"/>
      <c r="B2022" s="27"/>
    </row>
    <row r="2023" spans="1:3" x14ac:dyDescent="0.25">
      <c r="A2023" s="6"/>
      <c r="B2023" s="27"/>
      <c r="C2023" t="s">
        <v>542</v>
      </c>
    </row>
    <row r="2024" spans="1:3" x14ac:dyDescent="0.25">
      <c r="A2024" s="5"/>
      <c r="B2024" s="27"/>
    </row>
    <row r="2025" spans="1:3" x14ac:dyDescent="0.25">
      <c r="A2025" s="5"/>
      <c r="B2025" s="27"/>
      <c r="C2025" t="str">
        <f>CONCATENATE( "  &lt;piechart percentage=",B2018," /&gt;")</f>
        <v xml:space="preserve">  &lt;piechart percentage=37.9 /&gt;</v>
      </c>
    </row>
    <row r="2026" spans="1:3" x14ac:dyDescent="0.25">
      <c r="A2026" s="5"/>
      <c r="B2026" s="27"/>
      <c r="C2026" t="str">
        <f>" &lt;/Genotype&gt;"</f>
        <v xml:space="preserve"> &lt;/Genotype&gt;</v>
      </c>
    </row>
    <row r="2027" spans="1:3" x14ac:dyDescent="0.25">
      <c r="A2027" s="5" t="s">
        <v>48</v>
      </c>
      <c r="B2027" s="27" t="s">
        <v>375</v>
      </c>
      <c r="C2027" t="str">
        <f>CONCATENATE(" &lt;Genotype hgvs=",CHAR(34),B2013,B2014,";",B2014,CHAR(34)," name=",CHAR(34),B2001,CHAR(34),"&gt; ")</f>
        <v xml:space="preserve"> &lt;Genotype hgvs="NC_000015.10:g.[78606381C&gt;T];[78606381C&gt;T]" name="C78606381T"&gt; </v>
      </c>
    </row>
    <row r="2028" spans="1:3" x14ac:dyDescent="0.25">
      <c r="A2028" s="6" t="s">
        <v>49</v>
      </c>
      <c r="B2028" s="27" t="s">
        <v>205</v>
      </c>
      <c r="C2028" t="s">
        <v>17</v>
      </c>
    </row>
    <row r="2029" spans="1:3" x14ac:dyDescent="0.25">
      <c r="A2029" s="6" t="s">
        <v>47</v>
      </c>
      <c r="B2029" s="27">
        <v>15.9</v>
      </c>
      <c r="C2029" t="s">
        <v>539</v>
      </c>
    </row>
    <row r="2030" spans="1:3" x14ac:dyDescent="0.25">
      <c r="A2030" s="6"/>
      <c r="B2030" s="27"/>
    </row>
    <row r="2031" spans="1:3" x14ac:dyDescent="0.25">
      <c r="A2031" s="5"/>
      <c r="B2031" s="27"/>
      <c r="C2031" t="str">
        <f>CONCATENATE("     ",B2027)</f>
        <v xml:space="preserve">     People with this variant have two copies of the [C78606381T](https://www.ncbi.nlm.nih.gov/projects/SNP/snp_ref.cgi?rs=12914385) variant. This substitution of a single nucleotide is known as a missense mutation.
</v>
      </c>
    </row>
    <row r="2032" spans="1:3" x14ac:dyDescent="0.25">
      <c r="A2032" s="6"/>
      <c r="B2032" s="27"/>
    </row>
    <row r="2033" spans="1:3" x14ac:dyDescent="0.25">
      <c r="A2033" s="6"/>
      <c r="B2033" s="27"/>
      <c r="C2033" t="s">
        <v>541</v>
      </c>
    </row>
    <row r="2034" spans="1:3" x14ac:dyDescent="0.25">
      <c r="A2034" s="6"/>
      <c r="B2034" s="27"/>
    </row>
    <row r="2035" spans="1:3" x14ac:dyDescent="0.25">
      <c r="A2035" s="6"/>
      <c r="B2035" s="27"/>
      <c r="C2035" t="str">
        <f>CONCATENATE("     ",B2028)</f>
        <v xml:space="preserve">     You are in the Moderate Loss of Function category. See below for more information.</v>
      </c>
    </row>
    <row r="2036" spans="1:3" x14ac:dyDescent="0.25">
      <c r="A2036" s="6"/>
      <c r="B2036" s="27"/>
    </row>
    <row r="2037" spans="1:3" x14ac:dyDescent="0.25">
      <c r="A2037" s="5"/>
      <c r="B2037" s="27"/>
      <c r="C2037" t="s">
        <v>542</v>
      </c>
    </row>
    <row r="2038" spans="1:3" x14ac:dyDescent="0.25">
      <c r="A2038" s="5"/>
      <c r="B2038" s="27"/>
    </row>
    <row r="2039" spans="1:3" x14ac:dyDescent="0.25">
      <c r="A2039" s="5"/>
      <c r="B2039" s="27"/>
      <c r="C2039" t="str">
        <f>CONCATENATE( "  &lt;piechart percentage=",B2029," /&gt;")</f>
        <v xml:space="preserve">  &lt;piechart percentage=15.9 /&gt;</v>
      </c>
    </row>
    <row r="2040" spans="1:3" x14ac:dyDescent="0.25">
      <c r="A2040" s="5"/>
      <c r="B2040" s="27"/>
      <c r="C2040" t="str">
        <f>" &lt;/Genotype&gt;"</f>
        <v xml:space="preserve"> &lt;/Genotype&gt;</v>
      </c>
    </row>
    <row r="2041" spans="1:3" x14ac:dyDescent="0.25">
      <c r="A2041" s="5" t="s">
        <v>50</v>
      </c>
      <c r="B2041" s="27" t="str">
        <f>CONCATENATE("Your ",B1993," gene has no variants. A normal gene is referred to as a ",CHAR(34),"wild-type",CHAR(34)," gene.")</f>
        <v>Your CHRNA3 gene has no variants. A normal gene is referred to as a "wild-type" gene.</v>
      </c>
      <c r="C2041" t="str">
        <f>CONCATENATE(" &lt;Genotype hgvs=",CHAR(34),B2013,B2015,";",B2015,CHAR(34)," name=",CHAR(34),B2001,CHAR(34),"&gt; ")</f>
        <v xml:space="preserve"> &lt;Genotype hgvs="NC_000015.10:g.[78606381=];[78606381=]" name="C78606381T"&gt; </v>
      </c>
    </row>
    <row r="2042" spans="1:3" x14ac:dyDescent="0.25">
      <c r="A2042" s="6" t="s">
        <v>51</v>
      </c>
      <c r="B2042" s="27" t="s">
        <v>153</v>
      </c>
      <c r="C2042" t="s">
        <v>17</v>
      </c>
    </row>
    <row r="2043" spans="1:3" x14ac:dyDescent="0.25">
      <c r="A2043" s="6" t="s">
        <v>47</v>
      </c>
      <c r="B2043" s="27">
        <v>46.2</v>
      </c>
      <c r="C2043" t="s">
        <v>539</v>
      </c>
    </row>
    <row r="2044" spans="1:3" x14ac:dyDescent="0.25">
      <c r="A2044" s="5"/>
      <c r="B2044" s="27"/>
    </row>
    <row r="2045" spans="1:3" x14ac:dyDescent="0.25">
      <c r="A2045" s="6"/>
      <c r="B2045" s="27"/>
      <c r="C2045" t="str">
        <f>CONCATENATE("     ",B2041)</f>
        <v xml:space="preserve">     Your CHRNA3 gene has no variants. A normal gene is referred to as a "wild-type" gene.</v>
      </c>
    </row>
    <row r="2046" spans="1:3" x14ac:dyDescent="0.25">
      <c r="A2046" s="6"/>
      <c r="B2046" s="27"/>
    </row>
    <row r="2047" spans="1:3" x14ac:dyDescent="0.25">
      <c r="A2047" s="6"/>
      <c r="B2047" s="27"/>
      <c r="C2047" t="s">
        <v>541</v>
      </c>
    </row>
    <row r="2048" spans="1:3" x14ac:dyDescent="0.25">
      <c r="A2048" s="6"/>
      <c r="B2048" s="27"/>
    </row>
    <row r="2049" spans="1:3" x14ac:dyDescent="0.25">
      <c r="A2049" s="6"/>
      <c r="B2049" s="27"/>
      <c r="C2049" t="str">
        <f>CONCATENATE("     ",B2042)</f>
        <v xml:space="preserve">     This variant is not associated with increased risk.</v>
      </c>
    </row>
    <row r="2050" spans="1:3" x14ac:dyDescent="0.25">
      <c r="A2050" s="5"/>
      <c r="B2050" s="27"/>
    </row>
    <row r="2051" spans="1:3" x14ac:dyDescent="0.25">
      <c r="A2051" s="5"/>
      <c r="B2051" s="27"/>
      <c r="C2051" t="s">
        <v>542</v>
      </c>
    </row>
    <row r="2052" spans="1:3" x14ac:dyDescent="0.25">
      <c r="A2052" s="5"/>
      <c r="B2052" s="27"/>
    </row>
    <row r="2053" spans="1:3" x14ac:dyDescent="0.25">
      <c r="A2053" s="5"/>
      <c r="B2053" s="27"/>
      <c r="C2053" t="str">
        <f>CONCATENATE( "  &lt;piechart percentage=",B2043," /&gt;")</f>
        <v xml:space="preserve">  &lt;piechart percentage=46.2 /&gt;</v>
      </c>
    </row>
    <row r="2054" spans="1:3" x14ac:dyDescent="0.25">
      <c r="A2054" s="5"/>
      <c r="B2054" s="27"/>
      <c r="C2054" t="str">
        <f>" &lt;/Genotype&gt;"</f>
        <v xml:space="preserve"> &lt;/Genotype&gt;</v>
      </c>
    </row>
    <row r="2055" spans="1:3" x14ac:dyDescent="0.25">
      <c r="A2055" s="5"/>
      <c r="B2055" s="27"/>
      <c r="C2055" t="str">
        <f>C2005</f>
        <v>&lt;# C645T  #&gt;</v>
      </c>
    </row>
    <row r="2056" spans="1:3" x14ac:dyDescent="0.25">
      <c r="A2056" s="5" t="s">
        <v>39</v>
      </c>
      <c r="B2056" s="1" t="s">
        <v>253</v>
      </c>
      <c r="C2056" t="str">
        <f>CONCATENATE(" &lt;Genotype hgvs=",CHAR(34),B2056,B2057,";",B2058,CHAR(34)," name=",CHAR(34),B2007,CHAR(34),"&gt; ")</f>
        <v xml:space="preserve"> &lt;Genotype hgvs="NC_000017.11:g.[30237328T&gt;C];[30237328=]" name="C645T "&gt; </v>
      </c>
    </row>
    <row r="2057" spans="1:3" x14ac:dyDescent="0.25">
      <c r="A2057" s="5" t="s">
        <v>40</v>
      </c>
      <c r="B2057" s="27" t="s">
        <v>275</v>
      </c>
    </row>
    <row r="2058" spans="1:3" x14ac:dyDescent="0.25">
      <c r="A2058" s="5" t="s">
        <v>31</v>
      </c>
      <c r="B2058" s="27" t="s">
        <v>276</v>
      </c>
      <c r="C2058" t="s">
        <v>539</v>
      </c>
    </row>
    <row r="2059" spans="1:3" x14ac:dyDescent="0.25">
      <c r="A2059" s="5" t="s">
        <v>45</v>
      </c>
      <c r="B2059" s="27" t="str">
        <f>CONCATENATE("People with this variant have one copy of the ",B2010," variant. This substitution of a single nucleotide is known as a missense mutation.")</f>
        <v>People with this variant have one copy of the [C645T](https://www.ncbi.nlm.nih.gov/clinvar/variation/17503/) variant. This substitution of a single nucleotide is known as a missense mutation.</v>
      </c>
      <c r="C2059" t="s">
        <v>17</v>
      </c>
    </row>
    <row r="2060" spans="1:3" x14ac:dyDescent="0.25">
      <c r="A2060" s="6" t="s">
        <v>46</v>
      </c>
      <c r="B2060" s="27" t="s">
        <v>233</v>
      </c>
      <c r="C2060" t="str">
        <f>CONCATENATE("     ",B2059)</f>
        <v xml:space="preserve">     People with this variant have one copy of the [C645T](https://www.ncbi.nlm.nih.gov/clinvar/variation/17503/) variant. This substitution of a single nucleotide is known as a missense mutation.</v>
      </c>
    </row>
    <row r="2061" spans="1:3" x14ac:dyDescent="0.25">
      <c r="A2061" s="6" t="s">
        <v>47</v>
      </c>
      <c r="B2061" s="27">
        <v>39.700000000000003</v>
      </c>
    </row>
    <row r="2062" spans="1:3" x14ac:dyDescent="0.25">
      <c r="A2062" s="5"/>
      <c r="B2062" s="27"/>
      <c r="C2062" t="s">
        <v>541</v>
      </c>
    </row>
    <row r="2063" spans="1:3" x14ac:dyDescent="0.25">
      <c r="A2063" s="6"/>
      <c r="B2063" s="27"/>
    </row>
    <row r="2064" spans="1:3" x14ac:dyDescent="0.25">
      <c r="A2064" s="6"/>
      <c r="B2064" s="27"/>
      <c r="C2064" t="str">
        <f>CONCATENATE("     ",B2060)</f>
        <v xml:space="preserve">     You are in the Mild Loss of Function category. See below for more information.</v>
      </c>
    </row>
    <row r="2065" spans="1:3" x14ac:dyDescent="0.25">
      <c r="A2065" s="6"/>
      <c r="B2065" s="27"/>
    </row>
    <row r="2066" spans="1:3" x14ac:dyDescent="0.25">
      <c r="A2066" s="6"/>
      <c r="B2066" s="27"/>
      <c r="C2066" t="s">
        <v>542</v>
      </c>
    </row>
    <row r="2067" spans="1:3" x14ac:dyDescent="0.25">
      <c r="A2067" s="5"/>
      <c r="B2067" s="27"/>
    </row>
    <row r="2068" spans="1:3" x14ac:dyDescent="0.25">
      <c r="A2068" s="5"/>
      <c r="B2068" s="27"/>
      <c r="C2068" t="str">
        <f>CONCATENATE( "  &lt;piechart percentage=",B2061," /&gt;")</f>
        <v xml:space="preserve">  &lt;piechart percentage=39.7 /&gt;</v>
      </c>
    </row>
    <row r="2069" spans="1:3" x14ac:dyDescent="0.25">
      <c r="A2069" s="5"/>
      <c r="B2069" s="27"/>
      <c r="C2069" t="str">
        <f>" &lt;/Genotype&gt;"</f>
        <v xml:space="preserve"> &lt;/Genotype&gt;</v>
      </c>
    </row>
    <row r="2070" spans="1:3" x14ac:dyDescent="0.25">
      <c r="A2070" s="5" t="s">
        <v>48</v>
      </c>
      <c r="B2070" s="27" t="str">
        <f>CONCATENATE("People with this variant have two copies of the ",B2010," variant. This substitution of a single nucleotide is known as a missense mutation.")</f>
        <v>People with this variant have two copies of the [C645T](https://www.ncbi.nlm.nih.gov/clinvar/variation/17503/) variant. This substitution of a single nucleotide is known as a missense mutation.</v>
      </c>
      <c r="C2070" t="str">
        <f>CONCATENATE(" &lt;Genotype hgvs=",CHAR(34),B2056,B2057,";",B2057,CHAR(34)," name=",CHAR(34),B2007,CHAR(34),"&gt; ")</f>
        <v xml:space="preserve"> &lt;Genotype hgvs="NC_000017.11:g.[30237328T&gt;C];[30237328T&gt;C]" name="C645T "&gt; </v>
      </c>
    </row>
    <row r="2071" spans="1:3" x14ac:dyDescent="0.25">
      <c r="A2071" s="6" t="s">
        <v>49</v>
      </c>
      <c r="B2071" s="27" t="s">
        <v>205</v>
      </c>
      <c r="C2071" t="s">
        <v>17</v>
      </c>
    </row>
    <row r="2072" spans="1:3" x14ac:dyDescent="0.25">
      <c r="A2072" s="6" t="s">
        <v>47</v>
      </c>
      <c r="B2072" s="27">
        <v>42.9</v>
      </c>
      <c r="C2072" t="s">
        <v>539</v>
      </c>
    </row>
    <row r="2073" spans="1:3" x14ac:dyDescent="0.25">
      <c r="A2073" s="6"/>
      <c r="B2073" s="27"/>
    </row>
    <row r="2074" spans="1:3" x14ac:dyDescent="0.25">
      <c r="A2074" s="5"/>
      <c r="B2074" s="27"/>
      <c r="C2074" t="str">
        <f>CONCATENATE("     ",B2070)</f>
        <v xml:space="preserve">     People with this variant have two copies of the [C645T](https://www.ncbi.nlm.nih.gov/clinvar/variation/17503/) variant. This substitution of a single nucleotide is known as a missense mutation.</v>
      </c>
    </row>
    <row r="2075" spans="1:3" x14ac:dyDescent="0.25">
      <c r="A2075" s="6"/>
      <c r="B2075" s="27"/>
    </row>
    <row r="2076" spans="1:3" x14ac:dyDescent="0.25">
      <c r="A2076" s="6"/>
      <c r="B2076" s="27"/>
      <c r="C2076" t="s">
        <v>541</v>
      </c>
    </row>
    <row r="2077" spans="1:3" x14ac:dyDescent="0.25">
      <c r="A2077" s="6"/>
      <c r="B2077" s="27"/>
    </row>
    <row r="2078" spans="1:3" x14ac:dyDescent="0.25">
      <c r="A2078" s="6"/>
      <c r="B2078" s="27"/>
      <c r="C2078" t="str">
        <f>CONCATENATE("     ",B2071)</f>
        <v xml:space="preserve">     You are in the Moderate Loss of Function category. See below for more information.</v>
      </c>
    </row>
    <row r="2079" spans="1:3" x14ac:dyDescent="0.25">
      <c r="A2079" s="6"/>
      <c r="B2079" s="27"/>
    </row>
    <row r="2080" spans="1:3" x14ac:dyDescent="0.25">
      <c r="A2080" s="5"/>
      <c r="B2080" s="27"/>
      <c r="C2080" t="s">
        <v>542</v>
      </c>
    </row>
    <row r="2081" spans="1:3" x14ac:dyDescent="0.25">
      <c r="A2081" s="5"/>
      <c r="B2081" s="27"/>
    </row>
    <row r="2082" spans="1:3" x14ac:dyDescent="0.25">
      <c r="A2082" s="5"/>
      <c r="B2082" s="27"/>
      <c r="C2082" t="str">
        <f>CONCATENATE( "  &lt;piechart percentage=",B2072," /&gt;")</f>
        <v xml:space="preserve">  &lt;piechart percentage=42.9 /&gt;</v>
      </c>
    </row>
    <row r="2083" spans="1:3" x14ac:dyDescent="0.25">
      <c r="A2083" s="5"/>
      <c r="B2083" s="27"/>
      <c r="C2083" t="str">
        <f>" &lt;/Genotype&gt;"</f>
        <v xml:space="preserve"> &lt;/Genotype&gt;</v>
      </c>
    </row>
    <row r="2084" spans="1:3" x14ac:dyDescent="0.25">
      <c r="A2084" s="5" t="s">
        <v>50</v>
      </c>
      <c r="B2084" s="27" t="str">
        <f>CONCATENATE("Your ",B1993," gene has no variants. A normal gene is referred to as a ",CHAR(34),"wild-type",CHAR(34)," gene.")</f>
        <v>Your CHRNA3 gene has no variants. A normal gene is referred to as a "wild-type" gene.</v>
      </c>
      <c r="C2084" t="str">
        <f>CONCATENATE(" &lt;Genotype hgvs=",CHAR(34),B2056,B2058,";",B2058,CHAR(34)," name=",CHAR(34),B2007,CHAR(34),"&gt; ")</f>
        <v xml:space="preserve"> &lt;Genotype hgvs="NC_000017.11:g.[30237328=];[30237328=]" name="C645T "&gt; </v>
      </c>
    </row>
    <row r="2085" spans="1:3" x14ac:dyDescent="0.25">
      <c r="A2085" s="6" t="s">
        <v>51</v>
      </c>
      <c r="B2085" s="27" t="s">
        <v>153</v>
      </c>
      <c r="C2085" t="s">
        <v>17</v>
      </c>
    </row>
    <row r="2086" spans="1:3" x14ac:dyDescent="0.25">
      <c r="A2086" s="6" t="s">
        <v>47</v>
      </c>
      <c r="B2086" s="27">
        <v>17.399999999999999</v>
      </c>
      <c r="C2086" t="s">
        <v>539</v>
      </c>
    </row>
    <row r="2087" spans="1:3" x14ac:dyDescent="0.25">
      <c r="A2087" s="5"/>
      <c r="B2087" s="27"/>
    </row>
    <row r="2088" spans="1:3" x14ac:dyDescent="0.25">
      <c r="A2088" s="6"/>
      <c r="B2088" s="27"/>
      <c r="C2088" t="str">
        <f>CONCATENATE("     ",B2084)</f>
        <v xml:space="preserve">     Your CHRNA3 gene has no variants. A normal gene is referred to as a "wild-type" gene.</v>
      </c>
    </row>
    <row r="2089" spans="1:3" x14ac:dyDescent="0.25">
      <c r="A2089" s="6"/>
      <c r="B2089" s="27"/>
    </row>
    <row r="2090" spans="1:3" x14ac:dyDescent="0.25">
      <c r="A2090" s="6"/>
      <c r="B2090" s="27"/>
      <c r="C2090" t="s">
        <v>541</v>
      </c>
    </row>
    <row r="2091" spans="1:3" x14ac:dyDescent="0.25">
      <c r="A2091" s="6"/>
      <c r="B2091" s="27"/>
    </row>
    <row r="2092" spans="1:3" x14ac:dyDescent="0.25">
      <c r="A2092" s="6"/>
      <c r="B2092" s="27"/>
      <c r="C2092" t="str">
        <f>CONCATENATE("     ",B2085)</f>
        <v xml:space="preserve">     This variant is not associated with increased risk.</v>
      </c>
    </row>
    <row r="2093" spans="1:3" x14ac:dyDescent="0.25">
      <c r="A2093" s="5"/>
      <c r="B2093" s="27"/>
    </row>
    <row r="2094" spans="1:3" x14ac:dyDescent="0.25">
      <c r="A2094" s="5"/>
      <c r="B2094" s="27"/>
      <c r="C2094" t="s">
        <v>542</v>
      </c>
    </row>
    <row r="2095" spans="1:3" x14ac:dyDescent="0.25">
      <c r="A2095" s="5"/>
      <c r="B2095" s="27"/>
    </row>
    <row r="2096" spans="1:3" x14ac:dyDescent="0.25">
      <c r="A2096" s="5"/>
      <c r="B2096" s="27"/>
      <c r="C2096" t="str">
        <f>CONCATENATE( "  &lt;piechart percentage=",B2086," /&gt;")</f>
        <v xml:space="preserve">  &lt;piechart percentage=17.4 /&gt;</v>
      </c>
    </row>
    <row r="2097" spans="1:3" x14ac:dyDescent="0.25">
      <c r="A2097" s="5"/>
      <c r="B2097" s="27"/>
      <c r="C2097" t="str">
        <f>" &lt;/Genotype&gt;"</f>
        <v xml:space="preserve"> &lt;/Genotype&gt;</v>
      </c>
    </row>
    <row r="2098" spans="1:3" x14ac:dyDescent="0.25">
      <c r="A2098" s="5" t="s">
        <v>52</v>
      </c>
      <c r="B2098" s="27" t="str">
        <f>CONCATENATE("Your ",B1993," gene has an unknown variant.")</f>
        <v>Your CHRNA3 gene has an unknown variant.</v>
      </c>
      <c r="C2098" t="str">
        <f>CONCATENATE(" &lt;Genotype hgvs=",CHAR(34),"unknown",CHAR(34),"&gt; ")</f>
        <v xml:space="preserve"> &lt;Genotype hgvs="unknown"&gt; </v>
      </c>
    </row>
    <row r="2099" spans="1:3" x14ac:dyDescent="0.25">
      <c r="A2099" s="6" t="s">
        <v>52</v>
      </c>
      <c r="B2099" s="27" t="s">
        <v>155</v>
      </c>
      <c r="C2099" t="s">
        <v>17</v>
      </c>
    </row>
    <row r="2100" spans="1:3" x14ac:dyDescent="0.25">
      <c r="A2100" s="6" t="s">
        <v>47</v>
      </c>
      <c r="B2100" s="27"/>
      <c r="C2100" t="s">
        <v>539</v>
      </c>
    </row>
    <row r="2101" spans="1:3" x14ac:dyDescent="0.25">
      <c r="A2101" s="6"/>
      <c r="B2101" s="27"/>
    </row>
    <row r="2102" spans="1:3" x14ac:dyDescent="0.25">
      <c r="A2102" s="6"/>
      <c r="B2102" s="27"/>
      <c r="C2102" t="str">
        <f>CONCATENATE("     ",B2098)</f>
        <v xml:space="preserve">     Your CHRNA3 gene has an unknown variant.</v>
      </c>
    </row>
    <row r="2103" spans="1:3" x14ac:dyDescent="0.25">
      <c r="A2103" s="6"/>
      <c r="B2103" s="27"/>
    </row>
    <row r="2104" spans="1:3" x14ac:dyDescent="0.25">
      <c r="A2104" s="6"/>
      <c r="B2104" s="27"/>
      <c r="C2104" t="s">
        <v>541</v>
      </c>
    </row>
    <row r="2105" spans="1:3" x14ac:dyDescent="0.25">
      <c r="A2105" s="6"/>
      <c r="B2105" s="27"/>
    </row>
    <row r="2106" spans="1:3" x14ac:dyDescent="0.25">
      <c r="A2106" s="5"/>
      <c r="B2106" s="27"/>
      <c r="C2106" t="str">
        <f>CONCATENATE("     ",B2099)</f>
        <v xml:space="preserve">     The effect is unknown.</v>
      </c>
    </row>
    <row r="2107" spans="1:3" x14ac:dyDescent="0.25">
      <c r="A2107" s="6"/>
      <c r="B2107" s="27"/>
    </row>
    <row r="2108" spans="1:3" x14ac:dyDescent="0.25">
      <c r="A2108" s="5"/>
      <c r="B2108" s="27"/>
      <c r="C2108" t="s">
        <v>542</v>
      </c>
    </row>
    <row r="2109" spans="1:3" x14ac:dyDescent="0.25">
      <c r="A2109" s="5"/>
      <c r="B2109" s="27"/>
    </row>
    <row r="2110" spans="1:3" x14ac:dyDescent="0.25">
      <c r="A2110" s="5"/>
      <c r="B2110" s="27"/>
      <c r="C2110" t="str">
        <f>CONCATENATE( "  &lt;piechart percentage=",B2100," /&gt;")</f>
        <v xml:space="preserve">  &lt;piechart percentage= /&gt;</v>
      </c>
    </row>
    <row r="2111" spans="1:3" x14ac:dyDescent="0.25">
      <c r="A2111" s="5"/>
      <c r="B2111" s="27"/>
      <c r="C2111" t="str">
        <f>" &lt;/Genotype&gt;"</f>
        <v xml:space="preserve"> &lt;/Genotype&gt;</v>
      </c>
    </row>
    <row r="2112" spans="1:3" x14ac:dyDescent="0.25">
      <c r="A2112" s="5" t="s">
        <v>50</v>
      </c>
      <c r="B2112" s="27" t="str">
        <f>CONCATENATE("Your ",B1993," gene has no variants. A normal gene is referred to as a ",CHAR(34),"wild-type",CHAR(34)," gene.")</f>
        <v>Your CHRNA3 gene has no variants. A normal gene is referred to as a "wild-type" gene.</v>
      </c>
      <c r="C2112" t="str">
        <f>CONCATENATE(" &lt;Genotype hgvs=",CHAR(34),"wildtype",CHAR(34),"&gt;")</f>
        <v xml:space="preserve"> &lt;Genotype hgvs="wildtype"&gt;</v>
      </c>
    </row>
    <row r="2113" spans="1:3" x14ac:dyDescent="0.25">
      <c r="A2113" s="6" t="s">
        <v>51</v>
      </c>
      <c r="B2113" s="27" t="s">
        <v>234</v>
      </c>
      <c r="C2113" t="s">
        <v>17</v>
      </c>
    </row>
    <row r="2114" spans="1:3" x14ac:dyDescent="0.25">
      <c r="A2114" s="6" t="s">
        <v>47</v>
      </c>
      <c r="B2114" s="27"/>
      <c r="C2114" t="s">
        <v>539</v>
      </c>
    </row>
    <row r="2115" spans="1:3" x14ac:dyDescent="0.25">
      <c r="A2115" s="6"/>
      <c r="B2115" s="27"/>
    </row>
    <row r="2116" spans="1:3" x14ac:dyDescent="0.25">
      <c r="A2116" s="6"/>
      <c r="B2116" s="27"/>
      <c r="C2116" t="str">
        <f>CONCATENATE("     ",B2112)</f>
        <v xml:space="preserve">     Your CHRNA3 gene has no variants. A normal gene is referred to as a "wild-type" gene.</v>
      </c>
    </row>
    <row r="2117" spans="1:3" x14ac:dyDescent="0.25">
      <c r="A2117" s="6"/>
      <c r="B2117" s="27"/>
    </row>
    <row r="2118" spans="1:3" x14ac:dyDescent="0.25">
      <c r="A2118" s="6"/>
      <c r="B2118" s="27"/>
      <c r="C2118" t="s">
        <v>541</v>
      </c>
    </row>
    <row r="2119" spans="1:3" x14ac:dyDescent="0.25">
      <c r="A2119" s="6"/>
      <c r="B2119" s="27"/>
    </row>
    <row r="2120" spans="1:3" x14ac:dyDescent="0.25">
      <c r="A2120" s="6"/>
      <c r="B2120" s="27"/>
      <c r="C2120" t="str">
        <f>CONCATENATE("     ",B2113)</f>
        <v xml:space="preserve">     Your variant is not associated with any loss of function.</v>
      </c>
    </row>
    <row r="2121" spans="1:3" x14ac:dyDescent="0.25">
      <c r="A2121" s="6"/>
      <c r="B2121" s="27"/>
    </row>
    <row r="2122" spans="1:3" x14ac:dyDescent="0.25">
      <c r="A2122" s="6"/>
      <c r="B2122" s="27"/>
      <c r="C2122" t="s">
        <v>542</v>
      </c>
    </row>
    <row r="2123" spans="1:3" x14ac:dyDescent="0.25">
      <c r="A2123" s="5"/>
      <c r="B2123" s="27"/>
    </row>
    <row r="2124" spans="1:3" x14ac:dyDescent="0.25">
      <c r="A2124" s="6"/>
      <c r="B2124" s="27"/>
      <c r="C2124" t="str">
        <f>CONCATENATE( "  &lt;piechart percentage=",B2114," /&gt;")</f>
        <v xml:space="preserve">  &lt;piechart percentage= /&gt;</v>
      </c>
    </row>
    <row r="2125" spans="1:3" x14ac:dyDescent="0.25">
      <c r="A2125" s="6"/>
      <c r="B2125" s="27"/>
      <c r="C2125" t="str">
        <f>" &lt;/Genotype&gt;"</f>
        <v xml:space="preserve"> &lt;/Genotype&gt;</v>
      </c>
    </row>
    <row r="2126" spans="1:3" x14ac:dyDescent="0.25">
      <c r="A2126" s="6"/>
      <c r="B2126" s="27"/>
      <c r="C2126" t="str">
        <f>"&lt;/GeneAnalysis&gt;"</f>
        <v>&lt;/GeneAnalysis&gt;</v>
      </c>
    </row>
    <row r="2127" spans="1:3" s="33" customFormat="1" x14ac:dyDescent="0.25"/>
    <row r="2128" spans="1:3" s="33" customFormat="1" x14ac:dyDescent="0.25">
      <c r="A2128" s="34"/>
      <c r="B2128" s="32"/>
    </row>
    <row r="2129" spans="1:3" x14ac:dyDescent="0.25">
      <c r="A2129" s="6" t="s">
        <v>4</v>
      </c>
      <c r="B2129" s="27" t="s">
        <v>365</v>
      </c>
      <c r="C2129" t="str">
        <f>CONCATENATE("&lt;GeneAnalysis gene=",CHAR(34),B2129,CHAR(34)," interval=",CHAR(34),B2130,CHAR(34),"&gt; ")</f>
        <v xml:space="preserve">&lt;GeneAnalysis gene="CHRNA3" interval="NC_000015.10:g.78593052_78621295"&gt; </v>
      </c>
    </row>
    <row r="2130" spans="1:3" x14ac:dyDescent="0.25">
      <c r="A2130" s="6" t="s">
        <v>27</v>
      </c>
      <c r="B2130" s="27" t="s">
        <v>366</v>
      </c>
    </row>
    <row r="2131" spans="1:3" x14ac:dyDescent="0.25">
      <c r="A2131" s="6" t="s">
        <v>28</v>
      </c>
      <c r="B2131" s="27" t="s">
        <v>362</v>
      </c>
      <c r="C2131" t="str">
        <f>CONCATENATE("# What are some common mutations of ",B2129,"?")</f>
        <v># What are some common mutations of CHRNA3?</v>
      </c>
    </row>
    <row r="2132" spans="1:3" x14ac:dyDescent="0.25">
      <c r="A2132" s="6" t="s">
        <v>24</v>
      </c>
      <c r="B2132" s="27" t="s">
        <v>25</v>
      </c>
      <c r="C2132" t="s">
        <v>17</v>
      </c>
    </row>
    <row r="2133" spans="1:3" x14ac:dyDescent="0.25">
      <c r="B2133" s="27"/>
      <c r="C2133" t="str">
        <f>CONCATENATE("There are ",B2131," well known variants in ",B2129,": ",B2140," and ",B2146,".")</f>
        <v>There are two well known variants in CHRNA3: [C78606381T](https://www.ncbi.nlm.nih.gov/projects/SNP/snp_ref.cgi?rs=12914385) and [C645T](https://www.ncbi.nlm.nih.gov/clinvar/variation/17503/).</v>
      </c>
    </row>
    <row r="2134" spans="1:3" x14ac:dyDescent="0.25">
      <c r="B2134" s="27"/>
    </row>
    <row r="2135" spans="1:3" x14ac:dyDescent="0.25">
      <c r="A2135" s="6"/>
      <c r="B2135" s="27"/>
      <c r="C2135" t="str">
        <f>CONCATENATE("&lt;# ",B2137," #&gt;")</f>
        <v>&lt;# C78606381T #&gt;</v>
      </c>
    </row>
    <row r="2136" spans="1:3" x14ac:dyDescent="0.25">
      <c r="A2136" s="6" t="s">
        <v>29</v>
      </c>
      <c r="B2136" s="1" t="s">
        <v>367</v>
      </c>
      <c r="C2136" t="str">
        <f>CONCATENATE(" &lt;Variant hgvs=",CHAR(34),B2136,CHAR(34)," name=",CHAR(34),B2137,CHAR(34),"&gt; ")</f>
        <v xml:space="preserve"> &lt;Variant hgvs="NC_000015.10:g.78606381C&gt;T" name="C78606381T"&gt; </v>
      </c>
    </row>
    <row r="2137" spans="1:3" x14ac:dyDescent="0.25">
      <c r="A2137" s="5" t="s">
        <v>30</v>
      </c>
      <c r="B2137" s="30" t="s">
        <v>369</v>
      </c>
    </row>
    <row r="2138" spans="1:3" x14ac:dyDescent="0.25">
      <c r="A2138" s="5" t="s">
        <v>31</v>
      </c>
      <c r="B2138" s="27" t="s">
        <v>224</v>
      </c>
      <c r="C2138" t="str">
        <f>CONCATENATE("  This variant is a change at a specific point in the ",B2129," gene from ",B2138," to ",B2139," resulting in incorrect ",B2132,"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139" spans="1:3" x14ac:dyDescent="0.25">
      <c r="A2139" s="5" t="s">
        <v>32</v>
      </c>
      <c r="B2139" s="27" t="s">
        <v>37</v>
      </c>
      <c r="C2139" t="s">
        <v>17</v>
      </c>
    </row>
    <row r="2140" spans="1:3" x14ac:dyDescent="0.25">
      <c r="A2140" s="5" t="s">
        <v>40</v>
      </c>
      <c r="B2140" s="30" t="s">
        <v>371</v>
      </c>
      <c r="C2140" t="str">
        <f>"&lt;/Variant&gt;"</f>
        <v>&lt;/Variant&gt;</v>
      </c>
    </row>
    <row r="2141" spans="1:3" x14ac:dyDescent="0.25">
      <c r="B2141" s="27"/>
      <c r="C2141" t="str">
        <f>CONCATENATE("&lt;# ",B2143," #&gt;")</f>
        <v>&lt;# C645T  #&gt;</v>
      </c>
    </row>
    <row r="2142" spans="1:3" x14ac:dyDescent="0.25">
      <c r="A2142" s="6" t="s">
        <v>29</v>
      </c>
      <c r="B2142" s="1" t="s">
        <v>368</v>
      </c>
      <c r="C2142" t="str">
        <f>CONCATENATE(" &lt;Variant hgvs=",CHAR(34),B2142,CHAR(34)," name=",CHAR(34),B2143,CHAR(34),"&gt; ")</f>
        <v xml:space="preserve"> &lt;Variant hgvs="NC_000015.10:g.78601997G&gt;A" name="C645T "&gt; </v>
      </c>
    </row>
    <row r="2143" spans="1:3" x14ac:dyDescent="0.25">
      <c r="A2143" s="5" t="s">
        <v>30</v>
      </c>
      <c r="B2143" s="30" t="s">
        <v>370</v>
      </c>
    </row>
    <row r="2144" spans="1:3" x14ac:dyDescent="0.25">
      <c r="A2144" s="5" t="s">
        <v>31</v>
      </c>
      <c r="B2144" s="27" t="s">
        <v>38</v>
      </c>
      <c r="C2144" t="str">
        <f>CONCATENATE("  This variant is a change at a specific point in the ",B2129," gene from ",B2144," to ",B2145," resulting in incorrect ",B2132,"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145" spans="1:3" x14ac:dyDescent="0.25">
      <c r="A2145" s="5" t="s">
        <v>32</v>
      </c>
      <c r="B2145" s="27" t="s">
        <v>66</v>
      </c>
    </row>
    <row r="2146" spans="1:3" x14ac:dyDescent="0.25">
      <c r="A2146" s="6" t="s">
        <v>40</v>
      </c>
      <c r="B2146" s="30" t="s">
        <v>381</v>
      </c>
      <c r="C2146" t="str">
        <f>"&lt;/Variant&gt;"</f>
        <v>&lt;/Variant&gt;</v>
      </c>
    </row>
    <row r="2147" spans="1:3" s="33" customFormat="1" x14ac:dyDescent="0.25">
      <c r="A2147" s="31"/>
      <c r="B2147" s="32"/>
    </row>
    <row r="2148" spans="1:3" s="33" customFormat="1" x14ac:dyDescent="0.25">
      <c r="A2148" s="31"/>
      <c r="B2148" s="32"/>
      <c r="C2148" t="str">
        <f>C2135</f>
        <v>&lt;# C78606381T #&gt;</v>
      </c>
    </row>
    <row r="2149" spans="1:3" x14ac:dyDescent="0.25">
      <c r="A2149" s="5" t="s">
        <v>39</v>
      </c>
      <c r="B2149" s="40" t="s">
        <v>372</v>
      </c>
      <c r="C2149" t="str">
        <f>CONCATENATE(" &lt;Genotype hgvs=",CHAR(34),B2149,B2150,";",B2151,CHAR(34)," name=",CHAR(34),B2137,CHAR(34),"&gt; ")</f>
        <v xml:space="preserve"> &lt;Genotype hgvs="NC_000015.10:g.[78606381C&gt;T];[78606381=]" name="C78606381T"&gt; </v>
      </c>
    </row>
    <row r="2150" spans="1:3" x14ac:dyDescent="0.25">
      <c r="A2150" s="5" t="s">
        <v>40</v>
      </c>
      <c r="B2150" s="27" t="s">
        <v>373</v>
      </c>
    </row>
    <row r="2151" spans="1:3" x14ac:dyDescent="0.25">
      <c r="A2151" s="5" t="s">
        <v>31</v>
      </c>
      <c r="B2151" s="27" t="s">
        <v>374</v>
      </c>
      <c r="C2151" t="s">
        <v>539</v>
      </c>
    </row>
    <row r="2152" spans="1:3" x14ac:dyDescent="0.25">
      <c r="A2152" s="5" t="s">
        <v>45</v>
      </c>
      <c r="B2152" s="27" t="str">
        <f>CONCATENATE("People with this variant have one copy of the ",B2140,"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152" t="s">
        <v>17</v>
      </c>
    </row>
    <row r="2153" spans="1:3" x14ac:dyDescent="0.25">
      <c r="A2153" s="6" t="s">
        <v>46</v>
      </c>
      <c r="B2153" s="27" t="s">
        <v>233</v>
      </c>
      <c r="C2153" t="str">
        <f>CONCATENATE("     ",B2152)</f>
        <v xml:space="preserve">     People with this variant have one copy of the [C78606381T](https://www.ncbi.nlm.nih.gov/projects/SNP/snp_ref.cgi?rs=12914385) variant. This substitution of a single nucleotide is known as a missense mutation.</v>
      </c>
    </row>
    <row r="2154" spans="1:3" x14ac:dyDescent="0.25">
      <c r="A2154" s="6" t="s">
        <v>47</v>
      </c>
      <c r="B2154" s="27">
        <v>37.9</v>
      </c>
    </row>
    <row r="2155" spans="1:3" x14ac:dyDescent="0.25">
      <c r="A2155" s="5"/>
      <c r="B2155" s="27"/>
      <c r="C2155" t="s">
        <v>541</v>
      </c>
    </row>
    <row r="2156" spans="1:3" x14ac:dyDescent="0.25">
      <c r="A2156" s="6"/>
      <c r="B2156" s="27"/>
    </row>
    <row r="2157" spans="1:3" x14ac:dyDescent="0.25">
      <c r="A2157" s="6"/>
      <c r="B2157" s="27"/>
      <c r="C2157" t="str">
        <f>CONCATENATE("     ",B2153)</f>
        <v xml:space="preserve">     You are in the Mild Loss of Function category. See below for more information.</v>
      </c>
    </row>
    <row r="2158" spans="1:3" x14ac:dyDescent="0.25">
      <c r="A2158" s="6"/>
      <c r="B2158" s="27"/>
    </row>
    <row r="2159" spans="1:3" x14ac:dyDescent="0.25">
      <c r="A2159" s="6"/>
      <c r="B2159" s="27"/>
      <c r="C2159" t="s">
        <v>542</v>
      </c>
    </row>
    <row r="2160" spans="1:3" x14ac:dyDescent="0.25">
      <c r="A2160" s="5"/>
      <c r="B2160" s="27"/>
    </row>
    <row r="2161" spans="1:3" x14ac:dyDescent="0.25">
      <c r="A2161" s="5"/>
      <c r="B2161" s="27"/>
      <c r="C2161" t="str">
        <f>CONCATENATE( "  &lt;piechart percentage=",B2154," /&gt;")</f>
        <v xml:space="preserve">  &lt;piechart percentage=37.9 /&gt;</v>
      </c>
    </row>
    <row r="2162" spans="1:3" x14ac:dyDescent="0.25">
      <c r="A2162" s="5"/>
      <c r="B2162" s="27"/>
      <c r="C2162" t="str">
        <f>" &lt;/Genotype&gt;"</f>
        <v xml:space="preserve"> &lt;/Genotype&gt;</v>
      </c>
    </row>
    <row r="2163" spans="1:3" x14ac:dyDescent="0.25">
      <c r="A2163" s="5" t="s">
        <v>48</v>
      </c>
      <c r="B2163" s="27" t="s">
        <v>375</v>
      </c>
      <c r="C2163" t="str">
        <f>CONCATENATE(" &lt;Genotype hgvs=",CHAR(34),B2149,B2150,";",B2150,CHAR(34)," name=",CHAR(34),B2137,CHAR(34),"&gt; ")</f>
        <v xml:space="preserve"> &lt;Genotype hgvs="NC_000015.10:g.[78606381C&gt;T];[78606381C&gt;T]" name="C78606381T"&gt; </v>
      </c>
    </row>
    <row r="2164" spans="1:3" x14ac:dyDescent="0.25">
      <c r="A2164" s="6" t="s">
        <v>49</v>
      </c>
      <c r="B2164" s="27" t="s">
        <v>205</v>
      </c>
      <c r="C2164" t="s">
        <v>17</v>
      </c>
    </row>
    <row r="2165" spans="1:3" x14ac:dyDescent="0.25">
      <c r="A2165" s="6" t="s">
        <v>47</v>
      </c>
      <c r="B2165" s="27">
        <v>15.9</v>
      </c>
      <c r="C2165" t="s">
        <v>539</v>
      </c>
    </row>
    <row r="2166" spans="1:3" x14ac:dyDescent="0.25">
      <c r="A2166" s="6"/>
      <c r="B2166" s="27"/>
    </row>
    <row r="2167" spans="1:3" x14ac:dyDescent="0.25">
      <c r="A2167" s="5"/>
      <c r="B2167" s="27"/>
      <c r="C2167" t="str">
        <f>CONCATENATE("     ",B2163)</f>
        <v xml:space="preserve">     People with this variant have two copies of the [C78606381T](https://www.ncbi.nlm.nih.gov/projects/SNP/snp_ref.cgi?rs=12914385) variant. This substitution of a single nucleotide is known as a missense mutation.
</v>
      </c>
    </row>
    <row r="2168" spans="1:3" x14ac:dyDescent="0.25">
      <c r="A2168" s="6"/>
      <c r="B2168" s="27"/>
    </row>
    <row r="2169" spans="1:3" x14ac:dyDescent="0.25">
      <c r="A2169" s="6"/>
      <c r="B2169" s="27"/>
      <c r="C2169" t="s">
        <v>541</v>
      </c>
    </row>
    <row r="2170" spans="1:3" x14ac:dyDescent="0.25">
      <c r="A2170" s="6"/>
      <c r="B2170" s="27"/>
    </row>
    <row r="2171" spans="1:3" x14ac:dyDescent="0.25">
      <c r="A2171" s="6"/>
      <c r="B2171" s="27"/>
      <c r="C2171" t="str">
        <f>CONCATENATE("     ",B2164)</f>
        <v xml:space="preserve">     You are in the Moderate Loss of Function category. See below for more information.</v>
      </c>
    </row>
    <row r="2172" spans="1:3" x14ac:dyDescent="0.25">
      <c r="A2172" s="6"/>
      <c r="B2172" s="27"/>
    </row>
    <row r="2173" spans="1:3" x14ac:dyDescent="0.25">
      <c r="A2173" s="5"/>
      <c r="B2173" s="27"/>
      <c r="C2173" t="s">
        <v>542</v>
      </c>
    </row>
    <row r="2174" spans="1:3" x14ac:dyDescent="0.25">
      <c r="A2174" s="5"/>
      <c r="B2174" s="27"/>
    </row>
    <row r="2175" spans="1:3" x14ac:dyDescent="0.25">
      <c r="A2175" s="5"/>
      <c r="B2175" s="27"/>
      <c r="C2175" t="str">
        <f>CONCATENATE( "  &lt;piechart percentage=",B2165," /&gt;")</f>
        <v xml:space="preserve">  &lt;piechart percentage=15.9 /&gt;</v>
      </c>
    </row>
    <row r="2176" spans="1:3" x14ac:dyDescent="0.25">
      <c r="A2176" s="5"/>
      <c r="B2176" s="27"/>
      <c r="C2176" t="str">
        <f>" &lt;/Genotype&gt;"</f>
        <v xml:space="preserve"> &lt;/Genotype&gt;</v>
      </c>
    </row>
    <row r="2177" spans="1:3" x14ac:dyDescent="0.25">
      <c r="A2177" s="5" t="s">
        <v>50</v>
      </c>
      <c r="B2177" s="27" t="str">
        <f>CONCATENATE("Your ",B2129," gene has no variants. A normal gene is referred to as a ",CHAR(34),"wild-type",CHAR(34)," gene.")</f>
        <v>Your CHRNA3 gene has no variants. A normal gene is referred to as a "wild-type" gene.</v>
      </c>
      <c r="C2177" t="str">
        <f>CONCATENATE(" &lt;Genotype hgvs=",CHAR(34),B2149,B2151,";",B2151,CHAR(34)," name=",CHAR(34),B2137,CHAR(34),"&gt; ")</f>
        <v xml:space="preserve"> &lt;Genotype hgvs="NC_000015.10:g.[78606381=];[78606381=]" name="C78606381T"&gt; </v>
      </c>
    </row>
    <row r="2178" spans="1:3" x14ac:dyDescent="0.25">
      <c r="A2178" s="6" t="s">
        <v>51</v>
      </c>
      <c r="B2178" s="27" t="s">
        <v>153</v>
      </c>
      <c r="C2178" t="s">
        <v>17</v>
      </c>
    </row>
    <row r="2179" spans="1:3" x14ac:dyDescent="0.25">
      <c r="A2179" s="6" t="s">
        <v>47</v>
      </c>
      <c r="B2179" s="27">
        <v>46.2</v>
      </c>
      <c r="C2179" t="s">
        <v>539</v>
      </c>
    </row>
    <row r="2180" spans="1:3" x14ac:dyDescent="0.25">
      <c r="A2180" s="5"/>
      <c r="B2180" s="27"/>
    </row>
    <row r="2181" spans="1:3" x14ac:dyDescent="0.25">
      <c r="A2181" s="6"/>
      <c r="B2181" s="27"/>
      <c r="C2181" t="str">
        <f>CONCATENATE("     ",B2177)</f>
        <v xml:space="preserve">     Your CHRNA3 gene has no variants. A normal gene is referred to as a "wild-type" gene.</v>
      </c>
    </row>
    <row r="2182" spans="1:3" x14ac:dyDescent="0.25">
      <c r="A2182" s="6"/>
      <c r="B2182" s="27"/>
    </row>
    <row r="2183" spans="1:3" x14ac:dyDescent="0.25">
      <c r="A2183" s="6"/>
      <c r="B2183" s="27"/>
      <c r="C2183" t="s">
        <v>541</v>
      </c>
    </row>
    <row r="2184" spans="1:3" x14ac:dyDescent="0.25">
      <c r="A2184" s="6"/>
      <c r="B2184" s="27"/>
    </row>
    <row r="2185" spans="1:3" x14ac:dyDescent="0.25">
      <c r="A2185" s="6"/>
      <c r="B2185" s="27"/>
      <c r="C2185" t="str">
        <f>CONCATENATE("     ",B2178)</f>
        <v xml:space="preserve">     This variant is not associated with increased risk.</v>
      </c>
    </row>
    <row r="2186" spans="1:3" x14ac:dyDescent="0.25">
      <c r="A2186" s="5"/>
      <c r="B2186" s="27"/>
    </row>
    <row r="2187" spans="1:3" x14ac:dyDescent="0.25">
      <c r="A2187" s="5"/>
      <c r="B2187" s="27"/>
      <c r="C2187" t="s">
        <v>542</v>
      </c>
    </row>
    <row r="2188" spans="1:3" x14ac:dyDescent="0.25">
      <c r="A2188" s="5"/>
      <c r="B2188" s="27"/>
    </row>
    <row r="2189" spans="1:3" x14ac:dyDescent="0.25">
      <c r="A2189" s="5"/>
      <c r="B2189" s="27"/>
      <c r="C2189" t="str">
        <f>CONCATENATE( "  &lt;piechart percentage=",B2179," /&gt;")</f>
        <v xml:space="preserve">  &lt;piechart percentage=46.2 /&gt;</v>
      </c>
    </row>
    <row r="2190" spans="1:3" x14ac:dyDescent="0.25">
      <c r="A2190" s="5"/>
      <c r="B2190" s="27"/>
      <c r="C2190" t="str">
        <f>" &lt;/Genotype&gt;"</f>
        <v xml:space="preserve"> &lt;/Genotype&gt;</v>
      </c>
    </row>
    <row r="2191" spans="1:3" x14ac:dyDescent="0.25">
      <c r="A2191" s="5"/>
      <c r="B2191" s="27"/>
      <c r="C2191" t="str">
        <f>C2141</f>
        <v>&lt;# C645T  #&gt;</v>
      </c>
    </row>
    <row r="2192" spans="1:3" x14ac:dyDescent="0.25">
      <c r="A2192" s="5" t="s">
        <v>39</v>
      </c>
      <c r="B2192" s="1" t="s">
        <v>253</v>
      </c>
      <c r="C2192" t="str">
        <f>CONCATENATE(" &lt;Genotype hgvs=",CHAR(34),B2192,B2193,";",B2194,CHAR(34)," name=",CHAR(34),B2143,CHAR(34),"&gt; ")</f>
        <v xml:space="preserve"> &lt;Genotype hgvs="NC_000017.11:g.[30237328T&gt;C];[30237328=]" name="C645T "&gt; </v>
      </c>
    </row>
    <row r="2193" spans="1:3" x14ac:dyDescent="0.25">
      <c r="A2193" s="5" t="s">
        <v>40</v>
      </c>
      <c r="B2193" s="27" t="s">
        <v>275</v>
      </c>
    </row>
    <row r="2194" spans="1:3" x14ac:dyDescent="0.25">
      <c r="A2194" s="5" t="s">
        <v>31</v>
      </c>
      <c r="B2194" s="27" t="s">
        <v>276</v>
      </c>
      <c r="C2194" t="s">
        <v>539</v>
      </c>
    </row>
    <row r="2195" spans="1:3" x14ac:dyDescent="0.25">
      <c r="A2195" s="5" t="s">
        <v>45</v>
      </c>
      <c r="B2195" s="27" t="str">
        <f>CONCATENATE("People with this variant have one copy of the ",B2146," variant. This substitution of a single nucleotide is known as a missense mutation.")</f>
        <v>People with this variant have one copy of the [C645T](https://www.ncbi.nlm.nih.gov/clinvar/variation/17503/) variant. This substitution of a single nucleotide is known as a missense mutation.</v>
      </c>
      <c r="C2195" t="s">
        <v>17</v>
      </c>
    </row>
    <row r="2196" spans="1:3" x14ac:dyDescent="0.25">
      <c r="A2196" s="6" t="s">
        <v>46</v>
      </c>
      <c r="B2196" s="27" t="s">
        <v>233</v>
      </c>
      <c r="C2196" t="str">
        <f>CONCATENATE("     ",B2195)</f>
        <v xml:space="preserve">     People with this variant have one copy of the [C645T](https://www.ncbi.nlm.nih.gov/clinvar/variation/17503/) variant. This substitution of a single nucleotide is known as a missense mutation.</v>
      </c>
    </row>
    <row r="2197" spans="1:3" x14ac:dyDescent="0.25">
      <c r="A2197" s="6" t="s">
        <v>47</v>
      </c>
      <c r="B2197" s="27">
        <v>39.700000000000003</v>
      </c>
    </row>
    <row r="2198" spans="1:3" x14ac:dyDescent="0.25">
      <c r="A2198" s="5"/>
      <c r="B2198" s="27"/>
      <c r="C2198" t="s">
        <v>541</v>
      </c>
    </row>
    <row r="2199" spans="1:3" x14ac:dyDescent="0.25">
      <c r="A2199" s="6"/>
      <c r="B2199" s="27"/>
    </row>
    <row r="2200" spans="1:3" x14ac:dyDescent="0.25">
      <c r="A2200" s="6"/>
      <c r="B2200" s="27"/>
      <c r="C2200" t="str">
        <f>CONCATENATE("     ",B2196)</f>
        <v xml:space="preserve">     You are in the Mild Loss of Function category. See below for more information.</v>
      </c>
    </row>
    <row r="2201" spans="1:3" x14ac:dyDescent="0.25">
      <c r="A2201" s="6"/>
      <c r="B2201" s="27"/>
    </row>
    <row r="2202" spans="1:3" x14ac:dyDescent="0.25">
      <c r="A2202" s="6"/>
      <c r="B2202" s="27"/>
      <c r="C2202" t="s">
        <v>542</v>
      </c>
    </row>
    <row r="2203" spans="1:3" x14ac:dyDescent="0.25">
      <c r="A2203" s="5"/>
      <c r="B2203" s="27"/>
    </row>
    <row r="2204" spans="1:3" x14ac:dyDescent="0.25">
      <c r="A2204" s="5"/>
      <c r="B2204" s="27"/>
      <c r="C2204" t="str">
        <f>CONCATENATE( "  &lt;piechart percentage=",B2197," /&gt;")</f>
        <v xml:space="preserve">  &lt;piechart percentage=39.7 /&gt;</v>
      </c>
    </row>
    <row r="2205" spans="1:3" x14ac:dyDescent="0.25">
      <c r="A2205" s="5"/>
      <c r="B2205" s="27"/>
      <c r="C2205" t="str">
        <f>" &lt;/Genotype&gt;"</f>
        <v xml:space="preserve"> &lt;/Genotype&gt;</v>
      </c>
    </row>
    <row r="2206" spans="1:3" x14ac:dyDescent="0.25">
      <c r="A2206" s="5" t="s">
        <v>48</v>
      </c>
      <c r="B2206" s="27" t="str">
        <f>CONCATENATE("People with this variant have two copies of the ",B2146," variant. This substitution of a single nucleotide is known as a missense mutation.")</f>
        <v>People with this variant have two copies of the [C645T](https://www.ncbi.nlm.nih.gov/clinvar/variation/17503/) variant. This substitution of a single nucleotide is known as a missense mutation.</v>
      </c>
      <c r="C2206" t="str">
        <f>CONCATENATE(" &lt;Genotype hgvs=",CHAR(34),B2192,B2193,";",B2193,CHAR(34)," name=",CHAR(34),B2143,CHAR(34),"&gt; ")</f>
        <v xml:space="preserve"> &lt;Genotype hgvs="NC_000017.11:g.[30237328T&gt;C];[30237328T&gt;C]" name="C645T "&gt; </v>
      </c>
    </row>
    <row r="2207" spans="1:3" x14ac:dyDescent="0.25">
      <c r="A2207" s="6" t="s">
        <v>49</v>
      </c>
      <c r="B2207" s="27" t="s">
        <v>205</v>
      </c>
      <c r="C2207" t="s">
        <v>17</v>
      </c>
    </row>
    <row r="2208" spans="1:3" x14ac:dyDescent="0.25">
      <c r="A2208" s="6" t="s">
        <v>47</v>
      </c>
      <c r="B2208" s="27">
        <v>42.9</v>
      </c>
      <c r="C2208" t="s">
        <v>539</v>
      </c>
    </row>
    <row r="2209" spans="1:3" x14ac:dyDescent="0.25">
      <c r="A2209" s="6"/>
      <c r="B2209" s="27"/>
    </row>
    <row r="2210" spans="1:3" x14ac:dyDescent="0.25">
      <c r="A2210" s="5"/>
      <c r="B2210" s="27"/>
      <c r="C2210" t="str">
        <f>CONCATENATE("     ",B2206)</f>
        <v xml:space="preserve">     People with this variant have two copies of the [C645T](https://www.ncbi.nlm.nih.gov/clinvar/variation/17503/) variant. This substitution of a single nucleotide is known as a missense mutation.</v>
      </c>
    </row>
    <row r="2211" spans="1:3" x14ac:dyDescent="0.25">
      <c r="A2211" s="6"/>
      <c r="B2211" s="27"/>
    </row>
    <row r="2212" spans="1:3" x14ac:dyDescent="0.25">
      <c r="A2212" s="6"/>
      <c r="B2212" s="27"/>
      <c r="C2212" t="s">
        <v>541</v>
      </c>
    </row>
    <row r="2213" spans="1:3" x14ac:dyDescent="0.25">
      <c r="A2213" s="6"/>
      <c r="B2213" s="27"/>
    </row>
    <row r="2214" spans="1:3" x14ac:dyDescent="0.25">
      <c r="A2214" s="6"/>
      <c r="B2214" s="27"/>
      <c r="C2214" t="str">
        <f>CONCATENATE("     ",B2207)</f>
        <v xml:space="preserve">     You are in the Moderate Loss of Function category. See below for more information.</v>
      </c>
    </row>
    <row r="2215" spans="1:3" x14ac:dyDescent="0.25">
      <c r="A2215" s="6"/>
      <c r="B2215" s="27"/>
    </row>
    <row r="2216" spans="1:3" x14ac:dyDescent="0.25">
      <c r="A2216" s="5"/>
      <c r="B2216" s="27"/>
      <c r="C2216" t="s">
        <v>542</v>
      </c>
    </row>
    <row r="2217" spans="1:3" x14ac:dyDescent="0.25">
      <c r="A2217" s="5"/>
      <c r="B2217" s="27"/>
    </row>
    <row r="2218" spans="1:3" x14ac:dyDescent="0.25">
      <c r="A2218" s="5"/>
      <c r="B2218" s="27"/>
      <c r="C2218" t="str">
        <f>CONCATENATE( "  &lt;piechart percentage=",B2208," /&gt;")</f>
        <v xml:space="preserve">  &lt;piechart percentage=42.9 /&gt;</v>
      </c>
    </row>
    <row r="2219" spans="1:3" x14ac:dyDescent="0.25">
      <c r="A2219" s="5"/>
      <c r="B2219" s="27"/>
      <c r="C2219" t="str">
        <f>" &lt;/Genotype&gt;"</f>
        <v xml:space="preserve"> &lt;/Genotype&gt;</v>
      </c>
    </row>
    <row r="2220" spans="1:3" x14ac:dyDescent="0.25">
      <c r="A2220" s="5" t="s">
        <v>50</v>
      </c>
      <c r="B2220" s="27" t="str">
        <f>CONCATENATE("Your ",B2129," gene has no variants. A normal gene is referred to as a ",CHAR(34),"wild-type",CHAR(34)," gene.")</f>
        <v>Your CHRNA3 gene has no variants. A normal gene is referred to as a "wild-type" gene.</v>
      </c>
      <c r="C2220" t="str">
        <f>CONCATENATE(" &lt;Genotype hgvs=",CHAR(34),B2192,B2194,";",B2194,CHAR(34)," name=",CHAR(34),B2143,CHAR(34),"&gt; ")</f>
        <v xml:space="preserve"> &lt;Genotype hgvs="NC_000017.11:g.[30237328=];[30237328=]" name="C645T "&gt; </v>
      </c>
    </row>
    <row r="2221" spans="1:3" x14ac:dyDescent="0.25">
      <c r="A2221" s="6" t="s">
        <v>51</v>
      </c>
      <c r="B2221" s="27" t="s">
        <v>153</v>
      </c>
      <c r="C2221" t="s">
        <v>17</v>
      </c>
    </row>
    <row r="2222" spans="1:3" x14ac:dyDescent="0.25">
      <c r="A2222" s="6" t="s">
        <v>47</v>
      </c>
      <c r="B2222" s="27">
        <v>17.399999999999999</v>
      </c>
      <c r="C2222" t="s">
        <v>539</v>
      </c>
    </row>
    <row r="2223" spans="1:3" x14ac:dyDescent="0.25">
      <c r="A2223" s="5"/>
      <c r="B2223" s="27"/>
    </row>
    <row r="2224" spans="1:3" x14ac:dyDescent="0.25">
      <c r="A2224" s="6"/>
      <c r="B2224" s="27"/>
      <c r="C2224" t="str">
        <f>CONCATENATE("     ",B2220)</f>
        <v xml:space="preserve">     Your CHRNA3 gene has no variants. A normal gene is referred to as a "wild-type" gene.</v>
      </c>
    </row>
    <row r="2225" spans="1:3" x14ac:dyDescent="0.25">
      <c r="A2225" s="6"/>
      <c r="B2225" s="27"/>
    </row>
    <row r="2226" spans="1:3" x14ac:dyDescent="0.25">
      <c r="A2226" s="6"/>
      <c r="B2226" s="27"/>
      <c r="C2226" t="s">
        <v>541</v>
      </c>
    </row>
    <row r="2227" spans="1:3" x14ac:dyDescent="0.25">
      <c r="A2227" s="6"/>
      <c r="B2227" s="27"/>
    </row>
    <row r="2228" spans="1:3" x14ac:dyDescent="0.25">
      <c r="A2228" s="6"/>
      <c r="B2228" s="27"/>
      <c r="C2228" t="str">
        <f>CONCATENATE("     ",B2221)</f>
        <v xml:space="preserve">     This variant is not associated with increased risk.</v>
      </c>
    </row>
    <row r="2229" spans="1:3" x14ac:dyDescent="0.25">
      <c r="A2229" s="5"/>
      <c r="B2229" s="27"/>
    </row>
    <row r="2230" spans="1:3" x14ac:dyDescent="0.25">
      <c r="A2230" s="5"/>
      <c r="B2230" s="27"/>
      <c r="C2230" t="s">
        <v>542</v>
      </c>
    </row>
    <row r="2231" spans="1:3" x14ac:dyDescent="0.25">
      <c r="A2231" s="5"/>
      <c r="B2231" s="27"/>
    </row>
    <row r="2232" spans="1:3" x14ac:dyDescent="0.25">
      <c r="A2232" s="5"/>
      <c r="B2232" s="27"/>
      <c r="C2232" t="str">
        <f>CONCATENATE( "  &lt;piechart percentage=",B2222," /&gt;")</f>
        <v xml:space="preserve">  &lt;piechart percentage=17.4 /&gt;</v>
      </c>
    </row>
    <row r="2233" spans="1:3" x14ac:dyDescent="0.25">
      <c r="A2233" s="5"/>
      <c r="B2233" s="27"/>
      <c r="C2233" t="str">
        <f>" &lt;/Genotype&gt;"</f>
        <v xml:space="preserve"> &lt;/Genotype&gt;</v>
      </c>
    </row>
    <row r="2234" spans="1:3" x14ac:dyDescent="0.25">
      <c r="A2234" s="5" t="s">
        <v>52</v>
      </c>
      <c r="B2234" s="27" t="str">
        <f>CONCATENATE("Your ",B2129," gene has an unknown variant.")</f>
        <v>Your CHRNA3 gene has an unknown variant.</v>
      </c>
      <c r="C2234" t="str">
        <f>CONCATENATE(" &lt;Genotype hgvs=",CHAR(34),"unknown",CHAR(34),"&gt; ")</f>
        <v xml:space="preserve"> &lt;Genotype hgvs="unknown"&gt; </v>
      </c>
    </row>
    <row r="2235" spans="1:3" x14ac:dyDescent="0.25">
      <c r="A2235" s="6" t="s">
        <v>52</v>
      </c>
      <c r="B2235" s="27" t="s">
        <v>155</v>
      </c>
      <c r="C2235" t="s">
        <v>17</v>
      </c>
    </row>
    <row r="2236" spans="1:3" x14ac:dyDescent="0.25">
      <c r="A2236" s="6" t="s">
        <v>47</v>
      </c>
      <c r="B2236" s="27"/>
      <c r="C2236" t="s">
        <v>539</v>
      </c>
    </row>
    <row r="2237" spans="1:3" x14ac:dyDescent="0.25">
      <c r="A2237" s="6"/>
      <c r="B2237" s="27"/>
    </row>
    <row r="2238" spans="1:3" x14ac:dyDescent="0.25">
      <c r="A2238" s="6"/>
      <c r="B2238" s="27"/>
      <c r="C2238" t="str">
        <f>CONCATENATE("     ",B2234)</f>
        <v xml:space="preserve">     Your CHRNA3 gene has an unknown variant.</v>
      </c>
    </row>
    <row r="2239" spans="1:3" x14ac:dyDescent="0.25">
      <c r="A2239" s="6"/>
      <c r="B2239" s="27"/>
    </row>
    <row r="2240" spans="1:3" x14ac:dyDescent="0.25">
      <c r="A2240" s="6"/>
      <c r="B2240" s="27"/>
      <c r="C2240" t="s">
        <v>541</v>
      </c>
    </row>
    <row r="2241" spans="1:3" x14ac:dyDescent="0.25">
      <c r="A2241" s="6"/>
      <c r="B2241" s="27"/>
    </row>
    <row r="2242" spans="1:3" x14ac:dyDescent="0.25">
      <c r="A2242" s="5"/>
      <c r="B2242" s="27"/>
      <c r="C2242" t="str">
        <f>CONCATENATE("     ",B2235)</f>
        <v xml:space="preserve">     The effect is unknown.</v>
      </c>
    </row>
    <row r="2243" spans="1:3" x14ac:dyDescent="0.25">
      <c r="A2243" s="6"/>
      <c r="B2243" s="27"/>
    </row>
    <row r="2244" spans="1:3" x14ac:dyDescent="0.25">
      <c r="A2244" s="5"/>
      <c r="B2244" s="27"/>
      <c r="C2244" t="s">
        <v>542</v>
      </c>
    </row>
    <row r="2245" spans="1:3" x14ac:dyDescent="0.25">
      <c r="A2245" s="5"/>
      <c r="B2245" s="27"/>
    </row>
    <row r="2246" spans="1:3" x14ac:dyDescent="0.25">
      <c r="A2246" s="5"/>
      <c r="B2246" s="27"/>
      <c r="C2246" t="str">
        <f>CONCATENATE( "  &lt;piechart percentage=",B2236," /&gt;")</f>
        <v xml:space="preserve">  &lt;piechart percentage= /&gt;</v>
      </c>
    </row>
    <row r="2247" spans="1:3" x14ac:dyDescent="0.25">
      <c r="A2247" s="5"/>
      <c r="B2247" s="27"/>
      <c r="C2247" t="str">
        <f>" &lt;/Genotype&gt;"</f>
        <v xml:space="preserve"> &lt;/Genotype&gt;</v>
      </c>
    </row>
    <row r="2248" spans="1:3" x14ac:dyDescent="0.25">
      <c r="A2248" s="5" t="s">
        <v>50</v>
      </c>
      <c r="B2248" s="27" t="str">
        <f>CONCATENATE("Your ",B2129," gene has no variants. A normal gene is referred to as a ",CHAR(34),"wild-type",CHAR(34)," gene.")</f>
        <v>Your CHRNA3 gene has no variants. A normal gene is referred to as a "wild-type" gene.</v>
      </c>
      <c r="C2248" t="str">
        <f>CONCATENATE(" &lt;Genotype hgvs=",CHAR(34),"wildtype",CHAR(34),"&gt;")</f>
        <v xml:space="preserve"> &lt;Genotype hgvs="wildtype"&gt;</v>
      </c>
    </row>
    <row r="2249" spans="1:3" x14ac:dyDescent="0.25">
      <c r="A2249" s="6" t="s">
        <v>51</v>
      </c>
      <c r="B2249" s="27" t="s">
        <v>234</v>
      </c>
      <c r="C2249" t="s">
        <v>17</v>
      </c>
    </row>
    <row r="2250" spans="1:3" x14ac:dyDescent="0.25">
      <c r="A2250" s="6" t="s">
        <v>47</v>
      </c>
      <c r="B2250" s="27"/>
      <c r="C2250" t="s">
        <v>539</v>
      </c>
    </row>
    <row r="2251" spans="1:3" x14ac:dyDescent="0.25">
      <c r="A2251" s="6"/>
      <c r="B2251" s="27"/>
    </row>
    <row r="2252" spans="1:3" x14ac:dyDescent="0.25">
      <c r="A2252" s="6"/>
      <c r="B2252" s="27"/>
      <c r="C2252" t="str">
        <f>CONCATENATE("     ",B2248)</f>
        <v xml:space="preserve">     Your CHRNA3 gene has no variants. A normal gene is referred to as a "wild-type" gene.</v>
      </c>
    </row>
    <row r="2253" spans="1:3" x14ac:dyDescent="0.25">
      <c r="A2253" s="6"/>
      <c r="B2253" s="27"/>
    </row>
    <row r="2254" spans="1:3" x14ac:dyDescent="0.25">
      <c r="A2254" s="6"/>
      <c r="B2254" s="27"/>
      <c r="C2254" t="s">
        <v>541</v>
      </c>
    </row>
    <row r="2255" spans="1:3" x14ac:dyDescent="0.25">
      <c r="A2255" s="6"/>
      <c r="B2255" s="27"/>
    </row>
    <row r="2256" spans="1:3" x14ac:dyDescent="0.25">
      <c r="A2256" s="6"/>
      <c r="B2256" s="27"/>
      <c r="C2256" t="str">
        <f>CONCATENATE("     ",B2249)</f>
        <v xml:space="preserve">     Your variant is not associated with any loss of function.</v>
      </c>
    </row>
    <row r="2257" spans="1:3" x14ac:dyDescent="0.25">
      <c r="A2257" s="6"/>
      <c r="B2257" s="27"/>
    </row>
    <row r="2258" spans="1:3" x14ac:dyDescent="0.25">
      <c r="A2258" s="6"/>
      <c r="B2258" s="27"/>
      <c r="C2258" t="s">
        <v>542</v>
      </c>
    </row>
    <row r="2259" spans="1:3" x14ac:dyDescent="0.25">
      <c r="A2259" s="5"/>
      <c r="B2259" s="27"/>
    </row>
    <row r="2260" spans="1:3" x14ac:dyDescent="0.25">
      <c r="A2260" s="6"/>
      <c r="B2260" s="27"/>
      <c r="C2260" t="str">
        <f>CONCATENATE( "  &lt;piechart percentage=",B2250," /&gt;")</f>
        <v xml:space="preserve">  &lt;piechart percentage= /&gt;</v>
      </c>
    </row>
    <row r="2261" spans="1:3" x14ac:dyDescent="0.25">
      <c r="A2261" s="6"/>
      <c r="B2261" s="27"/>
      <c r="C2261" t="str">
        <f>" &lt;/Genotype&gt;"</f>
        <v xml:space="preserve"> &lt;/Genotype&gt;</v>
      </c>
    </row>
    <row r="2262" spans="1:3" x14ac:dyDescent="0.25">
      <c r="A2262" s="6"/>
      <c r="B2262" s="27"/>
      <c r="C2262" t="str">
        <f>"&lt;/GeneAnalysis&gt;"</f>
        <v>&lt;/GeneAnalysis&gt;</v>
      </c>
    </row>
    <row r="2263" spans="1:3" s="33" customFormat="1" x14ac:dyDescent="0.25"/>
    <row r="2264" spans="1:3" s="33" customFormat="1" x14ac:dyDescent="0.25">
      <c r="A2264" s="34"/>
      <c r="B2264" s="32"/>
    </row>
    <row r="2265" spans="1:3" x14ac:dyDescent="0.25">
      <c r="A2265" s="6" t="s">
        <v>4</v>
      </c>
      <c r="B2265" s="27" t="s">
        <v>365</v>
      </c>
      <c r="C2265" t="str">
        <f>CONCATENATE("&lt;GeneAnalysis gene=",CHAR(34),B2265,CHAR(34)," interval=",CHAR(34),B2266,CHAR(34),"&gt; ")</f>
        <v xml:space="preserve">&lt;GeneAnalysis gene="CHRNA3" interval="NC_000015.10:g.78593052_78621295"&gt; </v>
      </c>
    </row>
    <row r="2266" spans="1:3" x14ac:dyDescent="0.25">
      <c r="A2266" s="6" t="s">
        <v>27</v>
      </c>
      <c r="B2266" s="27" t="s">
        <v>366</v>
      </c>
    </row>
    <row r="2267" spans="1:3" x14ac:dyDescent="0.25">
      <c r="A2267" s="6" t="s">
        <v>28</v>
      </c>
      <c r="B2267" s="27" t="s">
        <v>362</v>
      </c>
      <c r="C2267" t="str">
        <f>CONCATENATE("# What are some common mutations of ",B2265,"?")</f>
        <v># What are some common mutations of CHRNA3?</v>
      </c>
    </row>
    <row r="2268" spans="1:3" x14ac:dyDescent="0.25">
      <c r="A2268" s="6" t="s">
        <v>24</v>
      </c>
      <c r="B2268" s="27" t="s">
        <v>25</v>
      </c>
      <c r="C2268" t="s">
        <v>17</v>
      </c>
    </row>
    <row r="2269" spans="1:3" x14ac:dyDescent="0.25">
      <c r="B2269" s="27"/>
      <c r="C2269" t="str">
        <f>CONCATENATE("There are ",B2267," well known variants in ",B2265,": ",B2276," and ",B2282,".")</f>
        <v>There are two well known variants in CHRNA3: [C78606381T](https://www.ncbi.nlm.nih.gov/projects/SNP/snp_ref.cgi?rs=12914385) and [C645T](https://www.ncbi.nlm.nih.gov/clinvar/variation/17503/).</v>
      </c>
    </row>
    <row r="2270" spans="1:3" x14ac:dyDescent="0.25">
      <c r="B2270" s="27"/>
    </row>
    <row r="2271" spans="1:3" x14ac:dyDescent="0.25">
      <c r="A2271" s="6"/>
      <c r="B2271" s="27"/>
      <c r="C2271" t="str">
        <f>CONCATENATE("&lt;# ",B2273," #&gt;")</f>
        <v>&lt;# C78606381T #&gt;</v>
      </c>
    </row>
    <row r="2272" spans="1:3" x14ac:dyDescent="0.25">
      <c r="A2272" s="6" t="s">
        <v>29</v>
      </c>
      <c r="B2272" s="1" t="s">
        <v>367</v>
      </c>
      <c r="C2272" t="str">
        <f>CONCATENATE(" &lt;Variant hgvs=",CHAR(34),B2272,CHAR(34)," name=",CHAR(34),B2273,CHAR(34),"&gt; ")</f>
        <v xml:space="preserve"> &lt;Variant hgvs="NC_000015.10:g.78606381C&gt;T" name="C78606381T"&gt; </v>
      </c>
    </row>
    <row r="2273" spans="1:3" x14ac:dyDescent="0.25">
      <c r="A2273" s="5" t="s">
        <v>30</v>
      </c>
      <c r="B2273" s="30" t="s">
        <v>369</v>
      </c>
    </row>
    <row r="2274" spans="1:3" x14ac:dyDescent="0.25">
      <c r="A2274" s="5" t="s">
        <v>31</v>
      </c>
      <c r="B2274" s="27" t="s">
        <v>224</v>
      </c>
      <c r="C2274" t="str">
        <f>CONCATENATE("  This variant is a change at a specific point in the ",B2265," gene from ",B2274," to ",B2275," resulting in incorrect ",B2268,"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275" spans="1:3" x14ac:dyDescent="0.25">
      <c r="A2275" s="5" t="s">
        <v>32</v>
      </c>
      <c r="B2275" s="27" t="s">
        <v>37</v>
      </c>
      <c r="C2275" t="s">
        <v>17</v>
      </c>
    </row>
    <row r="2276" spans="1:3" x14ac:dyDescent="0.25">
      <c r="A2276" s="5" t="s">
        <v>40</v>
      </c>
      <c r="B2276" s="30" t="s">
        <v>371</v>
      </c>
      <c r="C2276" t="str">
        <f>"&lt;/Variant&gt;"</f>
        <v>&lt;/Variant&gt;</v>
      </c>
    </row>
    <row r="2277" spans="1:3" x14ac:dyDescent="0.25">
      <c r="B2277" s="27"/>
      <c r="C2277" t="str">
        <f>CONCATENATE("&lt;# ",B2279," #&gt;")</f>
        <v>&lt;# C645T  #&gt;</v>
      </c>
    </row>
    <row r="2278" spans="1:3" x14ac:dyDescent="0.25">
      <c r="A2278" s="6" t="s">
        <v>29</v>
      </c>
      <c r="B2278" s="1" t="s">
        <v>368</v>
      </c>
      <c r="C2278" t="str">
        <f>CONCATENATE(" &lt;Variant hgvs=",CHAR(34),B2278,CHAR(34)," name=",CHAR(34),B2279,CHAR(34),"&gt; ")</f>
        <v xml:space="preserve"> &lt;Variant hgvs="NC_000015.10:g.78601997G&gt;A" name="C645T "&gt; </v>
      </c>
    </row>
    <row r="2279" spans="1:3" x14ac:dyDescent="0.25">
      <c r="A2279" s="5" t="s">
        <v>30</v>
      </c>
      <c r="B2279" s="30" t="s">
        <v>370</v>
      </c>
    </row>
    <row r="2280" spans="1:3" x14ac:dyDescent="0.25">
      <c r="A2280" s="5" t="s">
        <v>31</v>
      </c>
      <c r="B2280" s="27" t="s">
        <v>38</v>
      </c>
      <c r="C2280" t="str">
        <f>CONCATENATE("  This variant is a change at a specific point in the ",B2265," gene from ",B2280," to ",B2281," resulting in incorrect ",B2268,"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281" spans="1:3" x14ac:dyDescent="0.25">
      <c r="A2281" s="5" t="s">
        <v>32</v>
      </c>
      <c r="B2281" s="27" t="s">
        <v>66</v>
      </c>
    </row>
    <row r="2282" spans="1:3" x14ac:dyDescent="0.25">
      <c r="A2282" s="6" t="s">
        <v>40</v>
      </c>
      <c r="B2282" s="30" t="s">
        <v>381</v>
      </c>
      <c r="C2282" t="str">
        <f>"&lt;/Variant&gt;"</f>
        <v>&lt;/Variant&gt;</v>
      </c>
    </row>
    <row r="2283" spans="1:3" s="33" customFormat="1" x14ac:dyDescent="0.25">
      <c r="A2283" s="31"/>
      <c r="B2283" s="32"/>
    </row>
    <row r="2284" spans="1:3" s="33" customFormat="1" x14ac:dyDescent="0.25">
      <c r="A2284" s="31"/>
      <c r="B2284" s="32"/>
      <c r="C2284" t="str">
        <f>C2271</f>
        <v>&lt;# C78606381T #&gt;</v>
      </c>
    </row>
    <row r="2285" spans="1:3" x14ac:dyDescent="0.25">
      <c r="A2285" s="5" t="s">
        <v>39</v>
      </c>
      <c r="B2285" s="40" t="s">
        <v>372</v>
      </c>
      <c r="C2285" t="str">
        <f>CONCATENATE(" &lt;Genotype hgvs=",CHAR(34),B2285,B2286,";",B2287,CHAR(34)," name=",CHAR(34),B2273,CHAR(34),"&gt; ")</f>
        <v xml:space="preserve"> &lt;Genotype hgvs="NC_000015.10:g.[78606381C&gt;T];[78606381=]" name="C78606381T"&gt; </v>
      </c>
    </row>
    <row r="2286" spans="1:3" x14ac:dyDescent="0.25">
      <c r="A2286" s="5" t="s">
        <v>40</v>
      </c>
      <c r="B2286" s="27" t="s">
        <v>373</v>
      </c>
    </row>
    <row r="2287" spans="1:3" x14ac:dyDescent="0.25">
      <c r="A2287" s="5" t="s">
        <v>31</v>
      </c>
      <c r="B2287" s="27" t="s">
        <v>374</v>
      </c>
      <c r="C2287" t="s">
        <v>539</v>
      </c>
    </row>
    <row r="2288" spans="1:3" x14ac:dyDescent="0.25">
      <c r="A2288" s="5" t="s">
        <v>45</v>
      </c>
      <c r="B2288" s="27" t="str">
        <f>CONCATENATE("People with this variant have one copy of the ",B2276,"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288" t="s">
        <v>17</v>
      </c>
    </row>
    <row r="2289" spans="1:3" x14ac:dyDescent="0.25">
      <c r="A2289" s="6" t="s">
        <v>46</v>
      </c>
      <c r="B2289" s="27" t="s">
        <v>233</v>
      </c>
      <c r="C2289" t="str">
        <f>CONCATENATE("     ",B2288)</f>
        <v xml:space="preserve">     People with this variant have one copy of the [C78606381T](https://www.ncbi.nlm.nih.gov/projects/SNP/snp_ref.cgi?rs=12914385) variant. This substitution of a single nucleotide is known as a missense mutation.</v>
      </c>
    </row>
    <row r="2290" spans="1:3" x14ac:dyDescent="0.25">
      <c r="A2290" s="6" t="s">
        <v>47</v>
      </c>
      <c r="B2290" s="27">
        <v>37.9</v>
      </c>
    </row>
    <row r="2291" spans="1:3" x14ac:dyDescent="0.25">
      <c r="A2291" s="5"/>
      <c r="B2291" s="27"/>
      <c r="C2291" t="s">
        <v>541</v>
      </c>
    </row>
    <row r="2292" spans="1:3" x14ac:dyDescent="0.25">
      <c r="A2292" s="6"/>
      <c r="B2292" s="27"/>
    </row>
    <row r="2293" spans="1:3" x14ac:dyDescent="0.25">
      <c r="A2293" s="6"/>
      <c r="B2293" s="27"/>
      <c r="C2293" t="str">
        <f>CONCATENATE("     ",B2289)</f>
        <v xml:space="preserve">     You are in the Mild Loss of Function category. See below for more information.</v>
      </c>
    </row>
    <row r="2294" spans="1:3" x14ac:dyDescent="0.25">
      <c r="A2294" s="6"/>
      <c r="B2294" s="27"/>
    </row>
    <row r="2295" spans="1:3" x14ac:dyDescent="0.25">
      <c r="A2295" s="6"/>
      <c r="B2295" s="27"/>
      <c r="C2295" t="s">
        <v>542</v>
      </c>
    </row>
    <row r="2296" spans="1:3" x14ac:dyDescent="0.25">
      <c r="A2296" s="5"/>
      <c r="B2296" s="27"/>
    </row>
    <row r="2297" spans="1:3" x14ac:dyDescent="0.25">
      <c r="A2297" s="5"/>
      <c r="B2297" s="27"/>
      <c r="C2297" t="str">
        <f>CONCATENATE( "  &lt;piechart percentage=",B2290," /&gt;")</f>
        <v xml:space="preserve">  &lt;piechart percentage=37.9 /&gt;</v>
      </c>
    </row>
    <row r="2298" spans="1:3" x14ac:dyDescent="0.25">
      <c r="A2298" s="5"/>
      <c r="B2298" s="27"/>
      <c r="C2298" t="str">
        <f>" &lt;/Genotype&gt;"</f>
        <v xml:space="preserve"> &lt;/Genotype&gt;</v>
      </c>
    </row>
    <row r="2299" spans="1:3" x14ac:dyDescent="0.25">
      <c r="A2299" s="5" t="s">
        <v>48</v>
      </c>
      <c r="B2299" s="27" t="s">
        <v>375</v>
      </c>
      <c r="C2299" t="str">
        <f>CONCATENATE(" &lt;Genotype hgvs=",CHAR(34),B2285,B2286,";",B2286,CHAR(34)," name=",CHAR(34),B2273,CHAR(34),"&gt; ")</f>
        <v xml:space="preserve"> &lt;Genotype hgvs="NC_000015.10:g.[78606381C&gt;T];[78606381C&gt;T]" name="C78606381T"&gt; </v>
      </c>
    </row>
    <row r="2300" spans="1:3" x14ac:dyDescent="0.25">
      <c r="A2300" s="6" t="s">
        <v>49</v>
      </c>
      <c r="B2300" s="27" t="s">
        <v>205</v>
      </c>
      <c r="C2300" t="s">
        <v>17</v>
      </c>
    </row>
    <row r="2301" spans="1:3" x14ac:dyDescent="0.25">
      <c r="A2301" s="6" t="s">
        <v>47</v>
      </c>
      <c r="B2301" s="27">
        <v>15.9</v>
      </c>
      <c r="C2301" t="s">
        <v>539</v>
      </c>
    </row>
    <row r="2302" spans="1:3" x14ac:dyDescent="0.25">
      <c r="A2302" s="6"/>
      <c r="B2302" s="27"/>
    </row>
    <row r="2303" spans="1:3" x14ac:dyDescent="0.25">
      <c r="A2303" s="5"/>
      <c r="B2303" s="27"/>
      <c r="C2303" t="str">
        <f>CONCATENATE("     ",B2299)</f>
        <v xml:space="preserve">     People with this variant have two copies of the [C78606381T](https://www.ncbi.nlm.nih.gov/projects/SNP/snp_ref.cgi?rs=12914385) variant. This substitution of a single nucleotide is known as a missense mutation.
</v>
      </c>
    </row>
    <row r="2304" spans="1:3" x14ac:dyDescent="0.25">
      <c r="A2304" s="6"/>
      <c r="B2304" s="27"/>
    </row>
    <row r="2305" spans="1:3" x14ac:dyDescent="0.25">
      <c r="A2305" s="6"/>
      <c r="B2305" s="27"/>
      <c r="C2305" t="s">
        <v>541</v>
      </c>
    </row>
    <row r="2306" spans="1:3" x14ac:dyDescent="0.25">
      <c r="A2306" s="6"/>
      <c r="B2306" s="27"/>
    </row>
    <row r="2307" spans="1:3" x14ac:dyDescent="0.25">
      <c r="A2307" s="6"/>
      <c r="B2307" s="27"/>
      <c r="C2307" t="str">
        <f>CONCATENATE("     ",B2300)</f>
        <v xml:space="preserve">     You are in the Moderate Loss of Function category. See below for more information.</v>
      </c>
    </row>
    <row r="2308" spans="1:3" x14ac:dyDescent="0.25">
      <c r="A2308" s="6"/>
      <c r="B2308" s="27"/>
    </row>
    <row r="2309" spans="1:3" x14ac:dyDescent="0.25">
      <c r="A2309" s="5"/>
      <c r="B2309" s="27"/>
      <c r="C2309" t="s">
        <v>542</v>
      </c>
    </row>
    <row r="2310" spans="1:3" x14ac:dyDescent="0.25">
      <c r="A2310" s="5"/>
      <c r="B2310" s="27"/>
    </row>
    <row r="2311" spans="1:3" x14ac:dyDescent="0.25">
      <c r="A2311" s="5"/>
      <c r="B2311" s="27"/>
      <c r="C2311" t="str">
        <f>CONCATENATE( "  &lt;piechart percentage=",B2301," /&gt;")</f>
        <v xml:space="preserve">  &lt;piechart percentage=15.9 /&gt;</v>
      </c>
    </row>
    <row r="2312" spans="1:3" x14ac:dyDescent="0.25">
      <c r="A2312" s="5"/>
      <c r="B2312" s="27"/>
      <c r="C2312" t="str">
        <f>" &lt;/Genotype&gt;"</f>
        <v xml:space="preserve"> &lt;/Genotype&gt;</v>
      </c>
    </row>
    <row r="2313" spans="1:3" x14ac:dyDescent="0.25">
      <c r="A2313" s="5" t="s">
        <v>50</v>
      </c>
      <c r="B2313" s="27" t="str">
        <f>CONCATENATE("Your ",B2265," gene has no variants. A normal gene is referred to as a ",CHAR(34),"wild-type",CHAR(34)," gene.")</f>
        <v>Your CHRNA3 gene has no variants. A normal gene is referred to as a "wild-type" gene.</v>
      </c>
      <c r="C2313" t="str">
        <f>CONCATENATE(" &lt;Genotype hgvs=",CHAR(34),B2285,B2287,";",B2287,CHAR(34)," name=",CHAR(34),B2273,CHAR(34),"&gt; ")</f>
        <v xml:space="preserve"> &lt;Genotype hgvs="NC_000015.10:g.[78606381=];[78606381=]" name="C78606381T"&gt; </v>
      </c>
    </row>
    <row r="2314" spans="1:3" x14ac:dyDescent="0.25">
      <c r="A2314" s="6" t="s">
        <v>51</v>
      </c>
      <c r="B2314" s="27" t="s">
        <v>153</v>
      </c>
      <c r="C2314" t="s">
        <v>17</v>
      </c>
    </row>
    <row r="2315" spans="1:3" x14ac:dyDescent="0.25">
      <c r="A2315" s="6" t="s">
        <v>47</v>
      </c>
      <c r="B2315" s="27">
        <v>46.2</v>
      </c>
      <c r="C2315" t="s">
        <v>539</v>
      </c>
    </row>
    <row r="2316" spans="1:3" x14ac:dyDescent="0.25">
      <c r="A2316" s="5"/>
      <c r="B2316" s="27"/>
    </row>
    <row r="2317" spans="1:3" x14ac:dyDescent="0.25">
      <c r="A2317" s="6"/>
      <c r="B2317" s="27"/>
      <c r="C2317" t="str">
        <f>CONCATENATE("     ",B2313)</f>
        <v xml:space="preserve">     Your CHRNA3 gene has no variants. A normal gene is referred to as a "wild-type" gene.</v>
      </c>
    </row>
    <row r="2318" spans="1:3" x14ac:dyDescent="0.25">
      <c r="A2318" s="6"/>
      <c r="B2318" s="27"/>
    </row>
    <row r="2319" spans="1:3" x14ac:dyDescent="0.25">
      <c r="A2319" s="6"/>
      <c r="B2319" s="27"/>
      <c r="C2319" t="s">
        <v>541</v>
      </c>
    </row>
    <row r="2320" spans="1:3" x14ac:dyDescent="0.25">
      <c r="A2320" s="6"/>
      <c r="B2320" s="27"/>
    </row>
    <row r="2321" spans="1:3" x14ac:dyDescent="0.25">
      <c r="A2321" s="6"/>
      <c r="B2321" s="27"/>
      <c r="C2321" t="str">
        <f>CONCATENATE("     ",B2314)</f>
        <v xml:space="preserve">     This variant is not associated with increased risk.</v>
      </c>
    </row>
    <row r="2322" spans="1:3" x14ac:dyDescent="0.25">
      <c r="A2322" s="5"/>
      <c r="B2322" s="27"/>
    </row>
    <row r="2323" spans="1:3" x14ac:dyDescent="0.25">
      <c r="A2323" s="5"/>
      <c r="B2323" s="27"/>
      <c r="C2323" t="s">
        <v>542</v>
      </c>
    </row>
    <row r="2324" spans="1:3" x14ac:dyDescent="0.25">
      <c r="A2324" s="5"/>
      <c r="B2324" s="27"/>
    </row>
    <row r="2325" spans="1:3" x14ac:dyDescent="0.25">
      <c r="A2325" s="5"/>
      <c r="B2325" s="27"/>
      <c r="C2325" t="str">
        <f>CONCATENATE( "  &lt;piechart percentage=",B2315," /&gt;")</f>
        <v xml:space="preserve">  &lt;piechart percentage=46.2 /&gt;</v>
      </c>
    </row>
    <row r="2326" spans="1:3" x14ac:dyDescent="0.25">
      <c r="A2326" s="5"/>
      <c r="B2326" s="27"/>
      <c r="C2326" t="str">
        <f>" &lt;/Genotype&gt;"</f>
        <v xml:space="preserve"> &lt;/Genotype&gt;</v>
      </c>
    </row>
    <row r="2327" spans="1:3" x14ac:dyDescent="0.25">
      <c r="A2327" s="5"/>
      <c r="B2327" s="27"/>
      <c r="C2327" t="str">
        <f>C2277</f>
        <v>&lt;# C645T  #&gt;</v>
      </c>
    </row>
    <row r="2328" spans="1:3" x14ac:dyDescent="0.25">
      <c r="A2328" s="5" t="s">
        <v>39</v>
      </c>
      <c r="B2328" s="1" t="s">
        <v>253</v>
      </c>
      <c r="C2328" t="str">
        <f>CONCATENATE(" &lt;Genotype hgvs=",CHAR(34),B2328,B2329,";",B2330,CHAR(34)," name=",CHAR(34),B2279,CHAR(34),"&gt; ")</f>
        <v xml:space="preserve"> &lt;Genotype hgvs="NC_000017.11:g.[30237328T&gt;C];[30237328=]" name="C645T "&gt; </v>
      </c>
    </row>
    <row r="2329" spans="1:3" x14ac:dyDescent="0.25">
      <c r="A2329" s="5" t="s">
        <v>40</v>
      </c>
      <c r="B2329" s="27" t="s">
        <v>275</v>
      </c>
    </row>
    <row r="2330" spans="1:3" x14ac:dyDescent="0.25">
      <c r="A2330" s="5" t="s">
        <v>31</v>
      </c>
      <c r="B2330" s="27" t="s">
        <v>276</v>
      </c>
      <c r="C2330" t="s">
        <v>539</v>
      </c>
    </row>
    <row r="2331" spans="1:3" x14ac:dyDescent="0.25">
      <c r="A2331" s="5" t="s">
        <v>45</v>
      </c>
      <c r="B2331" s="27" t="str">
        <f>CONCATENATE("People with this variant have one copy of the ",B2282," variant. This substitution of a single nucleotide is known as a missense mutation.")</f>
        <v>People with this variant have one copy of the [C645T](https://www.ncbi.nlm.nih.gov/clinvar/variation/17503/) variant. This substitution of a single nucleotide is known as a missense mutation.</v>
      </c>
      <c r="C2331" t="s">
        <v>17</v>
      </c>
    </row>
    <row r="2332" spans="1:3" x14ac:dyDescent="0.25">
      <c r="A2332" s="6" t="s">
        <v>46</v>
      </c>
      <c r="B2332" s="27" t="s">
        <v>233</v>
      </c>
      <c r="C2332" t="str">
        <f>CONCATENATE("     ",B2331)</f>
        <v xml:space="preserve">     People with this variant have one copy of the [C645T](https://www.ncbi.nlm.nih.gov/clinvar/variation/17503/) variant. This substitution of a single nucleotide is known as a missense mutation.</v>
      </c>
    </row>
    <row r="2333" spans="1:3" x14ac:dyDescent="0.25">
      <c r="A2333" s="6" t="s">
        <v>47</v>
      </c>
      <c r="B2333" s="27">
        <v>39.700000000000003</v>
      </c>
    </row>
    <row r="2334" spans="1:3" x14ac:dyDescent="0.25">
      <c r="A2334" s="5"/>
      <c r="B2334" s="27"/>
      <c r="C2334" t="s">
        <v>541</v>
      </c>
    </row>
    <row r="2335" spans="1:3" x14ac:dyDescent="0.25">
      <c r="A2335" s="6"/>
      <c r="B2335" s="27"/>
    </row>
    <row r="2336" spans="1:3" x14ac:dyDescent="0.25">
      <c r="A2336" s="6"/>
      <c r="B2336" s="27"/>
      <c r="C2336" t="str">
        <f>CONCATENATE("     ",B2332)</f>
        <v xml:space="preserve">     You are in the Mild Loss of Function category. See below for more information.</v>
      </c>
    </row>
    <row r="2337" spans="1:3" x14ac:dyDescent="0.25">
      <c r="A2337" s="6"/>
      <c r="B2337" s="27"/>
    </row>
    <row r="2338" spans="1:3" x14ac:dyDescent="0.25">
      <c r="A2338" s="6"/>
      <c r="B2338" s="27"/>
      <c r="C2338" t="s">
        <v>542</v>
      </c>
    </row>
    <row r="2339" spans="1:3" x14ac:dyDescent="0.25">
      <c r="A2339" s="5"/>
      <c r="B2339" s="27"/>
    </row>
    <row r="2340" spans="1:3" x14ac:dyDescent="0.25">
      <c r="A2340" s="5"/>
      <c r="B2340" s="27"/>
      <c r="C2340" t="str">
        <f>CONCATENATE( "  &lt;piechart percentage=",B2333," /&gt;")</f>
        <v xml:space="preserve">  &lt;piechart percentage=39.7 /&gt;</v>
      </c>
    </row>
    <row r="2341" spans="1:3" x14ac:dyDescent="0.25">
      <c r="A2341" s="5"/>
      <c r="B2341" s="27"/>
      <c r="C2341" t="str">
        <f>" &lt;/Genotype&gt;"</f>
        <v xml:space="preserve"> &lt;/Genotype&gt;</v>
      </c>
    </row>
    <row r="2342" spans="1:3" x14ac:dyDescent="0.25">
      <c r="A2342" s="5" t="s">
        <v>48</v>
      </c>
      <c r="B2342" s="27" t="str">
        <f>CONCATENATE("People with this variant have two copies of the ",B2282," variant. This substitution of a single nucleotide is known as a missense mutation.")</f>
        <v>People with this variant have two copies of the [C645T](https://www.ncbi.nlm.nih.gov/clinvar/variation/17503/) variant. This substitution of a single nucleotide is known as a missense mutation.</v>
      </c>
      <c r="C2342" t="str">
        <f>CONCATENATE(" &lt;Genotype hgvs=",CHAR(34),B2328,B2329,";",B2329,CHAR(34)," name=",CHAR(34),B2279,CHAR(34),"&gt; ")</f>
        <v xml:space="preserve"> &lt;Genotype hgvs="NC_000017.11:g.[30237328T&gt;C];[30237328T&gt;C]" name="C645T "&gt; </v>
      </c>
    </row>
    <row r="2343" spans="1:3" x14ac:dyDescent="0.25">
      <c r="A2343" s="6" t="s">
        <v>49</v>
      </c>
      <c r="B2343" s="27" t="s">
        <v>205</v>
      </c>
      <c r="C2343" t="s">
        <v>17</v>
      </c>
    </row>
    <row r="2344" spans="1:3" x14ac:dyDescent="0.25">
      <c r="A2344" s="6" t="s">
        <v>47</v>
      </c>
      <c r="B2344" s="27">
        <v>42.9</v>
      </c>
      <c r="C2344" t="s">
        <v>539</v>
      </c>
    </row>
    <row r="2345" spans="1:3" x14ac:dyDescent="0.25">
      <c r="A2345" s="6"/>
      <c r="B2345" s="27"/>
    </row>
    <row r="2346" spans="1:3" x14ac:dyDescent="0.25">
      <c r="A2346" s="5"/>
      <c r="B2346" s="27"/>
      <c r="C2346" t="str">
        <f>CONCATENATE("     ",B2342)</f>
        <v xml:space="preserve">     People with this variant have two copies of the [C645T](https://www.ncbi.nlm.nih.gov/clinvar/variation/17503/) variant. This substitution of a single nucleotide is known as a missense mutation.</v>
      </c>
    </row>
    <row r="2347" spans="1:3" x14ac:dyDescent="0.25">
      <c r="A2347" s="6"/>
      <c r="B2347" s="27"/>
    </row>
    <row r="2348" spans="1:3" x14ac:dyDescent="0.25">
      <c r="A2348" s="6"/>
      <c r="B2348" s="27"/>
      <c r="C2348" t="s">
        <v>541</v>
      </c>
    </row>
    <row r="2349" spans="1:3" x14ac:dyDescent="0.25">
      <c r="A2349" s="6"/>
      <c r="B2349" s="27"/>
    </row>
    <row r="2350" spans="1:3" x14ac:dyDescent="0.25">
      <c r="A2350" s="6"/>
      <c r="B2350" s="27"/>
      <c r="C2350" t="str">
        <f>CONCATENATE("     ",B2343)</f>
        <v xml:space="preserve">     You are in the Moderate Loss of Function category. See below for more information.</v>
      </c>
    </row>
    <row r="2351" spans="1:3" x14ac:dyDescent="0.25">
      <c r="A2351" s="6"/>
      <c r="B2351" s="27"/>
    </row>
    <row r="2352" spans="1:3" x14ac:dyDescent="0.25">
      <c r="A2352" s="5"/>
      <c r="B2352" s="27"/>
      <c r="C2352" t="s">
        <v>542</v>
      </c>
    </row>
    <row r="2353" spans="1:3" x14ac:dyDescent="0.25">
      <c r="A2353" s="5"/>
      <c r="B2353" s="27"/>
    </row>
    <row r="2354" spans="1:3" x14ac:dyDescent="0.25">
      <c r="A2354" s="5"/>
      <c r="B2354" s="27"/>
      <c r="C2354" t="str">
        <f>CONCATENATE( "  &lt;piechart percentage=",B2344," /&gt;")</f>
        <v xml:space="preserve">  &lt;piechart percentage=42.9 /&gt;</v>
      </c>
    </row>
    <row r="2355" spans="1:3" x14ac:dyDescent="0.25">
      <c r="A2355" s="5"/>
      <c r="B2355" s="27"/>
      <c r="C2355" t="str">
        <f>" &lt;/Genotype&gt;"</f>
        <v xml:space="preserve"> &lt;/Genotype&gt;</v>
      </c>
    </row>
    <row r="2356" spans="1:3" x14ac:dyDescent="0.25">
      <c r="A2356" s="5" t="s">
        <v>50</v>
      </c>
      <c r="B2356" s="27" t="str">
        <f>CONCATENATE("Your ",B2265," gene has no variants. A normal gene is referred to as a ",CHAR(34),"wild-type",CHAR(34)," gene.")</f>
        <v>Your CHRNA3 gene has no variants. A normal gene is referred to as a "wild-type" gene.</v>
      </c>
      <c r="C2356" t="str">
        <f>CONCATENATE(" &lt;Genotype hgvs=",CHAR(34),B2328,B2330,";",B2330,CHAR(34)," name=",CHAR(34),B2279,CHAR(34),"&gt; ")</f>
        <v xml:space="preserve"> &lt;Genotype hgvs="NC_000017.11:g.[30237328=];[30237328=]" name="C645T "&gt; </v>
      </c>
    </row>
    <row r="2357" spans="1:3" x14ac:dyDescent="0.25">
      <c r="A2357" s="6" t="s">
        <v>51</v>
      </c>
      <c r="B2357" s="27" t="s">
        <v>153</v>
      </c>
      <c r="C2357" t="s">
        <v>17</v>
      </c>
    </row>
    <row r="2358" spans="1:3" x14ac:dyDescent="0.25">
      <c r="A2358" s="6" t="s">
        <v>47</v>
      </c>
      <c r="B2358" s="27">
        <v>17.399999999999999</v>
      </c>
      <c r="C2358" t="s">
        <v>539</v>
      </c>
    </row>
    <row r="2359" spans="1:3" x14ac:dyDescent="0.25">
      <c r="A2359" s="5"/>
      <c r="B2359" s="27"/>
    </row>
    <row r="2360" spans="1:3" x14ac:dyDescent="0.25">
      <c r="A2360" s="6"/>
      <c r="B2360" s="27"/>
      <c r="C2360" t="str">
        <f>CONCATENATE("     ",B2356)</f>
        <v xml:space="preserve">     Your CHRNA3 gene has no variants. A normal gene is referred to as a "wild-type" gene.</v>
      </c>
    </row>
    <row r="2361" spans="1:3" x14ac:dyDescent="0.25">
      <c r="A2361" s="6"/>
      <c r="B2361" s="27"/>
    </row>
    <row r="2362" spans="1:3" x14ac:dyDescent="0.25">
      <c r="A2362" s="6"/>
      <c r="B2362" s="27"/>
      <c r="C2362" t="s">
        <v>541</v>
      </c>
    </row>
    <row r="2363" spans="1:3" x14ac:dyDescent="0.25">
      <c r="A2363" s="6"/>
      <c r="B2363" s="27"/>
    </row>
    <row r="2364" spans="1:3" x14ac:dyDescent="0.25">
      <c r="A2364" s="6"/>
      <c r="B2364" s="27"/>
      <c r="C2364" t="str">
        <f>CONCATENATE("     ",B2357)</f>
        <v xml:space="preserve">     This variant is not associated with increased risk.</v>
      </c>
    </row>
    <row r="2365" spans="1:3" x14ac:dyDescent="0.25">
      <c r="A2365" s="5"/>
      <c r="B2365" s="27"/>
    </row>
    <row r="2366" spans="1:3" x14ac:dyDescent="0.25">
      <c r="A2366" s="5"/>
      <c r="B2366" s="27"/>
      <c r="C2366" t="s">
        <v>542</v>
      </c>
    </row>
    <row r="2367" spans="1:3" x14ac:dyDescent="0.25">
      <c r="A2367" s="5"/>
      <c r="B2367" s="27"/>
    </row>
    <row r="2368" spans="1:3" x14ac:dyDescent="0.25">
      <c r="A2368" s="5"/>
      <c r="B2368" s="27"/>
      <c r="C2368" t="str">
        <f>CONCATENATE( "  &lt;piechart percentage=",B2358," /&gt;")</f>
        <v xml:space="preserve">  &lt;piechart percentage=17.4 /&gt;</v>
      </c>
    </row>
    <row r="2369" spans="1:3" x14ac:dyDescent="0.25">
      <c r="A2369" s="5"/>
      <c r="B2369" s="27"/>
      <c r="C2369" t="str">
        <f>" &lt;/Genotype&gt;"</f>
        <v xml:space="preserve"> &lt;/Genotype&gt;</v>
      </c>
    </row>
    <row r="2370" spans="1:3" x14ac:dyDescent="0.25">
      <c r="A2370" s="5" t="s">
        <v>52</v>
      </c>
      <c r="B2370" s="27" t="str">
        <f>CONCATENATE("Your ",B2265," gene has an unknown variant.")</f>
        <v>Your CHRNA3 gene has an unknown variant.</v>
      </c>
      <c r="C2370" t="str">
        <f>CONCATENATE(" &lt;Genotype hgvs=",CHAR(34),"unknown",CHAR(34),"&gt; ")</f>
        <v xml:space="preserve"> &lt;Genotype hgvs="unknown"&gt; </v>
      </c>
    </row>
    <row r="2371" spans="1:3" x14ac:dyDescent="0.25">
      <c r="A2371" s="6" t="s">
        <v>52</v>
      </c>
      <c r="B2371" s="27" t="s">
        <v>155</v>
      </c>
      <c r="C2371" t="s">
        <v>17</v>
      </c>
    </row>
    <row r="2372" spans="1:3" x14ac:dyDescent="0.25">
      <c r="A2372" s="6" t="s">
        <v>47</v>
      </c>
      <c r="B2372" s="27"/>
      <c r="C2372" t="s">
        <v>539</v>
      </c>
    </row>
    <row r="2373" spans="1:3" x14ac:dyDescent="0.25">
      <c r="A2373" s="6"/>
      <c r="B2373" s="27"/>
    </row>
    <row r="2374" spans="1:3" x14ac:dyDescent="0.25">
      <c r="A2374" s="6"/>
      <c r="B2374" s="27"/>
      <c r="C2374" t="str">
        <f>CONCATENATE("     ",B2370)</f>
        <v xml:space="preserve">     Your CHRNA3 gene has an unknown variant.</v>
      </c>
    </row>
    <row r="2375" spans="1:3" x14ac:dyDescent="0.25">
      <c r="A2375" s="6"/>
      <c r="B2375" s="27"/>
    </row>
    <row r="2376" spans="1:3" x14ac:dyDescent="0.25">
      <c r="A2376" s="6"/>
      <c r="B2376" s="27"/>
      <c r="C2376" t="s">
        <v>541</v>
      </c>
    </row>
    <row r="2377" spans="1:3" x14ac:dyDescent="0.25">
      <c r="A2377" s="6"/>
      <c r="B2377" s="27"/>
    </row>
    <row r="2378" spans="1:3" x14ac:dyDescent="0.25">
      <c r="A2378" s="5"/>
      <c r="B2378" s="27"/>
      <c r="C2378" t="str">
        <f>CONCATENATE("     ",B2371)</f>
        <v xml:space="preserve">     The effect is unknown.</v>
      </c>
    </row>
    <row r="2379" spans="1:3" x14ac:dyDescent="0.25">
      <c r="A2379" s="6"/>
      <c r="B2379" s="27"/>
    </row>
    <row r="2380" spans="1:3" x14ac:dyDescent="0.25">
      <c r="A2380" s="5"/>
      <c r="B2380" s="27"/>
      <c r="C2380" t="s">
        <v>542</v>
      </c>
    </row>
    <row r="2381" spans="1:3" x14ac:dyDescent="0.25">
      <c r="A2381" s="5"/>
      <c r="B2381" s="27"/>
    </row>
    <row r="2382" spans="1:3" x14ac:dyDescent="0.25">
      <c r="A2382" s="5"/>
      <c r="B2382" s="27"/>
      <c r="C2382" t="str">
        <f>CONCATENATE( "  &lt;piechart percentage=",B2372," /&gt;")</f>
        <v xml:space="preserve">  &lt;piechart percentage= /&gt;</v>
      </c>
    </row>
    <row r="2383" spans="1:3" x14ac:dyDescent="0.25">
      <c r="A2383" s="5"/>
      <c r="B2383" s="27"/>
      <c r="C2383" t="str">
        <f>" &lt;/Genotype&gt;"</f>
        <v xml:space="preserve"> &lt;/Genotype&gt;</v>
      </c>
    </row>
    <row r="2384" spans="1:3" x14ac:dyDescent="0.25">
      <c r="A2384" s="5" t="s">
        <v>50</v>
      </c>
      <c r="B2384" s="27" t="str">
        <f>CONCATENATE("Your ",B2265," gene has no variants. A normal gene is referred to as a ",CHAR(34),"wild-type",CHAR(34)," gene.")</f>
        <v>Your CHRNA3 gene has no variants. A normal gene is referred to as a "wild-type" gene.</v>
      </c>
      <c r="C2384" t="str">
        <f>CONCATENATE(" &lt;Genotype hgvs=",CHAR(34),"wildtype",CHAR(34),"&gt;")</f>
        <v xml:space="preserve"> &lt;Genotype hgvs="wildtype"&gt;</v>
      </c>
    </row>
    <row r="2385" spans="1:3" x14ac:dyDescent="0.25">
      <c r="A2385" s="6" t="s">
        <v>51</v>
      </c>
      <c r="B2385" s="27" t="s">
        <v>234</v>
      </c>
      <c r="C2385" t="s">
        <v>17</v>
      </c>
    </row>
    <row r="2386" spans="1:3" x14ac:dyDescent="0.25">
      <c r="A2386" s="6" t="s">
        <v>47</v>
      </c>
      <c r="B2386" s="27"/>
      <c r="C2386" t="s">
        <v>539</v>
      </c>
    </row>
    <row r="2387" spans="1:3" x14ac:dyDescent="0.25">
      <c r="A2387" s="6"/>
      <c r="B2387" s="27"/>
    </row>
    <row r="2388" spans="1:3" x14ac:dyDescent="0.25">
      <c r="A2388" s="6"/>
      <c r="B2388" s="27"/>
      <c r="C2388" t="str">
        <f>CONCATENATE("     ",B2384)</f>
        <v xml:space="preserve">     Your CHRNA3 gene has no variants. A normal gene is referred to as a "wild-type" gene.</v>
      </c>
    </row>
    <row r="2389" spans="1:3" x14ac:dyDescent="0.25">
      <c r="A2389" s="6"/>
      <c r="B2389" s="27"/>
    </row>
    <row r="2390" spans="1:3" x14ac:dyDescent="0.25">
      <c r="A2390" s="6"/>
      <c r="B2390" s="27"/>
      <c r="C2390" t="s">
        <v>541</v>
      </c>
    </row>
    <row r="2391" spans="1:3" x14ac:dyDescent="0.25">
      <c r="A2391" s="6"/>
      <c r="B2391" s="27"/>
    </row>
    <row r="2392" spans="1:3" x14ac:dyDescent="0.25">
      <c r="A2392" s="6"/>
      <c r="B2392" s="27"/>
      <c r="C2392" t="str">
        <f>CONCATENATE("     ",B2385)</f>
        <v xml:space="preserve">     Your variant is not associated with any loss of function.</v>
      </c>
    </row>
    <row r="2393" spans="1:3" x14ac:dyDescent="0.25">
      <c r="A2393" s="6"/>
      <c r="B2393" s="27"/>
    </row>
    <row r="2394" spans="1:3" x14ac:dyDescent="0.25">
      <c r="A2394" s="6"/>
      <c r="B2394" s="27"/>
      <c r="C2394" t="s">
        <v>542</v>
      </c>
    </row>
    <row r="2395" spans="1:3" x14ac:dyDescent="0.25">
      <c r="A2395" s="5"/>
      <c r="B2395" s="27"/>
    </row>
    <row r="2396" spans="1:3" x14ac:dyDescent="0.25">
      <c r="A2396" s="6"/>
      <c r="B2396" s="27"/>
      <c r="C2396" t="str">
        <f>CONCATENATE( "  &lt;piechart percentage=",B2386," /&gt;")</f>
        <v xml:space="preserve">  &lt;piechart percentage= /&gt;</v>
      </c>
    </row>
    <row r="2397" spans="1:3" x14ac:dyDescent="0.25">
      <c r="A2397" s="6"/>
      <c r="B2397" s="27"/>
      <c r="C2397" t="str">
        <f>" &lt;/Genotype&gt;"</f>
        <v xml:space="preserve"> &lt;/Genotype&gt;</v>
      </c>
    </row>
    <row r="2398" spans="1:3" x14ac:dyDescent="0.25">
      <c r="A2398" s="6"/>
      <c r="B2398" s="27"/>
      <c r="C2398" t="str">
        <f>"&lt;/GeneAnalysis&gt;"</f>
        <v>&lt;/GeneAnalysis&gt;</v>
      </c>
    </row>
    <row r="2399" spans="1:3" s="33" customFormat="1" x14ac:dyDescent="0.25"/>
    <row r="2400" spans="1:3" s="33" customFormat="1" x14ac:dyDescent="0.25">
      <c r="A2400" s="34"/>
      <c r="B2400" s="32"/>
    </row>
    <row r="2401" spans="1:3" x14ac:dyDescent="0.25">
      <c r="A2401" s="6" t="s">
        <v>4</v>
      </c>
      <c r="B2401" s="27" t="s">
        <v>365</v>
      </c>
      <c r="C2401" t="str">
        <f>CONCATENATE("&lt;GeneAnalysis gene=",CHAR(34),B2401,CHAR(34)," interval=",CHAR(34),B2402,CHAR(34),"&gt; ")</f>
        <v xml:space="preserve">&lt;GeneAnalysis gene="CHRNA3" interval="NC_000015.10:g.78593052_78621295"&gt; </v>
      </c>
    </row>
    <row r="2402" spans="1:3" x14ac:dyDescent="0.25">
      <c r="A2402" s="6" t="s">
        <v>27</v>
      </c>
      <c r="B2402" s="27" t="s">
        <v>366</v>
      </c>
    </row>
    <row r="2403" spans="1:3" x14ac:dyDescent="0.25">
      <c r="A2403" s="6" t="s">
        <v>28</v>
      </c>
      <c r="B2403" s="27" t="s">
        <v>362</v>
      </c>
      <c r="C2403" t="str">
        <f>CONCATENATE("# What are some common mutations of ",B2401,"?")</f>
        <v># What are some common mutations of CHRNA3?</v>
      </c>
    </row>
    <row r="2404" spans="1:3" x14ac:dyDescent="0.25">
      <c r="A2404" s="6" t="s">
        <v>24</v>
      </c>
      <c r="B2404" s="27" t="s">
        <v>25</v>
      </c>
      <c r="C2404" t="s">
        <v>17</v>
      </c>
    </row>
    <row r="2405" spans="1:3" x14ac:dyDescent="0.25">
      <c r="B2405" s="27"/>
      <c r="C2405" t="str">
        <f>CONCATENATE("There are ",B2403," well known variants in ",B2401,": ",B2412," and ",B2418,".")</f>
        <v>There are two well known variants in CHRNA3: [C78606381T](https://www.ncbi.nlm.nih.gov/projects/SNP/snp_ref.cgi?rs=12914385) and [C645T](https://www.ncbi.nlm.nih.gov/clinvar/variation/17503/).</v>
      </c>
    </row>
    <row r="2406" spans="1:3" x14ac:dyDescent="0.25">
      <c r="B2406" s="27"/>
    </row>
    <row r="2407" spans="1:3" x14ac:dyDescent="0.25">
      <c r="A2407" s="6"/>
      <c r="B2407" s="27"/>
      <c r="C2407" t="str">
        <f>CONCATENATE("&lt;# ",B2409," #&gt;")</f>
        <v>&lt;# C78606381T #&gt;</v>
      </c>
    </row>
    <row r="2408" spans="1:3" x14ac:dyDescent="0.25">
      <c r="A2408" s="6" t="s">
        <v>29</v>
      </c>
      <c r="B2408" s="1" t="s">
        <v>367</v>
      </c>
      <c r="C2408" t="str">
        <f>CONCATENATE(" &lt;Variant hgvs=",CHAR(34),B2408,CHAR(34)," name=",CHAR(34),B2409,CHAR(34),"&gt; ")</f>
        <v xml:space="preserve"> &lt;Variant hgvs="NC_000015.10:g.78606381C&gt;T" name="C78606381T"&gt; </v>
      </c>
    </row>
    <row r="2409" spans="1:3" x14ac:dyDescent="0.25">
      <c r="A2409" s="5" t="s">
        <v>30</v>
      </c>
      <c r="B2409" s="30" t="s">
        <v>369</v>
      </c>
    </row>
    <row r="2410" spans="1:3" x14ac:dyDescent="0.25">
      <c r="A2410" s="5" t="s">
        <v>31</v>
      </c>
      <c r="B2410" s="27" t="s">
        <v>224</v>
      </c>
      <c r="C2410" t="str">
        <f>CONCATENATE("  This variant is a change at a specific point in the ",B2401," gene from ",B2410," to ",B2411," resulting in incorrect ",B2404,"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411" spans="1:3" x14ac:dyDescent="0.25">
      <c r="A2411" s="5" t="s">
        <v>32</v>
      </c>
      <c r="B2411" s="27" t="s">
        <v>37</v>
      </c>
      <c r="C2411" t="s">
        <v>17</v>
      </c>
    </row>
    <row r="2412" spans="1:3" x14ac:dyDescent="0.25">
      <c r="A2412" s="5" t="s">
        <v>40</v>
      </c>
      <c r="B2412" s="30" t="s">
        <v>371</v>
      </c>
      <c r="C2412" t="str">
        <f>"&lt;/Variant&gt;"</f>
        <v>&lt;/Variant&gt;</v>
      </c>
    </row>
    <row r="2413" spans="1:3" x14ac:dyDescent="0.25">
      <c r="B2413" s="27"/>
      <c r="C2413" t="str">
        <f>CONCATENATE("&lt;# ",B2415," #&gt;")</f>
        <v>&lt;# C645T  #&gt;</v>
      </c>
    </row>
    <row r="2414" spans="1:3" x14ac:dyDescent="0.25">
      <c r="A2414" s="6" t="s">
        <v>29</v>
      </c>
      <c r="B2414" s="1" t="s">
        <v>368</v>
      </c>
      <c r="C2414" t="str">
        <f>CONCATENATE(" &lt;Variant hgvs=",CHAR(34),B2414,CHAR(34)," name=",CHAR(34),B2415,CHAR(34),"&gt; ")</f>
        <v xml:space="preserve"> &lt;Variant hgvs="NC_000015.10:g.78601997G&gt;A" name="C645T "&gt; </v>
      </c>
    </row>
    <row r="2415" spans="1:3" x14ac:dyDescent="0.25">
      <c r="A2415" s="5" t="s">
        <v>30</v>
      </c>
      <c r="B2415" s="30" t="s">
        <v>370</v>
      </c>
    </row>
    <row r="2416" spans="1:3" x14ac:dyDescent="0.25">
      <c r="A2416" s="5" t="s">
        <v>31</v>
      </c>
      <c r="B2416" s="27" t="s">
        <v>38</v>
      </c>
      <c r="C2416" t="str">
        <f>CONCATENATE("  This variant is a change at a specific point in the ",B2401," gene from ",B2416," to ",B2417," resulting in incorrect ",B2404,"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417" spans="1:3" x14ac:dyDescent="0.25">
      <c r="A2417" s="5" t="s">
        <v>32</v>
      </c>
      <c r="B2417" s="27" t="s">
        <v>66</v>
      </c>
    </row>
    <row r="2418" spans="1:3" x14ac:dyDescent="0.25">
      <c r="A2418" s="6" t="s">
        <v>40</v>
      </c>
      <c r="B2418" s="30" t="s">
        <v>381</v>
      </c>
      <c r="C2418" t="str">
        <f>"&lt;/Variant&gt;"</f>
        <v>&lt;/Variant&gt;</v>
      </c>
    </row>
    <row r="2419" spans="1:3" s="33" customFormat="1" x14ac:dyDescent="0.25">
      <c r="A2419" s="31"/>
      <c r="B2419" s="32"/>
    </row>
    <row r="2420" spans="1:3" s="33" customFormat="1" x14ac:dyDescent="0.25">
      <c r="A2420" s="31"/>
      <c r="B2420" s="32"/>
      <c r="C2420" t="str">
        <f>C2407</f>
        <v>&lt;# C78606381T #&gt;</v>
      </c>
    </row>
    <row r="2421" spans="1:3" x14ac:dyDescent="0.25">
      <c r="A2421" s="5" t="s">
        <v>39</v>
      </c>
      <c r="B2421" s="40" t="s">
        <v>372</v>
      </c>
      <c r="C2421" t="str">
        <f>CONCATENATE(" &lt;Genotype hgvs=",CHAR(34),B2421,B2422,";",B2423,CHAR(34)," name=",CHAR(34),B2409,CHAR(34),"&gt; ")</f>
        <v xml:space="preserve"> &lt;Genotype hgvs="NC_000015.10:g.[78606381C&gt;T];[78606381=]" name="C78606381T"&gt; </v>
      </c>
    </row>
    <row r="2422" spans="1:3" x14ac:dyDescent="0.25">
      <c r="A2422" s="5" t="s">
        <v>40</v>
      </c>
      <c r="B2422" s="27" t="s">
        <v>373</v>
      </c>
    </row>
    <row r="2423" spans="1:3" x14ac:dyDescent="0.25">
      <c r="A2423" s="5" t="s">
        <v>31</v>
      </c>
      <c r="B2423" s="27" t="s">
        <v>374</v>
      </c>
      <c r="C2423" t="s">
        <v>539</v>
      </c>
    </row>
    <row r="2424" spans="1:3" x14ac:dyDescent="0.25">
      <c r="A2424" s="5" t="s">
        <v>45</v>
      </c>
      <c r="B2424" s="27" t="str">
        <f>CONCATENATE("People with this variant have one copy of the ",B2412,"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424" t="s">
        <v>17</v>
      </c>
    </row>
    <row r="2425" spans="1:3" x14ac:dyDescent="0.25">
      <c r="A2425" s="6" t="s">
        <v>46</v>
      </c>
      <c r="B2425" s="27" t="s">
        <v>233</v>
      </c>
      <c r="C2425" t="str">
        <f>CONCATENATE("     ",B2424)</f>
        <v xml:space="preserve">     People with this variant have one copy of the [C78606381T](https://www.ncbi.nlm.nih.gov/projects/SNP/snp_ref.cgi?rs=12914385) variant. This substitution of a single nucleotide is known as a missense mutation.</v>
      </c>
    </row>
    <row r="2426" spans="1:3" x14ac:dyDescent="0.25">
      <c r="A2426" s="6" t="s">
        <v>47</v>
      </c>
      <c r="B2426" s="27">
        <v>37.9</v>
      </c>
    </row>
    <row r="2427" spans="1:3" x14ac:dyDescent="0.25">
      <c r="A2427" s="5"/>
      <c r="B2427" s="27"/>
      <c r="C2427" t="s">
        <v>541</v>
      </c>
    </row>
    <row r="2428" spans="1:3" x14ac:dyDescent="0.25">
      <c r="A2428" s="6"/>
      <c r="B2428" s="27"/>
    </row>
    <row r="2429" spans="1:3" x14ac:dyDescent="0.25">
      <c r="A2429" s="6"/>
      <c r="B2429" s="27"/>
      <c r="C2429" t="str">
        <f>CONCATENATE("     ",B2425)</f>
        <v xml:space="preserve">     You are in the Mild Loss of Function category. See below for more information.</v>
      </c>
    </row>
    <row r="2430" spans="1:3" x14ac:dyDescent="0.25">
      <c r="A2430" s="6"/>
      <c r="B2430" s="27"/>
    </row>
    <row r="2431" spans="1:3" x14ac:dyDescent="0.25">
      <c r="A2431" s="6"/>
      <c r="B2431" s="27"/>
      <c r="C2431" t="s">
        <v>542</v>
      </c>
    </row>
    <row r="2432" spans="1:3" x14ac:dyDescent="0.25">
      <c r="A2432" s="5"/>
      <c r="B2432" s="27"/>
    </row>
    <row r="2433" spans="1:3" x14ac:dyDescent="0.25">
      <c r="A2433" s="5"/>
      <c r="B2433" s="27"/>
      <c r="C2433" t="str">
        <f>CONCATENATE( "  &lt;piechart percentage=",B2426," /&gt;")</f>
        <v xml:space="preserve">  &lt;piechart percentage=37.9 /&gt;</v>
      </c>
    </row>
    <row r="2434" spans="1:3" x14ac:dyDescent="0.25">
      <c r="A2434" s="5"/>
      <c r="B2434" s="27"/>
      <c r="C2434" t="str">
        <f>" &lt;/Genotype&gt;"</f>
        <v xml:space="preserve"> &lt;/Genotype&gt;</v>
      </c>
    </row>
    <row r="2435" spans="1:3" x14ac:dyDescent="0.25">
      <c r="A2435" s="5" t="s">
        <v>48</v>
      </c>
      <c r="B2435" s="27" t="s">
        <v>375</v>
      </c>
      <c r="C2435" t="str">
        <f>CONCATENATE(" &lt;Genotype hgvs=",CHAR(34),B2421,B2422,";",B2422,CHAR(34)," name=",CHAR(34),B2409,CHAR(34),"&gt; ")</f>
        <v xml:space="preserve"> &lt;Genotype hgvs="NC_000015.10:g.[78606381C&gt;T];[78606381C&gt;T]" name="C78606381T"&gt; </v>
      </c>
    </row>
    <row r="2436" spans="1:3" x14ac:dyDescent="0.25">
      <c r="A2436" s="6" t="s">
        <v>49</v>
      </c>
      <c r="B2436" s="27" t="s">
        <v>205</v>
      </c>
      <c r="C2436" t="s">
        <v>17</v>
      </c>
    </row>
    <row r="2437" spans="1:3" x14ac:dyDescent="0.25">
      <c r="A2437" s="6" t="s">
        <v>47</v>
      </c>
      <c r="B2437" s="27">
        <v>15.9</v>
      </c>
      <c r="C2437" t="s">
        <v>539</v>
      </c>
    </row>
    <row r="2438" spans="1:3" x14ac:dyDescent="0.25">
      <c r="A2438" s="6"/>
      <c r="B2438" s="27"/>
    </row>
    <row r="2439" spans="1:3" x14ac:dyDescent="0.25">
      <c r="A2439" s="5"/>
      <c r="B2439" s="27"/>
      <c r="C2439" t="str">
        <f>CONCATENATE("     ",B2435)</f>
        <v xml:space="preserve">     People with this variant have two copies of the [C78606381T](https://www.ncbi.nlm.nih.gov/projects/SNP/snp_ref.cgi?rs=12914385) variant. This substitution of a single nucleotide is known as a missense mutation.
</v>
      </c>
    </row>
    <row r="2440" spans="1:3" x14ac:dyDescent="0.25">
      <c r="A2440" s="6"/>
      <c r="B2440" s="27"/>
    </row>
    <row r="2441" spans="1:3" x14ac:dyDescent="0.25">
      <c r="A2441" s="6"/>
      <c r="B2441" s="27"/>
      <c r="C2441" t="s">
        <v>541</v>
      </c>
    </row>
    <row r="2442" spans="1:3" x14ac:dyDescent="0.25">
      <c r="A2442" s="6"/>
      <c r="B2442" s="27"/>
    </row>
    <row r="2443" spans="1:3" x14ac:dyDescent="0.25">
      <c r="A2443" s="6"/>
      <c r="B2443" s="27"/>
      <c r="C2443" t="str">
        <f>CONCATENATE("     ",B2436)</f>
        <v xml:space="preserve">     You are in the Moderate Loss of Function category. See below for more information.</v>
      </c>
    </row>
    <row r="2444" spans="1:3" x14ac:dyDescent="0.25">
      <c r="A2444" s="6"/>
      <c r="B2444" s="27"/>
    </row>
    <row r="2445" spans="1:3" x14ac:dyDescent="0.25">
      <c r="A2445" s="5"/>
      <c r="B2445" s="27"/>
      <c r="C2445" t="s">
        <v>542</v>
      </c>
    </row>
    <row r="2446" spans="1:3" x14ac:dyDescent="0.25">
      <c r="A2446" s="5"/>
      <c r="B2446" s="27"/>
    </row>
    <row r="2447" spans="1:3" x14ac:dyDescent="0.25">
      <c r="A2447" s="5"/>
      <c r="B2447" s="27"/>
      <c r="C2447" t="str">
        <f>CONCATENATE( "  &lt;piechart percentage=",B2437," /&gt;")</f>
        <v xml:space="preserve">  &lt;piechart percentage=15.9 /&gt;</v>
      </c>
    </row>
    <row r="2448" spans="1:3" x14ac:dyDescent="0.25">
      <c r="A2448" s="5"/>
      <c r="B2448" s="27"/>
      <c r="C2448" t="str">
        <f>" &lt;/Genotype&gt;"</f>
        <v xml:space="preserve"> &lt;/Genotype&gt;</v>
      </c>
    </row>
    <row r="2449" spans="1:3" x14ac:dyDescent="0.25">
      <c r="A2449" s="5" t="s">
        <v>50</v>
      </c>
      <c r="B2449" s="27" t="str">
        <f>CONCATENATE("Your ",B2401," gene has no variants. A normal gene is referred to as a ",CHAR(34),"wild-type",CHAR(34)," gene.")</f>
        <v>Your CHRNA3 gene has no variants. A normal gene is referred to as a "wild-type" gene.</v>
      </c>
      <c r="C2449" t="str">
        <f>CONCATENATE(" &lt;Genotype hgvs=",CHAR(34),B2421,B2423,";",B2423,CHAR(34)," name=",CHAR(34),B2409,CHAR(34),"&gt; ")</f>
        <v xml:space="preserve"> &lt;Genotype hgvs="NC_000015.10:g.[78606381=];[78606381=]" name="C78606381T"&gt; </v>
      </c>
    </row>
    <row r="2450" spans="1:3" x14ac:dyDescent="0.25">
      <c r="A2450" s="6" t="s">
        <v>51</v>
      </c>
      <c r="B2450" s="27" t="s">
        <v>153</v>
      </c>
      <c r="C2450" t="s">
        <v>17</v>
      </c>
    </row>
    <row r="2451" spans="1:3" x14ac:dyDescent="0.25">
      <c r="A2451" s="6" t="s">
        <v>47</v>
      </c>
      <c r="B2451" s="27">
        <v>46.2</v>
      </c>
      <c r="C2451" t="s">
        <v>539</v>
      </c>
    </row>
    <row r="2452" spans="1:3" x14ac:dyDescent="0.25">
      <c r="A2452" s="5"/>
      <c r="B2452" s="27"/>
    </row>
    <row r="2453" spans="1:3" x14ac:dyDescent="0.25">
      <c r="A2453" s="6"/>
      <c r="B2453" s="27"/>
      <c r="C2453" t="str">
        <f>CONCATENATE("     ",B2449)</f>
        <v xml:space="preserve">     Your CHRNA3 gene has no variants. A normal gene is referred to as a "wild-type" gene.</v>
      </c>
    </row>
    <row r="2454" spans="1:3" x14ac:dyDescent="0.25">
      <c r="A2454" s="6"/>
      <c r="B2454" s="27"/>
    </row>
    <row r="2455" spans="1:3" x14ac:dyDescent="0.25">
      <c r="A2455" s="6"/>
      <c r="B2455" s="27"/>
      <c r="C2455" t="s">
        <v>541</v>
      </c>
    </row>
    <row r="2456" spans="1:3" x14ac:dyDescent="0.25">
      <c r="A2456" s="6"/>
      <c r="B2456" s="27"/>
    </row>
    <row r="2457" spans="1:3" x14ac:dyDescent="0.25">
      <c r="A2457" s="6"/>
      <c r="B2457" s="27"/>
      <c r="C2457" t="str">
        <f>CONCATENATE("     ",B2450)</f>
        <v xml:space="preserve">     This variant is not associated with increased risk.</v>
      </c>
    </row>
    <row r="2458" spans="1:3" x14ac:dyDescent="0.25">
      <c r="A2458" s="5"/>
      <c r="B2458" s="27"/>
    </row>
    <row r="2459" spans="1:3" x14ac:dyDescent="0.25">
      <c r="A2459" s="5"/>
      <c r="B2459" s="27"/>
      <c r="C2459" t="s">
        <v>542</v>
      </c>
    </row>
    <row r="2460" spans="1:3" x14ac:dyDescent="0.25">
      <c r="A2460" s="5"/>
      <c r="B2460" s="27"/>
    </row>
    <row r="2461" spans="1:3" x14ac:dyDescent="0.25">
      <c r="A2461" s="5"/>
      <c r="B2461" s="27"/>
      <c r="C2461" t="str">
        <f>CONCATENATE( "  &lt;piechart percentage=",B2451," /&gt;")</f>
        <v xml:space="preserve">  &lt;piechart percentage=46.2 /&gt;</v>
      </c>
    </row>
    <row r="2462" spans="1:3" x14ac:dyDescent="0.25">
      <c r="A2462" s="5"/>
      <c r="B2462" s="27"/>
      <c r="C2462" t="str">
        <f>" &lt;/Genotype&gt;"</f>
        <v xml:space="preserve"> &lt;/Genotype&gt;</v>
      </c>
    </row>
    <row r="2463" spans="1:3" x14ac:dyDescent="0.25">
      <c r="A2463" s="5"/>
      <c r="B2463" s="27"/>
      <c r="C2463" t="str">
        <f>C2413</f>
        <v>&lt;# C645T  #&gt;</v>
      </c>
    </row>
    <row r="2464" spans="1:3" x14ac:dyDescent="0.25">
      <c r="A2464" s="5" t="s">
        <v>39</v>
      </c>
      <c r="B2464" s="1" t="s">
        <v>253</v>
      </c>
      <c r="C2464" t="str">
        <f>CONCATENATE(" &lt;Genotype hgvs=",CHAR(34),B2464,B2465,";",B2466,CHAR(34)," name=",CHAR(34),B2415,CHAR(34),"&gt; ")</f>
        <v xml:space="preserve"> &lt;Genotype hgvs="NC_000017.11:g.[30237328T&gt;C];[30237328=]" name="C645T "&gt; </v>
      </c>
    </row>
    <row r="2465" spans="1:3" x14ac:dyDescent="0.25">
      <c r="A2465" s="5" t="s">
        <v>40</v>
      </c>
      <c r="B2465" s="27" t="s">
        <v>275</v>
      </c>
    </row>
    <row r="2466" spans="1:3" x14ac:dyDescent="0.25">
      <c r="A2466" s="5" t="s">
        <v>31</v>
      </c>
      <c r="B2466" s="27" t="s">
        <v>276</v>
      </c>
      <c r="C2466" t="s">
        <v>539</v>
      </c>
    </row>
    <row r="2467" spans="1:3" x14ac:dyDescent="0.25">
      <c r="A2467" s="5" t="s">
        <v>45</v>
      </c>
      <c r="B2467" s="27" t="str">
        <f>CONCATENATE("People with this variant have one copy of the ",B2418," variant. This substitution of a single nucleotide is known as a missense mutation.")</f>
        <v>People with this variant have one copy of the [C645T](https://www.ncbi.nlm.nih.gov/clinvar/variation/17503/) variant. This substitution of a single nucleotide is known as a missense mutation.</v>
      </c>
      <c r="C2467" t="s">
        <v>17</v>
      </c>
    </row>
    <row r="2468" spans="1:3" x14ac:dyDescent="0.25">
      <c r="A2468" s="6" t="s">
        <v>46</v>
      </c>
      <c r="B2468" s="27" t="s">
        <v>233</v>
      </c>
      <c r="C2468" t="str">
        <f>CONCATENATE("     ",B2467)</f>
        <v xml:space="preserve">     People with this variant have one copy of the [C645T](https://www.ncbi.nlm.nih.gov/clinvar/variation/17503/) variant. This substitution of a single nucleotide is known as a missense mutation.</v>
      </c>
    </row>
    <row r="2469" spans="1:3" x14ac:dyDescent="0.25">
      <c r="A2469" s="6" t="s">
        <v>47</v>
      </c>
      <c r="B2469" s="27">
        <v>39.700000000000003</v>
      </c>
    </row>
    <row r="2470" spans="1:3" x14ac:dyDescent="0.25">
      <c r="A2470" s="5"/>
      <c r="B2470" s="27"/>
      <c r="C2470" t="s">
        <v>541</v>
      </c>
    </row>
    <row r="2471" spans="1:3" x14ac:dyDescent="0.25">
      <c r="A2471" s="6"/>
      <c r="B2471" s="27"/>
    </row>
    <row r="2472" spans="1:3" x14ac:dyDescent="0.25">
      <c r="A2472" s="6"/>
      <c r="B2472" s="27"/>
      <c r="C2472" t="str">
        <f>CONCATENATE("     ",B2468)</f>
        <v xml:space="preserve">     You are in the Mild Loss of Function category. See below for more information.</v>
      </c>
    </row>
    <row r="2473" spans="1:3" x14ac:dyDescent="0.25">
      <c r="A2473" s="6"/>
      <c r="B2473" s="27"/>
    </row>
    <row r="2474" spans="1:3" x14ac:dyDescent="0.25">
      <c r="A2474" s="6"/>
      <c r="B2474" s="27"/>
      <c r="C2474" t="s">
        <v>542</v>
      </c>
    </row>
    <row r="2475" spans="1:3" x14ac:dyDescent="0.25">
      <c r="A2475" s="5"/>
      <c r="B2475" s="27"/>
    </row>
    <row r="2476" spans="1:3" x14ac:dyDescent="0.25">
      <c r="A2476" s="5"/>
      <c r="B2476" s="27"/>
      <c r="C2476" t="str">
        <f>CONCATENATE( "  &lt;piechart percentage=",B2469," /&gt;")</f>
        <v xml:space="preserve">  &lt;piechart percentage=39.7 /&gt;</v>
      </c>
    </row>
    <row r="2477" spans="1:3" x14ac:dyDescent="0.25">
      <c r="A2477" s="5"/>
      <c r="B2477" s="27"/>
      <c r="C2477" t="str">
        <f>" &lt;/Genotype&gt;"</f>
        <v xml:space="preserve"> &lt;/Genotype&gt;</v>
      </c>
    </row>
    <row r="2478" spans="1:3" x14ac:dyDescent="0.25">
      <c r="A2478" s="5" t="s">
        <v>48</v>
      </c>
      <c r="B2478" s="27" t="str">
        <f>CONCATENATE("People with this variant have two copies of the ",B2418," variant. This substitution of a single nucleotide is known as a missense mutation.")</f>
        <v>People with this variant have two copies of the [C645T](https://www.ncbi.nlm.nih.gov/clinvar/variation/17503/) variant. This substitution of a single nucleotide is known as a missense mutation.</v>
      </c>
      <c r="C2478" t="str">
        <f>CONCATENATE(" &lt;Genotype hgvs=",CHAR(34),B2464,B2465,";",B2465,CHAR(34)," name=",CHAR(34),B2415,CHAR(34),"&gt; ")</f>
        <v xml:space="preserve"> &lt;Genotype hgvs="NC_000017.11:g.[30237328T&gt;C];[30237328T&gt;C]" name="C645T "&gt; </v>
      </c>
    </row>
    <row r="2479" spans="1:3" x14ac:dyDescent="0.25">
      <c r="A2479" s="6" t="s">
        <v>49</v>
      </c>
      <c r="B2479" s="27" t="s">
        <v>205</v>
      </c>
      <c r="C2479" t="s">
        <v>17</v>
      </c>
    </row>
    <row r="2480" spans="1:3" x14ac:dyDescent="0.25">
      <c r="A2480" s="6" t="s">
        <v>47</v>
      </c>
      <c r="B2480" s="27">
        <v>42.9</v>
      </c>
      <c r="C2480" t="s">
        <v>539</v>
      </c>
    </row>
    <row r="2481" spans="1:3" x14ac:dyDescent="0.25">
      <c r="A2481" s="6"/>
      <c r="B2481" s="27"/>
    </row>
    <row r="2482" spans="1:3" x14ac:dyDescent="0.25">
      <c r="A2482" s="5"/>
      <c r="B2482" s="27"/>
      <c r="C2482" t="str">
        <f>CONCATENATE("     ",B2478)</f>
        <v xml:space="preserve">     People with this variant have two copies of the [C645T](https://www.ncbi.nlm.nih.gov/clinvar/variation/17503/) variant. This substitution of a single nucleotide is known as a missense mutation.</v>
      </c>
    </row>
    <row r="2483" spans="1:3" x14ac:dyDescent="0.25">
      <c r="A2483" s="6"/>
      <c r="B2483" s="27"/>
    </row>
    <row r="2484" spans="1:3" x14ac:dyDescent="0.25">
      <c r="A2484" s="6"/>
      <c r="B2484" s="27"/>
      <c r="C2484" t="s">
        <v>541</v>
      </c>
    </row>
    <row r="2485" spans="1:3" x14ac:dyDescent="0.25">
      <c r="A2485" s="6"/>
      <c r="B2485" s="27"/>
    </row>
    <row r="2486" spans="1:3" x14ac:dyDescent="0.25">
      <c r="A2486" s="6"/>
      <c r="B2486" s="27"/>
      <c r="C2486" t="str">
        <f>CONCATENATE("     ",B2479)</f>
        <v xml:space="preserve">     You are in the Moderate Loss of Function category. See below for more information.</v>
      </c>
    </row>
    <row r="2487" spans="1:3" x14ac:dyDescent="0.25">
      <c r="A2487" s="6"/>
      <c r="B2487" s="27"/>
    </row>
    <row r="2488" spans="1:3" x14ac:dyDescent="0.25">
      <c r="A2488" s="5"/>
      <c r="B2488" s="27"/>
      <c r="C2488" t="s">
        <v>542</v>
      </c>
    </row>
    <row r="2489" spans="1:3" x14ac:dyDescent="0.25">
      <c r="A2489" s="5"/>
      <c r="B2489" s="27"/>
    </row>
    <row r="2490" spans="1:3" x14ac:dyDescent="0.25">
      <c r="A2490" s="5"/>
      <c r="B2490" s="27"/>
      <c r="C2490" t="str">
        <f>CONCATENATE( "  &lt;piechart percentage=",B2480," /&gt;")</f>
        <v xml:space="preserve">  &lt;piechart percentage=42.9 /&gt;</v>
      </c>
    </row>
    <row r="2491" spans="1:3" x14ac:dyDescent="0.25">
      <c r="A2491" s="5"/>
      <c r="B2491" s="27"/>
      <c r="C2491" t="str">
        <f>" &lt;/Genotype&gt;"</f>
        <v xml:space="preserve"> &lt;/Genotype&gt;</v>
      </c>
    </row>
    <row r="2492" spans="1:3" x14ac:dyDescent="0.25">
      <c r="A2492" s="5" t="s">
        <v>50</v>
      </c>
      <c r="B2492" s="27" t="str">
        <f>CONCATENATE("Your ",B2401," gene has no variants. A normal gene is referred to as a ",CHAR(34),"wild-type",CHAR(34)," gene.")</f>
        <v>Your CHRNA3 gene has no variants. A normal gene is referred to as a "wild-type" gene.</v>
      </c>
      <c r="C2492" t="str">
        <f>CONCATENATE(" &lt;Genotype hgvs=",CHAR(34),B2464,B2466,";",B2466,CHAR(34)," name=",CHAR(34),B2415,CHAR(34),"&gt; ")</f>
        <v xml:space="preserve"> &lt;Genotype hgvs="NC_000017.11:g.[30237328=];[30237328=]" name="C645T "&gt; </v>
      </c>
    </row>
    <row r="2493" spans="1:3" x14ac:dyDescent="0.25">
      <c r="A2493" s="6" t="s">
        <v>51</v>
      </c>
      <c r="B2493" s="27" t="s">
        <v>153</v>
      </c>
      <c r="C2493" t="s">
        <v>17</v>
      </c>
    </row>
    <row r="2494" spans="1:3" x14ac:dyDescent="0.25">
      <c r="A2494" s="6" t="s">
        <v>47</v>
      </c>
      <c r="B2494" s="27">
        <v>17.399999999999999</v>
      </c>
      <c r="C2494" t="s">
        <v>539</v>
      </c>
    </row>
    <row r="2495" spans="1:3" x14ac:dyDescent="0.25">
      <c r="A2495" s="5"/>
      <c r="B2495" s="27"/>
    </row>
    <row r="2496" spans="1:3" x14ac:dyDescent="0.25">
      <c r="A2496" s="6"/>
      <c r="B2496" s="27"/>
      <c r="C2496" t="str">
        <f>CONCATENATE("     ",B2492)</f>
        <v xml:space="preserve">     Your CHRNA3 gene has no variants. A normal gene is referred to as a "wild-type" gene.</v>
      </c>
    </row>
    <row r="2497" spans="1:3" x14ac:dyDescent="0.25">
      <c r="A2497" s="6"/>
      <c r="B2497" s="27"/>
    </row>
    <row r="2498" spans="1:3" x14ac:dyDescent="0.25">
      <c r="A2498" s="6"/>
      <c r="B2498" s="27"/>
      <c r="C2498" t="s">
        <v>541</v>
      </c>
    </row>
    <row r="2499" spans="1:3" x14ac:dyDescent="0.25">
      <c r="A2499" s="6"/>
      <c r="B2499" s="27"/>
    </row>
    <row r="2500" spans="1:3" x14ac:dyDescent="0.25">
      <c r="A2500" s="6"/>
      <c r="B2500" s="27"/>
      <c r="C2500" t="str">
        <f>CONCATENATE("     ",B2493)</f>
        <v xml:space="preserve">     This variant is not associated with increased risk.</v>
      </c>
    </row>
    <row r="2501" spans="1:3" x14ac:dyDescent="0.25">
      <c r="A2501" s="5"/>
      <c r="B2501" s="27"/>
    </row>
    <row r="2502" spans="1:3" x14ac:dyDescent="0.25">
      <c r="A2502" s="5"/>
      <c r="B2502" s="27"/>
      <c r="C2502" t="s">
        <v>542</v>
      </c>
    </row>
    <row r="2503" spans="1:3" x14ac:dyDescent="0.25">
      <c r="A2503" s="5"/>
      <c r="B2503" s="27"/>
    </row>
    <row r="2504" spans="1:3" x14ac:dyDescent="0.25">
      <c r="A2504" s="5"/>
      <c r="B2504" s="27"/>
      <c r="C2504" t="str">
        <f>CONCATENATE( "  &lt;piechart percentage=",B2494," /&gt;")</f>
        <v xml:space="preserve">  &lt;piechart percentage=17.4 /&gt;</v>
      </c>
    </row>
    <row r="2505" spans="1:3" x14ac:dyDescent="0.25">
      <c r="A2505" s="5"/>
      <c r="B2505" s="27"/>
      <c r="C2505" t="str">
        <f>" &lt;/Genotype&gt;"</f>
        <v xml:space="preserve"> &lt;/Genotype&gt;</v>
      </c>
    </row>
    <row r="2506" spans="1:3" x14ac:dyDescent="0.25">
      <c r="A2506" s="5" t="s">
        <v>52</v>
      </c>
      <c r="B2506" s="27" t="str">
        <f>CONCATENATE("Your ",B2401," gene has an unknown variant.")</f>
        <v>Your CHRNA3 gene has an unknown variant.</v>
      </c>
      <c r="C2506" t="str">
        <f>CONCATENATE(" &lt;Genotype hgvs=",CHAR(34),"unknown",CHAR(34),"&gt; ")</f>
        <v xml:space="preserve"> &lt;Genotype hgvs="unknown"&gt; </v>
      </c>
    </row>
    <row r="2507" spans="1:3" x14ac:dyDescent="0.25">
      <c r="A2507" s="6" t="s">
        <v>52</v>
      </c>
      <c r="B2507" s="27" t="s">
        <v>155</v>
      </c>
      <c r="C2507" t="s">
        <v>17</v>
      </c>
    </row>
    <row r="2508" spans="1:3" x14ac:dyDescent="0.25">
      <c r="A2508" s="6" t="s">
        <v>47</v>
      </c>
      <c r="B2508" s="27"/>
      <c r="C2508" t="s">
        <v>539</v>
      </c>
    </row>
    <row r="2509" spans="1:3" x14ac:dyDescent="0.25">
      <c r="A2509" s="6"/>
      <c r="B2509" s="27"/>
    </row>
    <row r="2510" spans="1:3" x14ac:dyDescent="0.25">
      <c r="A2510" s="6"/>
      <c r="B2510" s="27"/>
      <c r="C2510" t="str">
        <f>CONCATENATE("     ",B2506)</f>
        <v xml:space="preserve">     Your CHRNA3 gene has an unknown variant.</v>
      </c>
    </row>
    <row r="2511" spans="1:3" x14ac:dyDescent="0.25">
      <c r="A2511" s="6"/>
      <c r="B2511" s="27"/>
    </row>
    <row r="2512" spans="1:3" x14ac:dyDescent="0.25">
      <c r="A2512" s="6"/>
      <c r="B2512" s="27"/>
      <c r="C2512" t="s">
        <v>541</v>
      </c>
    </row>
    <row r="2513" spans="1:3" x14ac:dyDescent="0.25">
      <c r="A2513" s="6"/>
      <c r="B2513" s="27"/>
    </row>
    <row r="2514" spans="1:3" x14ac:dyDescent="0.25">
      <c r="A2514" s="5"/>
      <c r="B2514" s="27"/>
      <c r="C2514" t="str">
        <f>CONCATENATE("     ",B2507)</f>
        <v xml:space="preserve">     The effect is unknown.</v>
      </c>
    </row>
    <row r="2515" spans="1:3" x14ac:dyDescent="0.25">
      <c r="A2515" s="6"/>
      <c r="B2515" s="27"/>
    </row>
    <row r="2516" spans="1:3" x14ac:dyDescent="0.25">
      <c r="A2516" s="5"/>
      <c r="B2516" s="27"/>
      <c r="C2516" t="s">
        <v>542</v>
      </c>
    </row>
    <row r="2517" spans="1:3" x14ac:dyDescent="0.25">
      <c r="A2517" s="5"/>
      <c r="B2517" s="27"/>
    </row>
    <row r="2518" spans="1:3" x14ac:dyDescent="0.25">
      <c r="A2518" s="5"/>
      <c r="B2518" s="27"/>
      <c r="C2518" t="str">
        <f>CONCATENATE( "  &lt;piechart percentage=",B2508," /&gt;")</f>
        <v xml:space="preserve">  &lt;piechart percentage= /&gt;</v>
      </c>
    </row>
    <row r="2519" spans="1:3" x14ac:dyDescent="0.25">
      <c r="A2519" s="5"/>
      <c r="B2519" s="27"/>
      <c r="C2519" t="str">
        <f>" &lt;/Genotype&gt;"</f>
        <v xml:space="preserve"> &lt;/Genotype&gt;</v>
      </c>
    </row>
    <row r="2520" spans="1:3" x14ac:dyDescent="0.25">
      <c r="A2520" s="5" t="s">
        <v>50</v>
      </c>
      <c r="B2520" s="27" t="str">
        <f>CONCATENATE("Your ",B2401," gene has no variants. A normal gene is referred to as a ",CHAR(34),"wild-type",CHAR(34)," gene.")</f>
        <v>Your CHRNA3 gene has no variants. A normal gene is referred to as a "wild-type" gene.</v>
      </c>
      <c r="C2520" t="str">
        <f>CONCATENATE(" &lt;Genotype hgvs=",CHAR(34),"wildtype",CHAR(34),"&gt;")</f>
        <v xml:space="preserve"> &lt;Genotype hgvs="wildtype"&gt;</v>
      </c>
    </row>
    <row r="2521" spans="1:3" x14ac:dyDescent="0.25">
      <c r="A2521" s="6" t="s">
        <v>51</v>
      </c>
      <c r="B2521" s="27" t="s">
        <v>234</v>
      </c>
      <c r="C2521" t="s">
        <v>17</v>
      </c>
    </row>
    <row r="2522" spans="1:3" x14ac:dyDescent="0.25">
      <c r="A2522" s="6" t="s">
        <v>47</v>
      </c>
      <c r="B2522" s="27"/>
      <c r="C2522" t="s">
        <v>539</v>
      </c>
    </row>
    <row r="2523" spans="1:3" x14ac:dyDescent="0.25">
      <c r="A2523" s="6"/>
      <c r="B2523" s="27"/>
    </row>
    <row r="2524" spans="1:3" x14ac:dyDescent="0.25">
      <c r="A2524" s="6"/>
      <c r="B2524" s="27"/>
      <c r="C2524" t="str">
        <f>CONCATENATE("     ",B2520)</f>
        <v xml:space="preserve">     Your CHRNA3 gene has no variants. A normal gene is referred to as a "wild-type" gene.</v>
      </c>
    </row>
    <row r="2525" spans="1:3" x14ac:dyDescent="0.25">
      <c r="A2525" s="6"/>
      <c r="B2525" s="27"/>
    </row>
    <row r="2526" spans="1:3" x14ac:dyDescent="0.25">
      <c r="A2526" s="6"/>
      <c r="B2526" s="27"/>
      <c r="C2526" t="s">
        <v>541</v>
      </c>
    </row>
    <row r="2527" spans="1:3" x14ac:dyDescent="0.25">
      <c r="A2527" s="6"/>
      <c r="B2527" s="27"/>
    </row>
    <row r="2528" spans="1:3" x14ac:dyDescent="0.25">
      <c r="A2528" s="6"/>
      <c r="B2528" s="27"/>
      <c r="C2528" t="str">
        <f>CONCATENATE("     ",B2521)</f>
        <v xml:space="preserve">     Your variant is not associated with any loss of function.</v>
      </c>
    </row>
    <row r="2529" spans="1:27" x14ac:dyDescent="0.25">
      <c r="A2529" s="6"/>
      <c r="B2529" s="27"/>
    </row>
    <row r="2530" spans="1:27" x14ac:dyDescent="0.25">
      <c r="A2530" s="6"/>
      <c r="B2530" s="27"/>
      <c r="C2530" t="s">
        <v>542</v>
      </c>
    </row>
    <row r="2531" spans="1:27" x14ac:dyDescent="0.25">
      <c r="A2531" s="5"/>
      <c r="B2531" s="27"/>
    </row>
    <row r="2532" spans="1:27" x14ac:dyDescent="0.25">
      <c r="A2532" s="6"/>
      <c r="B2532" s="27"/>
      <c r="C2532" t="str">
        <f>CONCATENATE( "  &lt;piechart percentage=",B2522," /&gt;")</f>
        <v xml:space="preserve">  &lt;piechart percentage= /&gt;</v>
      </c>
    </row>
    <row r="2533" spans="1:27" x14ac:dyDescent="0.25">
      <c r="A2533" s="6"/>
      <c r="B2533" s="27"/>
      <c r="C2533" t="str">
        <f>" &lt;/Genotype&gt;"</f>
        <v xml:space="preserve"> &lt;/Genotype&gt;</v>
      </c>
    </row>
    <row r="2534" spans="1:27" x14ac:dyDescent="0.25">
      <c r="A2534" s="6"/>
      <c r="B2534" s="27"/>
      <c r="C2534" t="str">
        <f>"&lt;/GeneAnalysis&gt;"</f>
        <v>&lt;/GeneAnalysis&gt;</v>
      </c>
    </row>
    <row r="2535" spans="1:27" s="33" customFormat="1" x14ac:dyDescent="0.25"/>
    <row r="2536" spans="1:27" s="33" customFormat="1" x14ac:dyDescent="0.25">
      <c r="A2536" s="34"/>
      <c r="B2536" s="32"/>
    </row>
    <row r="2537" spans="1:27" x14ac:dyDescent="0.25">
      <c r="A2537" s="6" t="s">
        <v>4</v>
      </c>
      <c r="B2537" s="27" t="s">
        <v>365</v>
      </c>
      <c r="C2537" t="str">
        <f>CONCATENATE("&lt;GeneAnalysis gene=",CHAR(34),B2537,CHAR(34)," interval=",CHAR(34),B2538,CHAR(34),"&gt; ")</f>
        <v xml:space="preserve">&lt;GeneAnalysis gene="CHRNA3" interval="NC_000015.10:g.78593052_78621295"&gt; </v>
      </c>
      <c r="X2537" s="47"/>
      <c r="Y2537" s="40"/>
      <c r="Z2537" s="48"/>
      <c r="AA2537" s="35"/>
    </row>
    <row r="2538" spans="1:27" x14ac:dyDescent="0.25">
      <c r="A2538" s="6" t="s">
        <v>27</v>
      </c>
      <c r="B2538" s="27" t="s">
        <v>366</v>
      </c>
    </row>
    <row r="2539" spans="1:27" x14ac:dyDescent="0.25">
      <c r="A2539" s="6" t="s">
        <v>28</v>
      </c>
      <c r="B2539" s="27" t="s">
        <v>362</v>
      </c>
      <c r="C2539" t="str">
        <f>CONCATENATE("# What are some common mutations of ",B2537,"?")</f>
        <v># What are some common mutations of CHRNA3?</v>
      </c>
    </row>
    <row r="2540" spans="1:27" x14ac:dyDescent="0.25">
      <c r="A2540" s="6" t="s">
        <v>24</v>
      </c>
      <c r="B2540" s="27" t="s">
        <v>25</v>
      </c>
      <c r="C2540" t="s">
        <v>17</v>
      </c>
    </row>
    <row r="2541" spans="1:27" x14ac:dyDescent="0.25">
      <c r="B2541" s="27"/>
      <c r="C2541" t="str">
        <f>CONCATENATE("There are ",B2539," well known variants in ",B2537,": ",B2548," and ",B2554,".")</f>
        <v>There are two well known variants in CHRNA3: [C78606381T](https://www.ncbi.nlm.nih.gov/projects/SNP/snp_ref.cgi?rs=12914385) and [C645T](https://www.ncbi.nlm.nih.gov/clinvar/variation/17503/).</v>
      </c>
    </row>
    <row r="2542" spans="1:27" x14ac:dyDescent="0.25">
      <c r="B2542" s="27"/>
    </row>
    <row r="2543" spans="1:27" x14ac:dyDescent="0.25">
      <c r="A2543" s="6"/>
      <c r="B2543" s="27"/>
      <c r="C2543" t="str">
        <f>CONCATENATE("&lt;# ",B2545," #&gt;")</f>
        <v>&lt;# C78606381T #&gt;</v>
      </c>
    </row>
    <row r="2544" spans="1:27" x14ac:dyDescent="0.25">
      <c r="A2544" s="6" t="s">
        <v>29</v>
      </c>
      <c r="B2544" s="1" t="s">
        <v>367</v>
      </c>
      <c r="C2544" t="str">
        <f>CONCATENATE(" &lt;Variant hgvs=",CHAR(34),B2544,CHAR(34)," name=",CHAR(34),B2545,CHAR(34),"&gt; ")</f>
        <v xml:space="preserve"> &lt;Variant hgvs="NC_000015.10:g.78606381C&gt;T" name="C78606381T"&gt; </v>
      </c>
    </row>
    <row r="2545" spans="1:3" x14ac:dyDescent="0.25">
      <c r="A2545" s="5" t="s">
        <v>30</v>
      </c>
      <c r="B2545" s="30" t="s">
        <v>369</v>
      </c>
    </row>
    <row r="2546" spans="1:3" x14ac:dyDescent="0.25">
      <c r="A2546" s="5" t="s">
        <v>31</v>
      </c>
      <c r="B2546" s="27" t="s">
        <v>224</v>
      </c>
      <c r="C2546" t="str">
        <f>CONCATENATE("  This variant is a change at a specific point in the ",B2537," gene from ",B2546," to ",B2547," resulting in incorrect ",B2540,"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547" spans="1:3" x14ac:dyDescent="0.25">
      <c r="A2547" s="5" t="s">
        <v>32</v>
      </c>
      <c r="B2547" s="27" t="s">
        <v>37</v>
      </c>
      <c r="C2547" t="s">
        <v>17</v>
      </c>
    </row>
    <row r="2548" spans="1:3" x14ac:dyDescent="0.25">
      <c r="A2548" s="5" t="s">
        <v>40</v>
      </c>
      <c r="B2548" s="30" t="s">
        <v>371</v>
      </c>
      <c r="C2548" t="str">
        <f>"&lt;/Variant&gt;"</f>
        <v>&lt;/Variant&gt;</v>
      </c>
    </row>
    <row r="2549" spans="1:3" x14ac:dyDescent="0.25">
      <c r="B2549" s="27"/>
      <c r="C2549" t="str">
        <f>CONCATENATE("&lt;# ",B2551," #&gt;")</f>
        <v>&lt;# C645T  #&gt;</v>
      </c>
    </row>
    <row r="2550" spans="1:3" x14ac:dyDescent="0.25">
      <c r="A2550" s="6" t="s">
        <v>29</v>
      </c>
      <c r="B2550" s="1" t="s">
        <v>368</v>
      </c>
      <c r="C2550" t="str">
        <f>CONCATENATE(" &lt;Variant hgvs=",CHAR(34),B2550,CHAR(34)," name=",CHAR(34),B2551,CHAR(34),"&gt; ")</f>
        <v xml:space="preserve"> &lt;Variant hgvs="NC_000015.10:g.78601997G&gt;A" name="C645T "&gt; </v>
      </c>
    </row>
    <row r="2551" spans="1:3" x14ac:dyDescent="0.25">
      <c r="A2551" s="5" t="s">
        <v>30</v>
      </c>
      <c r="B2551" s="30" t="s">
        <v>370</v>
      </c>
    </row>
    <row r="2552" spans="1:3" x14ac:dyDescent="0.25">
      <c r="A2552" s="5" t="s">
        <v>31</v>
      </c>
      <c r="B2552" s="27" t="s">
        <v>38</v>
      </c>
      <c r="C2552" t="str">
        <f>CONCATENATE("  This variant is a change at a specific point in the ",B2537," gene from ",B2552," to ",B2553," resulting in incorrect ",B2540,"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553" spans="1:3" x14ac:dyDescent="0.25">
      <c r="A2553" s="5" t="s">
        <v>32</v>
      </c>
      <c r="B2553" s="27" t="s">
        <v>66</v>
      </c>
    </row>
    <row r="2554" spans="1:3" x14ac:dyDescent="0.25">
      <c r="A2554" s="6" t="s">
        <v>40</v>
      </c>
      <c r="B2554" s="30" t="s">
        <v>381</v>
      </c>
      <c r="C2554" t="str">
        <f>"&lt;/Variant&gt;"</f>
        <v>&lt;/Variant&gt;</v>
      </c>
    </row>
    <row r="2555" spans="1:3" s="33" customFormat="1" x14ac:dyDescent="0.25">
      <c r="A2555" s="31"/>
      <c r="B2555" s="32"/>
    </row>
    <row r="2556" spans="1:3" s="33" customFormat="1" x14ac:dyDescent="0.25">
      <c r="A2556" s="31"/>
      <c r="B2556" s="32"/>
      <c r="C2556" t="str">
        <f>C2543</f>
        <v>&lt;# C78606381T #&gt;</v>
      </c>
    </row>
    <row r="2557" spans="1:3" x14ac:dyDescent="0.25">
      <c r="A2557" s="5" t="s">
        <v>39</v>
      </c>
      <c r="B2557" s="40" t="s">
        <v>372</v>
      </c>
      <c r="C2557" t="str">
        <f>CONCATENATE(" &lt;Genotype hgvs=",CHAR(34),B2557,B2558,";",B2559,CHAR(34)," name=",CHAR(34),B2545,CHAR(34),"&gt; ")</f>
        <v xml:space="preserve"> &lt;Genotype hgvs="NC_000015.10:g.[78606381C&gt;T];[78606381=]" name="C78606381T"&gt; </v>
      </c>
    </row>
    <row r="2558" spans="1:3" x14ac:dyDescent="0.25">
      <c r="A2558" s="5" t="s">
        <v>40</v>
      </c>
      <c r="B2558" s="27" t="s">
        <v>373</v>
      </c>
    </row>
    <row r="2559" spans="1:3" x14ac:dyDescent="0.25">
      <c r="A2559" s="5" t="s">
        <v>31</v>
      </c>
      <c r="B2559" s="27" t="s">
        <v>374</v>
      </c>
      <c r="C2559" t="s">
        <v>539</v>
      </c>
    </row>
    <row r="2560" spans="1:3" x14ac:dyDescent="0.25">
      <c r="A2560" s="5" t="s">
        <v>45</v>
      </c>
      <c r="B2560" s="27" t="str">
        <f>CONCATENATE("People with this variant have one copy of the ",B2548,"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560" t="s">
        <v>17</v>
      </c>
    </row>
    <row r="2561" spans="1:27" x14ac:dyDescent="0.25">
      <c r="A2561" s="6" t="s">
        <v>46</v>
      </c>
      <c r="B2561" s="27" t="s">
        <v>233</v>
      </c>
      <c r="C2561" t="str">
        <f>CONCATENATE("     ",B2560)</f>
        <v xml:space="preserve">     People with this variant have one copy of the [C78606381T](https://www.ncbi.nlm.nih.gov/projects/SNP/snp_ref.cgi?rs=12914385) variant. This substitution of a single nucleotide is known as a missense mutation.</v>
      </c>
    </row>
    <row r="2562" spans="1:27" x14ac:dyDescent="0.25">
      <c r="A2562" s="6" t="s">
        <v>47</v>
      </c>
      <c r="B2562" s="27">
        <v>37.9</v>
      </c>
    </row>
    <row r="2563" spans="1:27" x14ac:dyDescent="0.25">
      <c r="A2563" s="5"/>
      <c r="B2563" s="27"/>
      <c r="C2563" t="s">
        <v>541</v>
      </c>
    </row>
    <row r="2564" spans="1:27" x14ac:dyDescent="0.25">
      <c r="A2564" s="6"/>
      <c r="B2564" s="27"/>
    </row>
    <row r="2565" spans="1:27" x14ac:dyDescent="0.25">
      <c r="A2565" s="6"/>
      <c r="B2565" s="27"/>
      <c r="C2565" t="str">
        <f>CONCATENATE("     ",B2561)</f>
        <v xml:space="preserve">     You are in the Mild Loss of Function category. See below for more information.</v>
      </c>
    </row>
    <row r="2566" spans="1:27" x14ac:dyDescent="0.25">
      <c r="A2566" s="6"/>
      <c r="B2566" s="27"/>
    </row>
    <row r="2567" spans="1:27" x14ac:dyDescent="0.25">
      <c r="A2567" s="6"/>
      <c r="B2567" s="27"/>
      <c r="C2567" t="s">
        <v>542</v>
      </c>
    </row>
    <row r="2568" spans="1:27" x14ac:dyDescent="0.25">
      <c r="A2568" s="5"/>
      <c r="B2568" s="27"/>
    </row>
    <row r="2569" spans="1:27" x14ac:dyDescent="0.25">
      <c r="A2569" s="5"/>
      <c r="B2569" s="27"/>
      <c r="C2569" t="str">
        <f>CONCATENATE( "  &lt;piechart percentage=",B2562," /&gt;")</f>
        <v xml:space="preserve">  &lt;piechart percentage=37.9 /&gt;</v>
      </c>
    </row>
    <row r="2570" spans="1:27" x14ac:dyDescent="0.25">
      <c r="A2570" s="5"/>
      <c r="B2570" s="27"/>
      <c r="C2570" t="str">
        <f>" &lt;/Genotype&gt;"</f>
        <v xml:space="preserve"> &lt;/Genotype&gt;</v>
      </c>
    </row>
    <row r="2571" spans="1:27" x14ac:dyDescent="0.25">
      <c r="A2571" s="5" t="s">
        <v>48</v>
      </c>
      <c r="B2571" s="27" t="s">
        <v>375</v>
      </c>
      <c r="C2571" t="str">
        <f>CONCATENATE(" &lt;Genotype hgvs=",CHAR(34),B2557,B2558,";",B2558,CHAR(34)," name=",CHAR(34),B2545,CHAR(34),"&gt; ")</f>
        <v xml:space="preserve"> &lt;Genotype hgvs="NC_000015.10:g.[78606381C&gt;T];[78606381C&gt;T]" name="C78606381T"&gt; </v>
      </c>
    </row>
    <row r="2572" spans="1:27" x14ac:dyDescent="0.25">
      <c r="A2572" s="6" t="s">
        <v>49</v>
      </c>
      <c r="B2572" s="27" t="s">
        <v>205</v>
      </c>
      <c r="C2572" t="s">
        <v>17</v>
      </c>
    </row>
    <row r="2573" spans="1:27" x14ac:dyDescent="0.25">
      <c r="A2573" s="6" t="s">
        <v>47</v>
      </c>
      <c r="B2573" s="27">
        <v>15.9</v>
      </c>
      <c r="C2573" t="s">
        <v>539</v>
      </c>
    </row>
    <row r="2574" spans="1:27" x14ac:dyDescent="0.25">
      <c r="A2574" s="6"/>
      <c r="B2574" s="27"/>
    </row>
    <row r="2575" spans="1:27" x14ac:dyDescent="0.25">
      <c r="A2575" s="5"/>
      <c r="B2575" s="27"/>
      <c r="C2575" t="str">
        <f>CONCATENATE("     ",B2571)</f>
        <v xml:space="preserve">     People with this variant have two copies of the [C78606381T](https://www.ncbi.nlm.nih.gov/projects/SNP/snp_ref.cgi?rs=12914385) variant. This substitution of a single nucleotide is known as a missense mutation.
</v>
      </c>
      <c r="X2575" s="49"/>
      <c r="Y2575" s="43"/>
      <c r="Z2575" s="50"/>
      <c r="AA2575" s="49"/>
    </row>
    <row r="2576" spans="1:27" x14ac:dyDescent="0.25">
      <c r="A2576" s="6"/>
      <c r="B2576" s="27"/>
      <c r="W2576" s="52"/>
      <c r="X2576" s="53"/>
      <c r="Y2576" s="53"/>
      <c r="Z2576" s="47"/>
      <c r="AA2576" s="49"/>
    </row>
    <row r="2577" spans="1:27" x14ac:dyDescent="0.25">
      <c r="A2577" s="6"/>
      <c r="B2577" s="27"/>
      <c r="C2577" t="s">
        <v>541</v>
      </c>
      <c r="X2577" s="49"/>
      <c r="Y2577" s="47"/>
      <c r="Z2577" s="50"/>
      <c r="AA2577" s="49"/>
    </row>
    <row r="2578" spans="1:27" x14ac:dyDescent="0.25">
      <c r="A2578" s="6"/>
      <c r="B2578" s="27"/>
      <c r="X2578" s="49"/>
      <c r="Y2578" s="47"/>
      <c r="Z2578" s="50"/>
      <c r="AA2578" s="49"/>
    </row>
    <row r="2579" spans="1:27" x14ac:dyDescent="0.25">
      <c r="A2579" s="6"/>
      <c r="B2579" s="27"/>
      <c r="C2579" t="str">
        <f>CONCATENATE("     ",B2572)</f>
        <v xml:space="preserve">     You are in the Moderate Loss of Function category. See below for more information.</v>
      </c>
      <c r="X2579" s="49"/>
      <c r="Y2579" s="47"/>
      <c r="Z2579" s="50"/>
      <c r="AA2579" s="49"/>
    </row>
    <row r="2580" spans="1:27" x14ac:dyDescent="0.25">
      <c r="A2580" s="6"/>
      <c r="B2580" s="27"/>
      <c r="X2580" s="49"/>
      <c r="Y2580" s="50"/>
      <c r="Z2580" s="50"/>
      <c r="AA2580" s="49"/>
    </row>
    <row r="2581" spans="1:27" x14ac:dyDescent="0.25">
      <c r="A2581" s="5"/>
      <c r="B2581" s="27"/>
      <c r="C2581" t="s">
        <v>542</v>
      </c>
      <c r="X2581" s="50"/>
      <c r="Y2581" s="50"/>
      <c r="Z2581" s="50"/>
      <c r="AA2581" s="50"/>
    </row>
    <row r="2582" spans="1:27" x14ac:dyDescent="0.25">
      <c r="A2582" s="5"/>
      <c r="B2582" s="27"/>
      <c r="W2582" s="33"/>
      <c r="X2582" s="49"/>
      <c r="Y2582" s="47"/>
      <c r="Z2582" s="47"/>
      <c r="AA2582" s="49"/>
    </row>
    <row r="2583" spans="1:27" x14ac:dyDescent="0.25">
      <c r="A2583" s="5"/>
      <c r="B2583" s="27"/>
      <c r="C2583" t="str">
        <f>CONCATENATE( "  &lt;piechart percentage=",B2573," /&gt;")</f>
        <v xml:space="preserve">  &lt;piechart percentage=15.9 /&gt;</v>
      </c>
      <c r="X2583" s="49"/>
      <c r="Y2583" s="49"/>
      <c r="Z2583" s="50"/>
      <c r="AA2583" s="50"/>
    </row>
    <row r="2584" spans="1:27" x14ac:dyDescent="0.25">
      <c r="A2584" s="5"/>
      <c r="B2584" s="27"/>
      <c r="C2584" t="str">
        <f>" &lt;/Genotype&gt;"</f>
        <v xml:space="preserve"> &lt;/Genotype&gt;</v>
      </c>
      <c r="X2584" s="49"/>
      <c r="Y2584" s="1"/>
      <c r="Z2584" s="49"/>
      <c r="AA2584" s="49"/>
    </row>
    <row r="2585" spans="1:27" x14ac:dyDescent="0.25">
      <c r="A2585" s="5" t="s">
        <v>50</v>
      </c>
      <c r="B2585" s="27" t="str">
        <f>CONCATENATE("Your ",B2537," gene has no variants. A normal gene is referred to as a ",CHAR(34),"wild-type",CHAR(34)," gene.")</f>
        <v>Your CHRNA3 gene has no variants. A normal gene is referred to as a "wild-type" gene.</v>
      </c>
      <c r="C2585" t="str">
        <f>CONCATENATE(" &lt;Genotype hgvs=",CHAR(34),B2557,B2559,";",B2559,CHAR(34)," name=",CHAR(34),B2545,CHAR(34),"&gt; ")</f>
        <v xml:space="preserve"> &lt;Genotype hgvs="NC_000015.10:g.[78606381=];[78606381=]" name="C78606381T"&gt; </v>
      </c>
      <c r="X2585" s="49"/>
      <c r="Y2585" s="1"/>
      <c r="Z2585" s="49"/>
      <c r="AA2585" s="49"/>
    </row>
    <row r="2586" spans="1:27" x14ac:dyDescent="0.25">
      <c r="A2586" s="6" t="s">
        <v>51</v>
      </c>
      <c r="B2586" s="27" t="s">
        <v>153</v>
      </c>
      <c r="C2586" t="s">
        <v>17</v>
      </c>
      <c r="X2586" s="49"/>
      <c r="Y2586" s="49"/>
      <c r="Z2586" s="49"/>
      <c r="AA2586" s="49"/>
    </row>
    <row r="2587" spans="1:27" x14ac:dyDescent="0.25">
      <c r="A2587" s="6" t="s">
        <v>47</v>
      </c>
      <c r="B2587" s="27">
        <v>46.2</v>
      </c>
      <c r="C2587" t="s">
        <v>539</v>
      </c>
      <c r="X2587" s="49"/>
      <c r="Y2587" s="49"/>
      <c r="Z2587" s="49"/>
      <c r="AA2587" s="49"/>
    </row>
    <row r="2588" spans="1:27" x14ac:dyDescent="0.25">
      <c r="A2588" s="5"/>
      <c r="B2588" s="27"/>
      <c r="X2588" s="49"/>
      <c r="Y2588" s="49"/>
      <c r="Z2588" s="49"/>
      <c r="AA2588" s="49"/>
    </row>
    <row r="2589" spans="1:27" x14ac:dyDescent="0.25">
      <c r="A2589" s="6"/>
      <c r="B2589" s="27"/>
      <c r="C2589" t="str">
        <f>CONCATENATE("     ",B2585)</f>
        <v xml:space="preserve">     Your CHRNA3 gene has no variants. A normal gene is referred to as a "wild-type" gene.</v>
      </c>
      <c r="X2589" s="49"/>
      <c r="Y2589" s="49"/>
      <c r="Z2589" s="49"/>
      <c r="AA2589" s="49"/>
    </row>
    <row r="2590" spans="1:27" x14ac:dyDescent="0.25">
      <c r="A2590" s="6"/>
      <c r="B2590" s="27"/>
      <c r="X2590" s="50"/>
      <c r="Y2590" s="50"/>
      <c r="Z2590" s="50"/>
      <c r="AA2590" s="50"/>
    </row>
    <row r="2591" spans="1:27" x14ac:dyDescent="0.25">
      <c r="A2591" s="6"/>
      <c r="B2591" s="27"/>
      <c r="C2591" t="s">
        <v>541</v>
      </c>
      <c r="X2591" s="49"/>
      <c r="Y2591" s="49"/>
      <c r="Z2591" s="49"/>
      <c r="AA2591" s="49"/>
    </row>
    <row r="2592" spans="1:27" x14ac:dyDescent="0.25">
      <c r="A2592" s="6"/>
      <c r="B2592" s="27"/>
      <c r="X2592" s="49"/>
      <c r="Y2592" s="49"/>
      <c r="Z2592" s="49"/>
      <c r="AA2592" s="49"/>
    </row>
    <row r="2593" spans="1:27" x14ac:dyDescent="0.25">
      <c r="A2593" s="6"/>
      <c r="B2593" s="27"/>
      <c r="C2593" t="str">
        <f>CONCATENATE("     ",B2586)</f>
        <v xml:space="preserve">     This variant is not associated with increased risk.</v>
      </c>
      <c r="X2593" s="49"/>
      <c r="Y2593" s="49"/>
      <c r="Z2593" s="49"/>
      <c r="AA2593" s="49"/>
    </row>
    <row r="2594" spans="1:27" x14ac:dyDescent="0.25">
      <c r="A2594" s="5"/>
      <c r="B2594" s="27"/>
      <c r="X2594" s="49"/>
      <c r="Y2594" s="49"/>
      <c r="Z2594" s="49"/>
      <c r="AA2594" s="49"/>
    </row>
    <row r="2595" spans="1:27" x14ac:dyDescent="0.25">
      <c r="A2595" s="5"/>
      <c r="B2595" s="27"/>
      <c r="C2595" t="s">
        <v>542</v>
      </c>
      <c r="X2595" s="49"/>
      <c r="Y2595" s="49"/>
      <c r="Z2595" s="49"/>
      <c r="AA2595" s="49"/>
    </row>
    <row r="2596" spans="1:27" x14ac:dyDescent="0.25">
      <c r="A2596" s="5"/>
      <c r="B2596" s="27"/>
      <c r="X2596" s="49"/>
      <c r="Y2596" s="1"/>
      <c r="Z2596" s="49"/>
      <c r="AA2596" s="49"/>
    </row>
    <row r="2597" spans="1:27" x14ac:dyDescent="0.25">
      <c r="A2597" s="5"/>
      <c r="B2597" s="27"/>
      <c r="C2597" t="str">
        <f>CONCATENATE( "  &lt;piechart percentage=",B2587," /&gt;")</f>
        <v xml:space="preserve">  &lt;piechart percentage=46.2 /&gt;</v>
      </c>
      <c r="X2597" s="50"/>
      <c r="Y2597" s="50"/>
      <c r="Z2597" s="50"/>
      <c r="AA2597" s="50"/>
    </row>
    <row r="2598" spans="1:27" x14ac:dyDescent="0.25">
      <c r="A2598" s="5"/>
      <c r="B2598" s="27"/>
      <c r="C2598" t="str">
        <f>" &lt;/Genotype&gt;"</f>
        <v xml:space="preserve"> &lt;/Genotype&gt;</v>
      </c>
      <c r="X2598" s="49"/>
      <c r="Y2598" s="49"/>
      <c r="Z2598" s="49"/>
      <c r="AA2598" s="49"/>
    </row>
    <row r="2599" spans="1:27" x14ac:dyDescent="0.25">
      <c r="A2599" s="5"/>
      <c r="B2599" s="27"/>
      <c r="C2599" t="str">
        <f>C2549</f>
        <v>&lt;# C645T  #&gt;</v>
      </c>
    </row>
    <row r="2600" spans="1:27" x14ac:dyDescent="0.25">
      <c r="A2600" s="5" t="s">
        <v>39</v>
      </c>
      <c r="B2600" s="1" t="s">
        <v>253</v>
      </c>
      <c r="C2600" t="str">
        <f>CONCATENATE(" &lt;Genotype hgvs=",CHAR(34),B2600,B2601,";",B2602,CHAR(34)," name=",CHAR(34),B2551,CHAR(34),"&gt; ")</f>
        <v xml:space="preserve"> &lt;Genotype hgvs="NC_000017.11:g.[30237328T&gt;C];[30237328=]" name="C645T "&gt; </v>
      </c>
    </row>
    <row r="2601" spans="1:27" x14ac:dyDescent="0.25">
      <c r="A2601" s="5" t="s">
        <v>40</v>
      </c>
      <c r="B2601" s="27" t="s">
        <v>275</v>
      </c>
    </row>
    <row r="2602" spans="1:27" x14ac:dyDescent="0.25">
      <c r="A2602" s="5" t="s">
        <v>31</v>
      </c>
      <c r="B2602" s="27" t="s">
        <v>276</v>
      </c>
      <c r="C2602" t="s">
        <v>539</v>
      </c>
    </row>
    <row r="2603" spans="1:27" x14ac:dyDescent="0.25">
      <c r="A2603" s="5" t="s">
        <v>45</v>
      </c>
      <c r="B2603" s="27" t="str">
        <f>CONCATENATE("People with this variant have one copy of the ",B2554," variant. This substitution of a single nucleotide is known as a missense mutation.")</f>
        <v>People with this variant have one copy of the [C645T](https://www.ncbi.nlm.nih.gov/clinvar/variation/17503/) variant. This substitution of a single nucleotide is known as a missense mutation.</v>
      </c>
      <c r="C2603" t="s">
        <v>17</v>
      </c>
    </row>
    <row r="2604" spans="1:27" x14ac:dyDescent="0.25">
      <c r="A2604" s="6" t="s">
        <v>46</v>
      </c>
      <c r="B2604" s="27" t="s">
        <v>233</v>
      </c>
      <c r="C2604" t="str">
        <f>CONCATENATE("     ",B2603)</f>
        <v xml:space="preserve">     People with this variant have one copy of the [C645T](https://www.ncbi.nlm.nih.gov/clinvar/variation/17503/) variant. This substitution of a single nucleotide is known as a missense mutation.</v>
      </c>
    </row>
    <row r="2605" spans="1:27" x14ac:dyDescent="0.25">
      <c r="A2605" s="6" t="s">
        <v>47</v>
      </c>
      <c r="B2605" s="27">
        <v>39.700000000000003</v>
      </c>
    </row>
    <row r="2606" spans="1:27" x14ac:dyDescent="0.25">
      <c r="A2606" s="5"/>
      <c r="B2606" s="27"/>
      <c r="C2606" t="s">
        <v>541</v>
      </c>
    </row>
    <row r="2607" spans="1:27" x14ac:dyDescent="0.25">
      <c r="A2607" s="6"/>
      <c r="B2607" s="27"/>
    </row>
    <row r="2608" spans="1:27" x14ac:dyDescent="0.25">
      <c r="A2608" s="6"/>
      <c r="B2608" s="27"/>
      <c r="C2608" t="str">
        <f>CONCATENATE("     ",B2604)</f>
        <v xml:space="preserve">     You are in the Mild Loss of Function category. See below for more information.</v>
      </c>
    </row>
    <row r="2609" spans="1:3" x14ac:dyDescent="0.25">
      <c r="A2609" s="6"/>
      <c r="B2609" s="27"/>
    </row>
    <row r="2610" spans="1:3" x14ac:dyDescent="0.25">
      <c r="A2610" s="6"/>
      <c r="B2610" s="27"/>
      <c r="C2610" t="s">
        <v>542</v>
      </c>
    </row>
    <row r="2611" spans="1:3" x14ac:dyDescent="0.25">
      <c r="A2611" s="5"/>
      <c r="B2611" s="27"/>
    </row>
    <row r="2612" spans="1:3" x14ac:dyDescent="0.25">
      <c r="A2612" s="5"/>
      <c r="B2612" s="27"/>
      <c r="C2612" t="str">
        <f>CONCATENATE( "  &lt;piechart percentage=",B2605," /&gt;")</f>
        <v xml:space="preserve">  &lt;piechart percentage=39.7 /&gt;</v>
      </c>
    </row>
    <row r="2613" spans="1:3" x14ac:dyDescent="0.25">
      <c r="A2613" s="5"/>
      <c r="B2613" s="27"/>
      <c r="C2613" t="str">
        <f>" &lt;/Genotype&gt;"</f>
        <v xml:space="preserve"> &lt;/Genotype&gt;</v>
      </c>
    </row>
    <row r="2614" spans="1:3" x14ac:dyDescent="0.25">
      <c r="A2614" s="5" t="s">
        <v>48</v>
      </c>
      <c r="B2614" s="27" t="str">
        <f>CONCATENATE("People with this variant have two copies of the ",B2554," variant. This substitution of a single nucleotide is known as a missense mutation.")</f>
        <v>People with this variant have two copies of the [C645T](https://www.ncbi.nlm.nih.gov/clinvar/variation/17503/) variant. This substitution of a single nucleotide is known as a missense mutation.</v>
      </c>
      <c r="C2614" t="str">
        <f>CONCATENATE(" &lt;Genotype hgvs=",CHAR(34),B2600,B2601,";",B2601,CHAR(34)," name=",CHAR(34),B2551,CHAR(34),"&gt; ")</f>
        <v xml:space="preserve"> &lt;Genotype hgvs="NC_000017.11:g.[30237328T&gt;C];[30237328T&gt;C]" name="C645T "&gt; </v>
      </c>
    </row>
    <row r="2615" spans="1:3" x14ac:dyDescent="0.25">
      <c r="A2615" s="6" t="s">
        <v>49</v>
      </c>
      <c r="B2615" s="27" t="s">
        <v>205</v>
      </c>
      <c r="C2615" t="s">
        <v>17</v>
      </c>
    </row>
    <row r="2616" spans="1:3" x14ac:dyDescent="0.25">
      <c r="A2616" s="6" t="s">
        <v>47</v>
      </c>
      <c r="B2616" s="27">
        <v>42.9</v>
      </c>
      <c r="C2616" t="s">
        <v>539</v>
      </c>
    </row>
    <row r="2617" spans="1:3" x14ac:dyDescent="0.25">
      <c r="A2617" s="6"/>
      <c r="B2617" s="27"/>
    </row>
    <row r="2618" spans="1:3" x14ac:dyDescent="0.25">
      <c r="A2618" s="5"/>
      <c r="B2618" s="27"/>
      <c r="C2618" t="str">
        <f>CONCATENATE("     ",B2614)</f>
        <v xml:space="preserve">     People with this variant have two copies of the [C645T](https://www.ncbi.nlm.nih.gov/clinvar/variation/17503/) variant. This substitution of a single nucleotide is known as a missense mutation.</v>
      </c>
    </row>
    <row r="2619" spans="1:3" x14ac:dyDescent="0.25">
      <c r="A2619" s="6"/>
      <c r="B2619" s="27"/>
    </row>
    <row r="2620" spans="1:3" x14ac:dyDescent="0.25">
      <c r="A2620" s="6"/>
      <c r="B2620" s="27"/>
      <c r="C2620" t="s">
        <v>541</v>
      </c>
    </row>
    <row r="2621" spans="1:3" x14ac:dyDescent="0.25">
      <c r="A2621" s="6"/>
      <c r="B2621" s="27"/>
    </row>
    <row r="2622" spans="1:3" x14ac:dyDescent="0.25">
      <c r="A2622" s="6"/>
      <c r="B2622" s="27"/>
      <c r="C2622" t="str">
        <f>CONCATENATE("     ",B2615)</f>
        <v xml:space="preserve">     You are in the Moderate Loss of Function category. See below for more information.</v>
      </c>
    </row>
    <row r="2623" spans="1:3" x14ac:dyDescent="0.25">
      <c r="A2623" s="6"/>
      <c r="B2623" s="27"/>
    </row>
    <row r="2624" spans="1:3" x14ac:dyDescent="0.25">
      <c r="A2624" s="5"/>
      <c r="B2624" s="27"/>
      <c r="C2624" t="s">
        <v>542</v>
      </c>
    </row>
    <row r="2625" spans="1:3" x14ac:dyDescent="0.25">
      <c r="A2625" s="5"/>
      <c r="B2625" s="27"/>
    </row>
    <row r="2626" spans="1:3" x14ac:dyDescent="0.25">
      <c r="A2626" s="5"/>
      <c r="B2626" s="27"/>
      <c r="C2626" t="str">
        <f>CONCATENATE( "  &lt;piechart percentage=",B2616," /&gt;")</f>
        <v xml:space="preserve">  &lt;piechart percentage=42.9 /&gt;</v>
      </c>
    </row>
    <row r="2627" spans="1:3" x14ac:dyDescent="0.25">
      <c r="A2627" s="5"/>
      <c r="B2627" s="27"/>
      <c r="C2627" t="str">
        <f>" &lt;/Genotype&gt;"</f>
        <v xml:space="preserve"> &lt;/Genotype&gt;</v>
      </c>
    </row>
    <row r="2628" spans="1:3" x14ac:dyDescent="0.25">
      <c r="A2628" s="5" t="s">
        <v>50</v>
      </c>
      <c r="B2628" s="27" t="str">
        <f>CONCATENATE("Your ",B2537," gene has no variants. A normal gene is referred to as a ",CHAR(34),"wild-type",CHAR(34)," gene.")</f>
        <v>Your CHRNA3 gene has no variants. A normal gene is referred to as a "wild-type" gene.</v>
      </c>
      <c r="C2628" t="str">
        <f>CONCATENATE(" &lt;Genotype hgvs=",CHAR(34),B2600,B2602,";",B2602,CHAR(34)," name=",CHAR(34),B2551,CHAR(34),"&gt; ")</f>
        <v xml:space="preserve"> &lt;Genotype hgvs="NC_000017.11:g.[30237328=];[30237328=]" name="C645T "&gt; </v>
      </c>
    </row>
    <row r="2629" spans="1:3" x14ac:dyDescent="0.25">
      <c r="A2629" s="6" t="s">
        <v>51</v>
      </c>
      <c r="B2629" s="27" t="s">
        <v>153</v>
      </c>
      <c r="C2629" t="s">
        <v>17</v>
      </c>
    </row>
    <row r="2630" spans="1:3" x14ac:dyDescent="0.25">
      <c r="A2630" s="6" t="s">
        <v>47</v>
      </c>
      <c r="B2630" s="27">
        <v>17.399999999999999</v>
      </c>
      <c r="C2630" t="s">
        <v>539</v>
      </c>
    </row>
    <row r="2631" spans="1:3" x14ac:dyDescent="0.25">
      <c r="A2631" s="5"/>
      <c r="B2631" s="27"/>
    </row>
    <row r="2632" spans="1:3" x14ac:dyDescent="0.25">
      <c r="A2632" s="6"/>
      <c r="B2632" s="27"/>
      <c r="C2632" t="str">
        <f>CONCATENATE("     ",B2628)</f>
        <v xml:space="preserve">     Your CHRNA3 gene has no variants. A normal gene is referred to as a "wild-type" gene.</v>
      </c>
    </row>
    <row r="2633" spans="1:3" x14ac:dyDescent="0.25">
      <c r="A2633" s="6"/>
      <c r="B2633" s="27"/>
    </row>
    <row r="2634" spans="1:3" x14ac:dyDescent="0.25">
      <c r="A2634" s="6"/>
      <c r="B2634" s="27"/>
      <c r="C2634" t="s">
        <v>541</v>
      </c>
    </row>
    <row r="2635" spans="1:3" x14ac:dyDescent="0.25">
      <c r="A2635" s="6"/>
      <c r="B2635" s="27"/>
    </row>
    <row r="2636" spans="1:3" x14ac:dyDescent="0.25">
      <c r="A2636" s="6"/>
      <c r="B2636" s="27"/>
      <c r="C2636" t="str">
        <f>CONCATENATE("     ",B2629)</f>
        <v xml:space="preserve">     This variant is not associated with increased risk.</v>
      </c>
    </row>
    <row r="2637" spans="1:3" x14ac:dyDescent="0.25">
      <c r="A2637" s="5"/>
      <c r="B2637" s="27"/>
    </row>
    <row r="2638" spans="1:3" x14ac:dyDescent="0.25">
      <c r="A2638" s="5"/>
      <c r="B2638" s="27"/>
      <c r="C2638" t="s">
        <v>542</v>
      </c>
    </row>
    <row r="2639" spans="1:3" x14ac:dyDescent="0.25">
      <c r="A2639" s="5"/>
      <c r="B2639" s="27"/>
    </row>
    <row r="2640" spans="1:3" x14ac:dyDescent="0.25">
      <c r="A2640" s="5"/>
      <c r="B2640" s="27"/>
      <c r="C2640" t="str">
        <f>CONCATENATE( "  &lt;piechart percentage=",B2630," /&gt;")</f>
        <v xml:space="preserve">  &lt;piechart percentage=17.4 /&gt;</v>
      </c>
    </row>
    <row r="2641" spans="1:3" x14ac:dyDescent="0.25">
      <c r="A2641" s="5"/>
      <c r="B2641" s="27"/>
      <c r="C2641" t="str">
        <f>" &lt;/Genotype&gt;"</f>
        <v xml:space="preserve"> &lt;/Genotype&gt;</v>
      </c>
    </row>
    <row r="2642" spans="1:3" x14ac:dyDescent="0.25">
      <c r="A2642" s="5" t="s">
        <v>52</v>
      </c>
      <c r="B2642" s="27" t="str">
        <f>CONCATENATE("Your ",B2537," gene has an unknown variant.")</f>
        <v>Your CHRNA3 gene has an unknown variant.</v>
      </c>
      <c r="C2642" t="str">
        <f>CONCATENATE(" &lt;Genotype hgvs=",CHAR(34),"unknown",CHAR(34),"&gt; ")</f>
        <v xml:space="preserve"> &lt;Genotype hgvs="unknown"&gt; </v>
      </c>
    </row>
    <row r="2643" spans="1:3" x14ac:dyDescent="0.25">
      <c r="A2643" s="6" t="s">
        <v>52</v>
      </c>
      <c r="B2643" s="27" t="s">
        <v>155</v>
      </c>
      <c r="C2643" t="s">
        <v>17</v>
      </c>
    </row>
    <row r="2644" spans="1:3" x14ac:dyDescent="0.25">
      <c r="A2644" s="6" t="s">
        <v>47</v>
      </c>
      <c r="B2644" s="27"/>
      <c r="C2644" t="s">
        <v>539</v>
      </c>
    </row>
    <row r="2645" spans="1:3" x14ac:dyDescent="0.25">
      <c r="A2645" s="6"/>
      <c r="B2645" s="27"/>
    </row>
    <row r="2646" spans="1:3" x14ac:dyDescent="0.25">
      <c r="A2646" s="6"/>
      <c r="B2646" s="27"/>
      <c r="C2646" t="str">
        <f>CONCATENATE("     ",B2642)</f>
        <v xml:space="preserve">     Your CHRNA3 gene has an unknown variant.</v>
      </c>
    </row>
    <row r="2647" spans="1:3" x14ac:dyDescent="0.25">
      <c r="A2647" s="6"/>
      <c r="B2647" s="27"/>
    </row>
    <row r="2648" spans="1:3" x14ac:dyDescent="0.25">
      <c r="A2648" s="6"/>
      <c r="B2648" s="27"/>
      <c r="C2648" t="s">
        <v>541</v>
      </c>
    </row>
    <row r="2649" spans="1:3" x14ac:dyDescent="0.25">
      <c r="A2649" s="6"/>
      <c r="B2649" s="27"/>
    </row>
    <row r="2650" spans="1:3" x14ac:dyDescent="0.25">
      <c r="A2650" s="5"/>
      <c r="B2650" s="27"/>
      <c r="C2650" t="str">
        <f>CONCATENATE("     ",B2643)</f>
        <v xml:space="preserve">     The effect is unknown.</v>
      </c>
    </row>
    <row r="2651" spans="1:3" x14ac:dyDescent="0.25">
      <c r="A2651" s="6"/>
      <c r="B2651" s="27"/>
    </row>
    <row r="2652" spans="1:3" x14ac:dyDescent="0.25">
      <c r="A2652" s="5"/>
      <c r="B2652" s="27"/>
      <c r="C2652" t="s">
        <v>542</v>
      </c>
    </row>
    <row r="2653" spans="1:3" x14ac:dyDescent="0.25">
      <c r="A2653" s="5"/>
      <c r="B2653" s="27"/>
    </row>
    <row r="2654" spans="1:3" x14ac:dyDescent="0.25">
      <c r="A2654" s="5"/>
      <c r="B2654" s="27"/>
      <c r="C2654" t="str">
        <f>CONCATENATE( "  &lt;piechart percentage=",B2644," /&gt;")</f>
        <v xml:space="preserve">  &lt;piechart percentage= /&gt;</v>
      </c>
    </row>
    <row r="2655" spans="1:3" x14ac:dyDescent="0.25">
      <c r="A2655" s="5"/>
      <c r="B2655" s="27"/>
      <c r="C2655" t="str">
        <f>" &lt;/Genotype&gt;"</f>
        <v xml:space="preserve"> &lt;/Genotype&gt;</v>
      </c>
    </row>
    <row r="2656" spans="1:3" x14ac:dyDescent="0.25">
      <c r="A2656" s="5" t="s">
        <v>50</v>
      </c>
      <c r="B2656" s="27" t="str">
        <f>CONCATENATE("Your ",B2537," gene has no variants. A normal gene is referred to as a ",CHAR(34),"wild-type",CHAR(34)," gene.")</f>
        <v>Your CHRNA3 gene has no variants. A normal gene is referred to as a "wild-type" gene.</v>
      </c>
      <c r="C2656" t="str">
        <f>CONCATENATE(" &lt;Genotype hgvs=",CHAR(34),"wildtype",CHAR(34),"&gt;")</f>
        <v xml:space="preserve"> &lt;Genotype hgvs="wildtype"&gt;</v>
      </c>
    </row>
    <row r="2657" spans="1:3" x14ac:dyDescent="0.25">
      <c r="A2657" s="6" t="s">
        <v>51</v>
      </c>
      <c r="B2657" s="27" t="s">
        <v>234</v>
      </c>
      <c r="C2657" t="s">
        <v>17</v>
      </c>
    </row>
    <row r="2658" spans="1:3" x14ac:dyDescent="0.25">
      <c r="A2658" s="6" t="s">
        <v>47</v>
      </c>
      <c r="B2658" s="27"/>
      <c r="C2658" t="s">
        <v>539</v>
      </c>
    </row>
    <row r="2659" spans="1:3" x14ac:dyDescent="0.25">
      <c r="A2659" s="6"/>
      <c r="B2659" s="27"/>
    </row>
    <row r="2660" spans="1:3" x14ac:dyDescent="0.25">
      <c r="A2660" s="6"/>
      <c r="B2660" s="27"/>
      <c r="C2660" t="str">
        <f>CONCATENATE("     ",B2656)</f>
        <v xml:space="preserve">     Your CHRNA3 gene has no variants. A normal gene is referred to as a "wild-type" gene.</v>
      </c>
    </row>
    <row r="2661" spans="1:3" x14ac:dyDescent="0.25">
      <c r="A2661" s="6"/>
      <c r="B2661" s="27"/>
    </row>
    <row r="2662" spans="1:3" x14ac:dyDescent="0.25">
      <c r="A2662" s="6"/>
      <c r="B2662" s="27"/>
      <c r="C2662" t="s">
        <v>541</v>
      </c>
    </row>
    <row r="2663" spans="1:3" x14ac:dyDescent="0.25">
      <c r="A2663" s="6"/>
      <c r="B2663" s="27"/>
    </row>
    <row r="2664" spans="1:3" x14ac:dyDescent="0.25">
      <c r="A2664" s="6"/>
      <c r="B2664" s="27"/>
      <c r="C2664" t="str">
        <f>CONCATENATE("     ",B2657)</f>
        <v xml:space="preserve">     Your variant is not associated with any loss of function.</v>
      </c>
    </row>
    <row r="2665" spans="1:3" x14ac:dyDescent="0.25">
      <c r="A2665" s="6"/>
      <c r="B2665" s="27"/>
    </row>
    <row r="2666" spans="1:3" x14ac:dyDescent="0.25">
      <c r="A2666" s="6"/>
      <c r="B2666" s="27"/>
      <c r="C2666" t="s">
        <v>542</v>
      </c>
    </row>
    <row r="2667" spans="1:3" x14ac:dyDescent="0.25">
      <c r="A2667" s="5"/>
      <c r="B2667" s="27"/>
    </row>
    <row r="2668" spans="1:3" x14ac:dyDescent="0.25">
      <c r="A2668" s="6"/>
      <c r="B2668" s="27"/>
      <c r="C2668" t="str">
        <f>CONCATENATE( "  &lt;piechart percentage=",B2658," /&gt;")</f>
        <v xml:space="preserve">  &lt;piechart percentage= /&gt;</v>
      </c>
    </row>
    <row r="2669" spans="1:3" x14ac:dyDescent="0.25">
      <c r="A2669" s="6"/>
      <c r="B2669" s="27"/>
      <c r="C2669" t="str">
        <f>" &lt;/Genotype&gt;"</f>
        <v xml:space="preserve"> &lt;/Genotype&gt;</v>
      </c>
    </row>
    <row r="2670" spans="1:3" x14ac:dyDescent="0.25">
      <c r="A2670" s="6"/>
      <c r="B2670" s="27"/>
      <c r="C2670" t="str">
        <f>"&lt;/GeneAnalysis&gt;"</f>
        <v>&lt;/GeneAnalysis&gt;</v>
      </c>
    </row>
    <row r="2671" spans="1:3" s="33" customFormat="1" x14ac:dyDescent="0.25"/>
  </sheetData>
  <sortState ref="W2539:AA2598">
    <sortCondition ref="W253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F5C6B-B0E8-4D48-81F7-CCA1A745BFFC}">
  <dimension ref="A1:C211"/>
  <sheetViews>
    <sheetView topLeftCell="A154" workbookViewId="0">
      <selection activeCell="C14" sqref="C14"/>
    </sheetView>
  </sheetViews>
  <sheetFormatPr defaultRowHeight="15" x14ac:dyDescent="0.25"/>
  <cols>
    <col min="1" max="1" width="16.28515625" customWidth="1"/>
    <col min="2" max="2" width="35.28515625" customWidth="1"/>
  </cols>
  <sheetData>
    <row r="1" spans="1:3" x14ac:dyDescent="0.25">
      <c r="A1" s="4" t="s">
        <v>18</v>
      </c>
      <c r="B1" s="4" t="s">
        <v>19</v>
      </c>
      <c r="C1" s="4" t="s">
        <v>20</v>
      </c>
    </row>
    <row r="2" spans="1:3" x14ac:dyDescent="0.25">
      <c r="A2" s="6" t="s">
        <v>4</v>
      </c>
      <c r="B2" t="s">
        <v>33</v>
      </c>
      <c r="C2" t="str">
        <f>CONCATENATE("# What does the ",B2," gene do?")</f>
        <v># What does the GRIK3 gene do?</v>
      </c>
    </row>
    <row r="3" spans="1:3" x14ac:dyDescent="0.25">
      <c r="A3" s="6"/>
    </row>
    <row r="4" spans="1:3" ht="17.25" x14ac:dyDescent="0.3">
      <c r="A4" s="6" t="s">
        <v>22</v>
      </c>
      <c r="B4" s="3" t="s">
        <v>536</v>
      </c>
      <c r="C4" t="str">
        <f>B4</f>
        <v>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v>
      </c>
    </row>
    <row r="5" spans="1:3" ht="17.25" x14ac:dyDescent="0.3">
      <c r="A5" s="6"/>
      <c r="B5" s="3"/>
    </row>
    <row r="6" spans="1:3" x14ac:dyDescent="0.25">
      <c r="A6" s="6" t="s">
        <v>23</v>
      </c>
      <c r="B6">
        <v>1</v>
      </c>
      <c r="C6" t="str">
        <f>CONCATENATE("This gene is located on chromosome ",B6,". The ",B7," it creates acts in your ",B8)</f>
        <v>This gene is located on chromosome 1. The protein it creates acts in your brain and nervous system.</v>
      </c>
    </row>
    <row r="7" spans="1:3" x14ac:dyDescent="0.25">
      <c r="A7" s="6" t="s">
        <v>24</v>
      </c>
      <c r="B7" t="s">
        <v>25</v>
      </c>
    </row>
    <row r="8" spans="1:3" x14ac:dyDescent="0.25">
      <c r="A8" s="6" t="s">
        <v>21</v>
      </c>
      <c r="B8" t="s">
        <v>16</v>
      </c>
    </row>
    <row r="9" spans="1:3" x14ac:dyDescent="0.25">
      <c r="A9" s="5" t="s">
        <v>26</v>
      </c>
      <c r="B9" t="s">
        <v>537</v>
      </c>
      <c r="C9" t="str">
        <f>CONCATENATE("&lt;TissueList ",B9," /&gt;")</f>
        <v>&lt;TissueList brain  /&gt;</v>
      </c>
    </row>
    <row r="10" spans="1:3" x14ac:dyDescent="0.25">
      <c r="A10" s="6"/>
    </row>
    <row r="11" spans="1:3" x14ac:dyDescent="0.25">
      <c r="A11" s="6" t="s">
        <v>4</v>
      </c>
      <c r="B11" t="s">
        <v>33</v>
      </c>
      <c r="C11" t="str">
        <f>CONCATENATE("&lt;GeneAnalysis gene=",CHAR(34),B11,CHAR(34)," interval=",CHAR(34),B12,CHAR(34),"&gt; ")</f>
        <v xml:space="preserve">&lt;GeneAnalysis gene="GRIK3" interval="NC000001_1.11:g.1111_9999"&gt; </v>
      </c>
    </row>
    <row r="12" spans="1:3" x14ac:dyDescent="0.25">
      <c r="A12" s="6" t="s">
        <v>27</v>
      </c>
      <c r="B12" t="s">
        <v>34</v>
      </c>
    </row>
    <row r="13" spans="1:3" x14ac:dyDescent="0.25">
      <c r="A13" s="6" t="s">
        <v>28</v>
      </c>
      <c r="B13" t="s">
        <v>360</v>
      </c>
      <c r="C13" t="str">
        <f>CONCATENATE("# What are some common mutations of ",B11,"?")</f>
        <v># What are some common mutations of GRIK3?</v>
      </c>
    </row>
    <row r="14" spans="1:3" x14ac:dyDescent="0.25">
      <c r="A14" s="6" t="s">
        <v>538</v>
      </c>
      <c r="B14" t="s">
        <v>44</v>
      </c>
      <c r="C14" t="s">
        <v>17</v>
      </c>
    </row>
    <row r="15" spans="1:3" x14ac:dyDescent="0.25">
      <c r="C15" t="str">
        <f>CONCATENATE("There are ",B13," well known variants in ",B11,": ",B14,", [C36983994T](https://www.ncbi.nlm.nih.gov/pubmed/27835969), and [A7783504C](https://www.ncbi.nlm.nih.gov/pubmed/26859813).")</f>
        <v>There are three well known variants in GRIK3: [T928G](https://www.ncbi.nlm.nih.gov/gene?Db=gene&amp;Cmd=ShowDetailView&amp;TermToSearch=2899) [(Ser310Ala)](https://www.ncbi.nlm.nih.gov/pubmed/11986986) [polymorphism](https://www.ncbi.nlm.nih.gov/pubmed/25054019?dopt=Abstract), [C36983994T](https://www.ncbi.nlm.nih.gov/pubmed/27835969), and [A7783504C](https://www.ncbi.nlm.nih.gov/pubmed/26859813).</v>
      </c>
    </row>
    <row r="17" spans="1:3" x14ac:dyDescent="0.25">
      <c r="A17" s="6"/>
      <c r="C17" t="s">
        <v>180</v>
      </c>
    </row>
    <row r="18" spans="1:3" x14ac:dyDescent="0.25">
      <c r="A18" s="6" t="s">
        <v>29</v>
      </c>
      <c r="B18" t="s">
        <v>35</v>
      </c>
      <c r="C18" t="str">
        <f>CONCATENATE(" &lt;Variant hgvs=",CHAR(34),B18,CHAR(34)," name=",CHAR(34),B19,CHAR(34),"&gt; ")</f>
        <v xml:space="preserve"> &lt;Variant hgvs="NC000001_1.11:g.2222T&gt;G" name="T928G"&gt; </v>
      </c>
    </row>
    <row r="19" spans="1:3" x14ac:dyDescent="0.25">
      <c r="A19" s="5" t="s">
        <v>30</v>
      </c>
      <c r="B19" t="s">
        <v>36</v>
      </c>
    </row>
    <row r="20" spans="1:3" x14ac:dyDescent="0.25">
      <c r="A20" s="5" t="s">
        <v>31</v>
      </c>
      <c r="B20" t="s">
        <v>37</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GRIK3 gene from thymine (T) to guanine (G) resulting in incorrect protein function. This substitution of a single nucleotide is known as a missense variant.</v>
      </c>
    </row>
    <row r="21" spans="1:3" x14ac:dyDescent="0.25">
      <c r="A21" s="5" t="s">
        <v>32</v>
      </c>
      <c r="B21" t="s">
        <v>38</v>
      </c>
      <c r="C21" t="s">
        <v>17</v>
      </c>
    </row>
    <row r="22" spans="1:3" x14ac:dyDescent="0.25">
      <c r="C22" t="str">
        <f>"&lt;/Variant&gt;"</f>
        <v>&lt;/Variant&gt;</v>
      </c>
    </row>
    <row r="23" spans="1:3" x14ac:dyDescent="0.25">
      <c r="C23" t="s">
        <v>181</v>
      </c>
    </row>
    <row r="24" spans="1:3" x14ac:dyDescent="0.25">
      <c r="A24" s="6" t="s">
        <v>29</v>
      </c>
      <c r="B24" s="1" t="s">
        <v>67</v>
      </c>
      <c r="C24" t="str">
        <f>CONCATENATE(" &lt;Variant hgvs=",CHAR(34),B24,CHAR(34)," name=",CHAR(34),B25,CHAR(34),"&gt; ")</f>
        <v xml:space="preserve"> &lt;Variant hgvs="NC_000001.11:g.36983994C&gt;T" name="C36983994T"&gt; </v>
      </c>
    </row>
    <row r="25" spans="1:3" x14ac:dyDescent="0.25">
      <c r="A25" s="5" t="s">
        <v>30</v>
      </c>
      <c r="B25" t="s">
        <v>64</v>
      </c>
    </row>
    <row r="26" spans="1:3" x14ac:dyDescent="0.25">
      <c r="A26" s="5" t="s">
        <v>31</v>
      </c>
      <c r="B26"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GRIK3 gene from cytosine (C) to thymine (T) resulting in incorrect protein function. This substitution of a single nucleotide is known as a missense variant.</v>
      </c>
    </row>
    <row r="27" spans="1:3" x14ac:dyDescent="0.25">
      <c r="A27" s="5" t="s">
        <v>32</v>
      </c>
      <c r="B27" t="s">
        <v>37</v>
      </c>
    </row>
    <row r="28" spans="1:3" x14ac:dyDescent="0.25">
      <c r="A28" s="6"/>
      <c r="C28" t="str">
        <f>"&lt;/Variant&gt;"</f>
        <v>&lt;/Variant&gt;</v>
      </c>
    </row>
    <row r="29" spans="1:3" x14ac:dyDescent="0.25">
      <c r="C29" t="s">
        <v>17</v>
      </c>
    </row>
    <row r="30" spans="1:3" x14ac:dyDescent="0.25">
      <c r="A30" s="6"/>
      <c r="C30" t="s">
        <v>182</v>
      </c>
    </row>
    <row r="31" spans="1:3" x14ac:dyDescent="0.25">
      <c r="A31" s="6" t="s">
        <v>29</v>
      </c>
      <c r="B31" t="s">
        <v>68</v>
      </c>
      <c r="C31" t="str">
        <f>CONCATENATE(" &lt;Variant hgvs=",CHAR(34),B31,CHAR(34)," name=",CHAR(34),B32,CHAR(34),"&gt; ")</f>
        <v xml:space="preserve"> &lt;Variant hgvs="NC_000002.11:g.7783504A&gt;C" name="A7783504C"&gt; </v>
      </c>
    </row>
    <row r="32" spans="1:3" x14ac:dyDescent="0.25">
      <c r="A32" s="5" t="s">
        <v>30</v>
      </c>
      <c r="B32" t="s">
        <v>65</v>
      </c>
    </row>
    <row r="33" spans="1:3" x14ac:dyDescent="0.25">
      <c r="A33" s="5" t="s">
        <v>31</v>
      </c>
      <c r="B33" t="s">
        <v>66</v>
      </c>
      <c r="C33" t="str">
        <f>CONCATENATE("  This variant is a change at a specific point in the ",B11," gene from ",B33," to ",B34," resulting in incorrect ",B7," function. This substitution of a single nucleotide is known as a missense variant.")</f>
        <v xml:space="preserve">  This variant is a change at a specific point in the GRIK3 gene from adenine (A) to cytosine (C) resulting in incorrect protein function. This substitution of a single nucleotide is known as a missense variant.</v>
      </c>
    </row>
    <row r="34" spans="1:3" x14ac:dyDescent="0.25">
      <c r="A34" s="5" t="s">
        <v>32</v>
      </c>
      <c r="B34" t="str">
        <f>"cytosine (C)"</f>
        <v>cytosine (C)</v>
      </c>
    </row>
    <row r="35" spans="1:3" x14ac:dyDescent="0.25">
      <c r="A35" s="5"/>
      <c r="C35" t="str">
        <f>"&lt;/Variant&gt;"</f>
        <v>&lt;/Variant&gt;</v>
      </c>
    </row>
    <row r="36" spans="1:3" x14ac:dyDescent="0.25">
      <c r="A36" s="5"/>
      <c r="C36" t="s">
        <v>180</v>
      </c>
    </row>
    <row r="37" spans="1:3" x14ac:dyDescent="0.25">
      <c r="A37" s="5" t="s">
        <v>39</v>
      </c>
      <c r="B37" t="s">
        <v>41</v>
      </c>
      <c r="C37" t="str">
        <f>CONCATENATE(" &lt;Genotype hgvs=",CHAR(34),B37,B38,";",B39,CHAR(34)," name=",CHAR(34),B19,CHAR(34),"&gt; ")</f>
        <v xml:space="preserve"> &lt;Genotype hgvs="NC000001_1.11:g.[2222T&gt;G];[2222=]" name="T928G"&gt; </v>
      </c>
    </row>
    <row r="38" spans="1:3" x14ac:dyDescent="0.25">
      <c r="A38" s="5" t="s">
        <v>40</v>
      </c>
      <c r="B38" t="s">
        <v>42</v>
      </c>
    </row>
    <row r="39" spans="1:3" x14ac:dyDescent="0.25">
      <c r="A39" s="5" t="s">
        <v>31</v>
      </c>
      <c r="B39" t="s">
        <v>43</v>
      </c>
      <c r="C39" t="s">
        <v>539</v>
      </c>
    </row>
    <row r="40" spans="1:3" x14ac:dyDescent="0.25">
      <c r="A40" s="5" t="s">
        <v>45</v>
      </c>
      <c r="B40" t="str">
        <f>CONCATENATE("People with this variant have one copy of the ",B19," variant. This substitution of a single nucleotide is known as a missense mutation.")</f>
        <v>People with this variant have one copy of the T928G variant. This substitution of a single nucleotide is known as a missense mutation.</v>
      </c>
      <c r="C40" t="s">
        <v>17</v>
      </c>
    </row>
    <row r="41" spans="1:3" x14ac:dyDescent="0.25">
      <c r="A41" s="6" t="s">
        <v>46</v>
      </c>
      <c r="B41" t="s">
        <v>540</v>
      </c>
      <c r="C41" t="str">
        <f>CONCATENATE("     ",B40)</f>
        <v xml:space="preserve">     People with this variant have one copy of the T928G variant. This substitution of a single nucleotide is known as a missense mutation.</v>
      </c>
    </row>
    <row r="42" spans="1:3" x14ac:dyDescent="0.25">
      <c r="A42" s="6" t="s">
        <v>47</v>
      </c>
      <c r="B42">
        <v>43</v>
      </c>
    </row>
    <row r="43" spans="1:3" x14ac:dyDescent="0.25">
      <c r="A43" s="5"/>
      <c r="C43" t="s">
        <v>541</v>
      </c>
    </row>
    <row r="44" spans="1:3" x14ac:dyDescent="0.25">
      <c r="A44" s="6"/>
    </row>
    <row r="45" spans="1:3" x14ac:dyDescent="0.25">
      <c r="A45" s="6"/>
      <c r="C45" t="str">
        <f>CONCATENATE("     ",B41)</f>
        <v xml:space="preserve">     You are at greater risk for schizophrenia, depression, and glutamate problems. See below for more information.</v>
      </c>
    </row>
    <row r="46" spans="1:3" x14ac:dyDescent="0.25">
      <c r="A46" s="6"/>
    </row>
    <row r="47" spans="1:3" x14ac:dyDescent="0.25">
      <c r="A47" s="6"/>
      <c r="C47" t="s">
        <v>542</v>
      </c>
    </row>
    <row r="48" spans="1:3" x14ac:dyDescent="0.25">
      <c r="A48" s="5"/>
    </row>
    <row r="49" spans="1:3" x14ac:dyDescent="0.25">
      <c r="A49" s="5"/>
      <c r="C49" t="str">
        <f>CONCATENATE( "  &lt;piechart percentage=",B42," /&gt;")</f>
        <v xml:space="preserve">  &lt;piechart percentage=43 /&gt;</v>
      </c>
    </row>
    <row r="50" spans="1:3" x14ac:dyDescent="0.25">
      <c r="A50" s="5"/>
      <c r="C50" t="str">
        <f>" &lt;/Genotype&gt;"</f>
        <v xml:space="preserve"> &lt;/Genotype&gt;</v>
      </c>
    </row>
    <row r="51" spans="1:3" x14ac:dyDescent="0.25">
      <c r="A51" s="5" t="s">
        <v>48</v>
      </c>
      <c r="B51" t="str">
        <f>CONCATENATE("People with this variant have two copies of the ",B19," variant. This substitution of a single nucleotide is known as a missense mutation.")</f>
        <v>People with this variant have two copies of the T928G variant. This substitution of a single nucleotide is known as a missense mutation.</v>
      </c>
      <c r="C51" t="str">
        <f>CONCATENATE(" &lt;Genotype hgvs=",CHAR(34),B37,B38,";",B38,CHAR(34)," name=",CHAR(34),B19,CHAR(34),"&gt; ")</f>
        <v xml:space="preserve"> &lt;Genotype hgvs="NC000001_1.11:g.[2222T&gt;G];[2222T&gt;G]" name="T928G"&gt; </v>
      </c>
    </row>
    <row r="52" spans="1:3" x14ac:dyDescent="0.25">
      <c r="A52" s="6" t="s">
        <v>49</v>
      </c>
      <c r="B52" t="s">
        <v>540</v>
      </c>
      <c r="C52" t="s">
        <v>17</v>
      </c>
    </row>
    <row r="53" spans="1:3" x14ac:dyDescent="0.25">
      <c r="A53" s="6" t="s">
        <v>47</v>
      </c>
      <c r="B53">
        <v>19.899999999999999</v>
      </c>
      <c r="C53" t="s">
        <v>539</v>
      </c>
    </row>
    <row r="54" spans="1:3" x14ac:dyDescent="0.25">
      <c r="A54" s="6"/>
    </row>
    <row r="55" spans="1:3" x14ac:dyDescent="0.25">
      <c r="A55" s="5"/>
      <c r="C55" t="str">
        <f>CONCATENATE("     ",B51)</f>
        <v xml:space="preserve">     People with this variant have two copies of the T928G variant. This substitution of a single nucleotide is known as a missense mutation.</v>
      </c>
    </row>
    <row r="56" spans="1:3" x14ac:dyDescent="0.25">
      <c r="A56" s="6"/>
    </row>
    <row r="57" spans="1:3" x14ac:dyDescent="0.25">
      <c r="A57" s="6"/>
      <c r="C57" t="s">
        <v>541</v>
      </c>
    </row>
    <row r="58" spans="1:3" x14ac:dyDescent="0.25">
      <c r="A58" s="6"/>
    </row>
    <row r="59" spans="1:3" x14ac:dyDescent="0.25">
      <c r="A59" s="6"/>
      <c r="C59" t="str">
        <f>CONCATENATE("     ",B52)</f>
        <v xml:space="preserve">     You are at greater risk for schizophrenia, depression, and glutamate problems. See below for more information.</v>
      </c>
    </row>
    <row r="60" spans="1:3" x14ac:dyDescent="0.25">
      <c r="A60" s="6"/>
    </row>
    <row r="61" spans="1:3" x14ac:dyDescent="0.25">
      <c r="A61" s="5"/>
      <c r="C61" t="s">
        <v>542</v>
      </c>
    </row>
    <row r="62" spans="1:3" x14ac:dyDescent="0.25">
      <c r="A62" s="5"/>
    </row>
    <row r="63" spans="1:3" x14ac:dyDescent="0.25">
      <c r="A63" s="5"/>
      <c r="C63" t="str">
        <f>CONCATENATE( "  &lt;piechart percentage=",B53," /&gt;")</f>
        <v xml:space="preserve">  &lt;piechart percentage=19.9 /&gt;</v>
      </c>
    </row>
    <row r="64" spans="1:3" x14ac:dyDescent="0.25">
      <c r="A64" s="5"/>
      <c r="C64" t="str">
        <f>" &lt;/Genotype&gt;"</f>
        <v xml:space="preserve"> &lt;/Genotype&gt;</v>
      </c>
    </row>
    <row r="65" spans="1:3" x14ac:dyDescent="0.25">
      <c r="A65" s="5" t="s">
        <v>50</v>
      </c>
      <c r="B65" t="str">
        <f>CONCATENATE("Your ",B11," gene has no variants. A normal gene is referred to as a ",CHAR(34),"wild-type",CHAR(34)," gene.")</f>
        <v>Your GRIK3 gene has no variants. A normal gene is referred to as a "wild-type" gene.</v>
      </c>
      <c r="C65" t="str">
        <f>CONCATENATE(" &lt;Genotype hgvs=",CHAR(34),B37,B39,";",B39,CHAR(34)," name=",CHAR(34),B19,CHAR(34),"&gt; ")</f>
        <v xml:space="preserve"> &lt;Genotype hgvs="NC000001_1.11:g.[2222=];[2222=]" name="T928G"&gt; </v>
      </c>
    </row>
    <row r="66" spans="1:3" x14ac:dyDescent="0.25">
      <c r="A66" s="6" t="s">
        <v>51</v>
      </c>
      <c r="B66" s="27" t="s">
        <v>234</v>
      </c>
      <c r="C66" t="s">
        <v>17</v>
      </c>
    </row>
    <row r="67" spans="1:3" x14ac:dyDescent="0.25">
      <c r="A67" s="6" t="s">
        <v>47</v>
      </c>
      <c r="B67">
        <v>37.1</v>
      </c>
      <c r="C67" t="s">
        <v>539</v>
      </c>
    </row>
    <row r="68" spans="1:3" x14ac:dyDescent="0.25">
      <c r="A68" s="5"/>
    </row>
    <row r="69" spans="1:3" x14ac:dyDescent="0.25">
      <c r="A69" s="6"/>
      <c r="C69" t="str">
        <f>CONCATENATE("     ",B65)</f>
        <v xml:space="preserve">     Your GRIK3 gene has no variants. A normal gene is referred to as a "wild-type" gene.</v>
      </c>
    </row>
    <row r="70" spans="1:3" x14ac:dyDescent="0.25">
      <c r="A70" s="6"/>
    </row>
    <row r="71" spans="1:3" x14ac:dyDescent="0.25">
      <c r="A71" s="6"/>
      <c r="C71" t="s">
        <v>541</v>
      </c>
    </row>
    <row r="72" spans="1:3" x14ac:dyDescent="0.25">
      <c r="A72" s="6"/>
    </row>
    <row r="73" spans="1:3" x14ac:dyDescent="0.25">
      <c r="A73" s="6"/>
      <c r="C73" t="str">
        <f>CONCATENATE("     ",B66)</f>
        <v xml:space="preserve">     Your variant is not associated with any loss of function.</v>
      </c>
    </row>
    <row r="74" spans="1:3" x14ac:dyDescent="0.25">
      <c r="A74" s="5"/>
    </row>
    <row r="75" spans="1:3" x14ac:dyDescent="0.25">
      <c r="A75" s="5"/>
      <c r="C75" t="s">
        <v>542</v>
      </c>
    </row>
    <row r="76" spans="1:3" x14ac:dyDescent="0.25">
      <c r="A76" s="5"/>
    </row>
    <row r="77" spans="1:3" x14ac:dyDescent="0.25">
      <c r="A77" s="5"/>
      <c r="C77" t="str">
        <f>CONCATENATE( "  &lt;piechart percentage=",B67," /&gt;")</f>
        <v xml:space="preserve">  &lt;piechart percentage=37.1 /&gt;</v>
      </c>
    </row>
    <row r="78" spans="1:3" x14ac:dyDescent="0.25">
      <c r="A78" s="5"/>
      <c r="C78" t="str">
        <f>" &lt;/Genotype&gt;"</f>
        <v xml:space="preserve"> &lt;/Genotype&gt;</v>
      </c>
    </row>
    <row r="79" spans="1:3" x14ac:dyDescent="0.25">
      <c r="A79" s="5"/>
      <c r="C79" t="s">
        <v>181</v>
      </c>
    </row>
    <row r="80" spans="1:3" x14ac:dyDescent="0.25">
      <c r="A80" s="5" t="s">
        <v>39</v>
      </c>
      <c r="B80" s="1" t="s">
        <v>58</v>
      </c>
      <c r="C80" t="str">
        <f>CONCATENATE(" &lt;Genotype hgvs=",CHAR(34),B80,B81,";",B82,CHAR(34)," name=",CHAR(34),B75,CHAR(34),"&gt; ")</f>
        <v xml:space="preserve"> &lt;Genotype hgvs="NC_000002.11:g[7783504A&gt;C];[7783504=]" name=""&gt; </v>
      </c>
    </row>
    <row r="81" spans="1:3" x14ac:dyDescent="0.25">
      <c r="A81" s="5" t="s">
        <v>40</v>
      </c>
      <c r="B81" s="1" t="s">
        <v>59</v>
      </c>
    </row>
    <row r="82" spans="1:3" x14ac:dyDescent="0.25">
      <c r="A82" s="5" t="s">
        <v>31</v>
      </c>
      <c r="B82" s="1" t="s">
        <v>60</v>
      </c>
      <c r="C82" t="s">
        <v>539</v>
      </c>
    </row>
    <row r="83" spans="1:3" x14ac:dyDescent="0.25">
      <c r="A83" s="5" t="s">
        <v>45</v>
      </c>
      <c r="B83" t="str">
        <f>CONCATENATE("People with this variant have one copy of the ",B25," variant. This substitution of a single nucleotide is known as a missense mutation.")</f>
        <v>People with this variant have one copy of the C36983994T variant. This substitution of a single nucleotide is known as a missense mutation.</v>
      </c>
      <c r="C83" t="s">
        <v>17</v>
      </c>
    </row>
    <row r="84" spans="1:3" x14ac:dyDescent="0.25">
      <c r="A84" s="6" t="s">
        <v>46</v>
      </c>
      <c r="B84" t="s">
        <v>543</v>
      </c>
      <c r="C84" t="str">
        <f>CONCATENATE("     ",B83)</f>
        <v xml:space="preserve">     People with this variant have one copy of the C36983994T variant. This substitution of a single nucleotide is known as a missense mutation.</v>
      </c>
    </row>
    <row r="85" spans="1:3" x14ac:dyDescent="0.25">
      <c r="A85" s="6" t="s">
        <v>47</v>
      </c>
      <c r="B85">
        <v>15.8</v>
      </c>
    </row>
    <row r="86" spans="1:3" x14ac:dyDescent="0.25">
      <c r="A86" s="5"/>
      <c r="C86" t="s">
        <v>541</v>
      </c>
    </row>
    <row r="87" spans="1:3" x14ac:dyDescent="0.25">
      <c r="A87" s="6"/>
    </row>
    <row r="88" spans="1:3" x14ac:dyDescent="0.25">
      <c r="A88" s="6"/>
      <c r="C88" t="str">
        <f>CONCATENATE("     ",B84)</f>
        <v xml:space="preserve">     People with this variant have an increased risk of CFS. See below for more information.</v>
      </c>
    </row>
    <row r="89" spans="1:3" x14ac:dyDescent="0.25">
      <c r="A89" s="6"/>
    </row>
    <row r="90" spans="1:3" x14ac:dyDescent="0.25">
      <c r="A90" s="6"/>
      <c r="C90" t="s">
        <v>542</v>
      </c>
    </row>
    <row r="91" spans="1:3" x14ac:dyDescent="0.25">
      <c r="A91" s="5"/>
    </row>
    <row r="92" spans="1:3" x14ac:dyDescent="0.25">
      <c r="A92" s="5"/>
      <c r="C92" t="str">
        <f>CONCATENATE( "  &lt;piechart percentage=",B85," /&gt;")</f>
        <v xml:space="preserve">  &lt;piechart percentage=15.8 /&gt;</v>
      </c>
    </row>
    <row r="93" spans="1:3" x14ac:dyDescent="0.25">
      <c r="A93" s="5"/>
      <c r="C93" t="str">
        <f>" &lt;/Genotype&gt;"</f>
        <v xml:space="preserve"> &lt;/Genotype&gt;</v>
      </c>
    </row>
    <row r="94" spans="1:3" x14ac:dyDescent="0.25">
      <c r="A94" s="5" t="s">
        <v>48</v>
      </c>
      <c r="B94" t="str">
        <f>CONCATENATE("People with this variant have two copies of the ",B25," variant. This substitution of a single nucleotide is known as a missense mutation.")</f>
        <v>People with this variant have two copies of the C36983994T variant. This substitution of a single nucleotide is known as a missense mutation.</v>
      </c>
      <c r="C94" t="str">
        <f>CONCATENATE(" &lt;Genotype hgvs=",CHAR(34),B80,B81,";",B81,CHAR(34)," name=",CHAR(34),B75,CHAR(34),"&gt; ")</f>
        <v xml:space="preserve"> &lt;Genotype hgvs="NC_000002.11:g[7783504A&gt;C];[7783504A&gt;C]" name=""&gt; </v>
      </c>
    </row>
    <row r="95" spans="1:3" x14ac:dyDescent="0.25">
      <c r="A95" s="6" t="s">
        <v>49</v>
      </c>
      <c r="B95" s="27" t="s">
        <v>234</v>
      </c>
      <c r="C95" t="s">
        <v>17</v>
      </c>
    </row>
    <row r="96" spans="1:3" x14ac:dyDescent="0.25">
      <c r="A96" s="6" t="s">
        <v>47</v>
      </c>
      <c r="B96">
        <v>4.7</v>
      </c>
      <c r="C96" t="s">
        <v>539</v>
      </c>
    </row>
    <row r="97" spans="1:3" x14ac:dyDescent="0.25">
      <c r="A97" s="6"/>
    </row>
    <row r="98" spans="1:3" x14ac:dyDescent="0.25">
      <c r="A98" s="5"/>
      <c r="C98" t="str">
        <f>CONCATENATE("     ",B94)</f>
        <v xml:space="preserve">     People with this variant have two copies of the C36983994T variant. This substitution of a single nucleotide is known as a missense mutation.</v>
      </c>
    </row>
    <row r="99" spans="1:3" x14ac:dyDescent="0.25">
      <c r="A99" s="6"/>
    </row>
    <row r="100" spans="1:3" x14ac:dyDescent="0.25">
      <c r="A100" s="6"/>
      <c r="C100" t="s">
        <v>541</v>
      </c>
    </row>
    <row r="101" spans="1:3" x14ac:dyDescent="0.25">
      <c r="A101" s="6"/>
    </row>
    <row r="102" spans="1:3" x14ac:dyDescent="0.25">
      <c r="A102" s="6"/>
      <c r="C102" t="str">
        <f>CONCATENATE("     ",B95)</f>
        <v xml:space="preserve">     Your variant is not associated with any loss of function.</v>
      </c>
    </row>
    <row r="103" spans="1:3" x14ac:dyDescent="0.25">
      <c r="A103" s="6"/>
    </row>
    <row r="104" spans="1:3" x14ac:dyDescent="0.25">
      <c r="A104" s="5"/>
      <c r="C104" t="s">
        <v>542</v>
      </c>
    </row>
    <row r="105" spans="1:3" x14ac:dyDescent="0.25">
      <c r="A105" s="5"/>
    </row>
    <row r="106" spans="1:3" x14ac:dyDescent="0.25">
      <c r="A106" s="5"/>
      <c r="C106" t="str">
        <f>CONCATENATE( "  &lt;piechart percentage=",B96," /&gt;")</f>
        <v xml:space="preserve">  &lt;piechart percentage=4.7 /&gt;</v>
      </c>
    </row>
    <row r="107" spans="1:3" x14ac:dyDescent="0.25">
      <c r="A107" s="5"/>
      <c r="C107" t="str">
        <f>" &lt;/Genotype&gt;"</f>
        <v xml:space="preserve"> &lt;/Genotype&gt;</v>
      </c>
    </row>
    <row r="108" spans="1:3" x14ac:dyDescent="0.25">
      <c r="A108" s="5" t="s">
        <v>50</v>
      </c>
      <c r="B108" t="str">
        <f>CONCATENATE("Your ",B11," gene has no variants. A normal gene is referred to as a ",CHAR(34),"wild-type",CHAR(34)," gene.")</f>
        <v>Your GRIK3 gene has no variants. A normal gene is referred to as a "wild-type" gene.</v>
      </c>
      <c r="C108" t="str">
        <f>CONCATENATE(" &lt;Genotype hgvs=",CHAR(34),B80,B82,";",B82,CHAR(34)," name=",CHAR(34),B75,CHAR(34),"&gt; ")</f>
        <v xml:space="preserve"> &lt;Genotype hgvs="NC_000002.11:g[7783504=];[7783504=]" name=""&gt; </v>
      </c>
    </row>
    <row r="109" spans="1:3" x14ac:dyDescent="0.25">
      <c r="A109" s="6" t="s">
        <v>51</v>
      </c>
      <c r="B109" s="27" t="s">
        <v>234</v>
      </c>
      <c r="C109" t="s">
        <v>17</v>
      </c>
    </row>
    <row r="110" spans="1:3" x14ac:dyDescent="0.25">
      <c r="A110" s="6" t="s">
        <v>47</v>
      </c>
      <c r="B110">
        <v>79.5</v>
      </c>
      <c r="C110" t="s">
        <v>539</v>
      </c>
    </row>
    <row r="111" spans="1:3" x14ac:dyDescent="0.25">
      <c r="A111" s="5"/>
    </row>
    <row r="112" spans="1:3" x14ac:dyDescent="0.25">
      <c r="A112" s="6"/>
      <c r="C112" t="str">
        <f>CONCATENATE("     ",B108)</f>
        <v xml:space="preserve">     Your GRIK3 gene has no variants. A normal gene is referred to as a "wild-type" gene.</v>
      </c>
    </row>
    <row r="113" spans="1:3" x14ac:dyDescent="0.25">
      <c r="A113" s="6"/>
    </row>
    <row r="114" spans="1:3" x14ac:dyDescent="0.25">
      <c r="A114" s="6"/>
      <c r="C114" t="s">
        <v>541</v>
      </c>
    </row>
    <row r="115" spans="1:3" x14ac:dyDescent="0.25">
      <c r="A115" s="6"/>
    </row>
    <row r="116" spans="1:3" x14ac:dyDescent="0.25">
      <c r="A116" s="6"/>
      <c r="C116" t="str">
        <f>CONCATENATE("     ",B109)</f>
        <v xml:space="preserve">     Your variant is not associated with any loss of function.</v>
      </c>
    </row>
    <row r="117" spans="1:3" x14ac:dyDescent="0.25">
      <c r="A117" s="5"/>
    </row>
    <row r="118" spans="1:3" x14ac:dyDescent="0.25">
      <c r="A118" s="5"/>
      <c r="C118" t="s">
        <v>542</v>
      </c>
    </row>
    <row r="119" spans="1:3" x14ac:dyDescent="0.25">
      <c r="A119" s="5"/>
    </row>
    <row r="120" spans="1:3" x14ac:dyDescent="0.25">
      <c r="A120" s="5"/>
      <c r="C120" t="str">
        <f>CONCATENATE( "  &lt;piechart percentage=",B110," /&gt;")</f>
        <v xml:space="preserve">  &lt;piechart percentage=79.5 /&gt;</v>
      </c>
    </row>
    <row r="121" spans="1:3" x14ac:dyDescent="0.25">
      <c r="A121" s="5"/>
      <c r="C121" t="str">
        <f>" &lt;/Genotype&gt;"</f>
        <v xml:space="preserve"> &lt;/Genotype&gt;</v>
      </c>
    </row>
    <row r="122" spans="1:3" x14ac:dyDescent="0.25">
      <c r="A122" s="5"/>
      <c r="C122" t="s">
        <v>182</v>
      </c>
    </row>
    <row r="123" spans="1:3" x14ac:dyDescent="0.25">
      <c r="A123" s="5" t="s">
        <v>39</v>
      </c>
      <c r="B123" s="1" t="s">
        <v>61</v>
      </c>
      <c r="C123" t="str">
        <f>CONCATENATE(" &lt;Genotype hgvs=",CHAR(34),B123,B124,";",B125,CHAR(34)," name=",CHAR(34),B75,CHAR(34),"&gt; ")</f>
        <v xml:space="preserve"> &lt;Genotype hgvs="NC_000001.11:g.[36983994C&gt;T];[36983994=]" name=""&gt; </v>
      </c>
    </row>
    <row r="124" spans="1:3" x14ac:dyDescent="0.25">
      <c r="A124" s="5" t="s">
        <v>40</v>
      </c>
      <c r="B124" s="1" t="s">
        <v>62</v>
      </c>
    </row>
    <row r="125" spans="1:3" x14ac:dyDescent="0.25">
      <c r="A125" s="5" t="s">
        <v>31</v>
      </c>
      <c r="B125" s="1" t="s">
        <v>63</v>
      </c>
      <c r="C125" t="s">
        <v>539</v>
      </c>
    </row>
    <row r="126" spans="1:3" x14ac:dyDescent="0.25">
      <c r="A126" s="5" t="s">
        <v>45</v>
      </c>
      <c r="B126" t="str">
        <f>CONCATENATE("People with this variant have one copy of the ",B32," variant. This substitution of a single nucleotide is known as a missense mutation.")</f>
        <v>People with this variant have one copy of the A7783504C variant. This substitution of a single nucleotide is known as a missense mutation.</v>
      </c>
      <c r="C126" t="s">
        <v>17</v>
      </c>
    </row>
    <row r="127" spans="1:3" x14ac:dyDescent="0.25">
      <c r="A127" s="6" t="s">
        <v>46</v>
      </c>
      <c r="B127" t="s">
        <v>543</v>
      </c>
      <c r="C127" t="str">
        <f>CONCATENATE("     ",B126)</f>
        <v xml:space="preserve">     People with this variant have one copy of the A7783504C variant. This substitution of a single nucleotide is known as a missense mutation.</v>
      </c>
    </row>
    <row r="128" spans="1:3" x14ac:dyDescent="0.25">
      <c r="A128" s="6" t="s">
        <v>47</v>
      </c>
      <c r="B128">
        <v>1.8</v>
      </c>
    </row>
    <row r="129" spans="1:3" x14ac:dyDescent="0.25">
      <c r="A129" s="5"/>
      <c r="C129" t="s">
        <v>541</v>
      </c>
    </row>
    <row r="130" spans="1:3" x14ac:dyDescent="0.25">
      <c r="A130" s="6"/>
    </row>
    <row r="131" spans="1:3" x14ac:dyDescent="0.25">
      <c r="A131" s="6"/>
      <c r="C131" t="str">
        <f>CONCATENATE("     ",B127)</f>
        <v xml:space="preserve">     People with this variant have an increased risk of CFS. See below for more information.</v>
      </c>
    </row>
    <row r="132" spans="1:3" x14ac:dyDescent="0.25">
      <c r="A132" s="6"/>
    </row>
    <row r="133" spans="1:3" x14ac:dyDescent="0.25">
      <c r="A133" s="6"/>
      <c r="C133" t="s">
        <v>542</v>
      </c>
    </row>
    <row r="134" spans="1:3" x14ac:dyDescent="0.25">
      <c r="A134" s="5"/>
    </row>
    <row r="135" spans="1:3" x14ac:dyDescent="0.25">
      <c r="A135" s="5"/>
      <c r="C135" t="str">
        <f>CONCATENATE( "  &lt;piechart percentage=",B128," /&gt;")</f>
        <v xml:space="preserve">  &lt;piechart percentage=1.8 /&gt;</v>
      </c>
    </row>
    <row r="136" spans="1:3" x14ac:dyDescent="0.25">
      <c r="A136" s="5"/>
      <c r="C136" t="str">
        <f>" &lt;/Genotype&gt;"</f>
        <v xml:space="preserve"> &lt;/Genotype&gt;</v>
      </c>
    </row>
    <row r="137" spans="1:3" x14ac:dyDescent="0.25">
      <c r="A137" s="5" t="s">
        <v>48</v>
      </c>
      <c r="B137" t="str">
        <f>CONCATENATE("People with this variant have two copies of the ",B32," variant. This substitution of a single nucleotide is known as a missense mutation.")</f>
        <v>People with this variant have two copies of the A7783504C variant. This substitution of a single nucleotide is known as a missense mutation.</v>
      </c>
      <c r="C137" t="str">
        <f>CONCATENATE(" &lt;Genotype hgvs=",CHAR(34),B123,B124,";",B124,CHAR(34)," name=",CHAR(34),B75,CHAR(34),"&gt; ")</f>
        <v xml:space="preserve"> &lt;Genotype hgvs="NC_000001.11:g.[36983994C&gt;T];[36983994C&gt;T]" name=""&gt; </v>
      </c>
    </row>
    <row r="138" spans="1:3" x14ac:dyDescent="0.25">
      <c r="A138" s="6" t="s">
        <v>49</v>
      </c>
      <c r="B138" s="27" t="s">
        <v>234</v>
      </c>
      <c r="C138" t="s">
        <v>17</v>
      </c>
    </row>
    <row r="139" spans="1:3" x14ac:dyDescent="0.25">
      <c r="A139" s="6" t="s">
        <v>47</v>
      </c>
      <c r="B139">
        <v>0.5</v>
      </c>
      <c r="C139" t="s">
        <v>539</v>
      </c>
    </row>
    <row r="140" spans="1:3" x14ac:dyDescent="0.25">
      <c r="A140" s="6"/>
    </row>
    <row r="141" spans="1:3" x14ac:dyDescent="0.25">
      <c r="A141" s="5"/>
      <c r="C141" t="str">
        <f>CONCATENATE("     ",B137)</f>
        <v xml:space="preserve">     People with this variant have two copies of the A7783504C variant. This substitution of a single nucleotide is known as a missense mutation.</v>
      </c>
    </row>
    <row r="142" spans="1:3" x14ac:dyDescent="0.25">
      <c r="A142" s="6"/>
    </row>
    <row r="143" spans="1:3" x14ac:dyDescent="0.25">
      <c r="A143" s="6"/>
      <c r="C143" t="s">
        <v>541</v>
      </c>
    </row>
    <row r="144" spans="1:3" x14ac:dyDescent="0.25">
      <c r="A144" s="6"/>
    </row>
    <row r="145" spans="1:3" x14ac:dyDescent="0.25">
      <c r="A145" s="6"/>
      <c r="C145" t="str">
        <f>CONCATENATE("     ",B138)</f>
        <v xml:space="preserve">     Your variant is not associated with any loss of function.</v>
      </c>
    </row>
    <row r="146" spans="1:3" x14ac:dyDescent="0.25">
      <c r="A146" s="6"/>
    </row>
    <row r="147" spans="1:3" x14ac:dyDescent="0.25">
      <c r="A147" s="5"/>
      <c r="C147" t="s">
        <v>542</v>
      </c>
    </row>
    <row r="148" spans="1:3" x14ac:dyDescent="0.25">
      <c r="A148" s="5"/>
    </row>
    <row r="149" spans="1:3" x14ac:dyDescent="0.25">
      <c r="A149" s="5"/>
      <c r="C149" t="str">
        <f>CONCATENATE( "  &lt;piechart percentage=",B139," /&gt;")</f>
        <v xml:space="preserve">  &lt;piechart percentage=0.5 /&gt;</v>
      </c>
    </row>
    <row r="150" spans="1:3" x14ac:dyDescent="0.25">
      <c r="A150" s="5"/>
      <c r="C150" t="str">
        <f>" &lt;/Genotype&gt;"</f>
        <v xml:space="preserve"> &lt;/Genotype&gt;</v>
      </c>
    </row>
    <row r="151" spans="1:3" x14ac:dyDescent="0.25">
      <c r="A151" s="5" t="s">
        <v>50</v>
      </c>
      <c r="B151" t="str">
        <f>CONCATENATE("Your ",B11," gene has no variants. A normal gene is referred to as a ",CHAR(34),"wild-type",CHAR(34)," gene.")</f>
        <v>Your GRIK3 gene has no variants. A normal gene is referred to as a "wild-type" gene.</v>
      </c>
      <c r="C151" t="str">
        <f>CONCATENATE(" &lt;Genotype hgvs=",CHAR(34),B123,B125,";",B125,CHAR(34)," name=",CHAR(34),B75,CHAR(34),"&gt; ")</f>
        <v xml:space="preserve"> &lt;Genotype hgvs="NC_000001.11:g.[36983994=];[36983994=]" name=""&gt; </v>
      </c>
    </row>
    <row r="152" spans="1:3" x14ac:dyDescent="0.25">
      <c r="A152" s="6" t="s">
        <v>51</v>
      </c>
      <c r="B152" s="27" t="s">
        <v>234</v>
      </c>
      <c r="C152" t="s">
        <v>17</v>
      </c>
    </row>
    <row r="153" spans="1:3" x14ac:dyDescent="0.25">
      <c r="A153" s="6" t="s">
        <v>47</v>
      </c>
      <c r="B153">
        <v>97.8</v>
      </c>
      <c r="C153" t="s">
        <v>539</v>
      </c>
    </row>
    <row r="154" spans="1:3" x14ac:dyDescent="0.25">
      <c r="A154" s="5"/>
    </row>
    <row r="155" spans="1:3" x14ac:dyDescent="0.25">
      <c r="A155" s="6"/>
      <c r="C155" t="str">
        <f>CONCATENATE("     ",B151)</f>
        <v xml:space="preserve">     Your GRIK3 gene has no variants. A normal gene is referred to as a "wild-type" gene.</v>
      </c>
    </row>
    <row r="156" spans="1:3" x14ac:dyDescent="0.25">
      <c r="A156" s="6"/>
    </row>
    <row r="157" spans="1:3" x14ac:dyDescent="0.25">
      <c r="A157" s="6"/>
      <c r="C157" t="s">
        <v>541</v>
      </c>
    </row>
    <row r="158" spans="1:3" x14ac:dyDescent="0.25">
      <c r="A158" s="6"/>
    </row>
    <row r="159" spans="1:3" x14ac:dyDescent="0.25">
      <c r="A159" s="6"/>
      <c r="C159" t="str">
        <f>CONCATENATE("     ",B152)</f>
        <v xml:space="preserve">     Your variant is not associated with any loss of function.</v>
      </c>
    </row>
    <row r="160" spans="1:3" x14ac:dyDescent="0.25">
      <c r="A160" s="5"/>
    </row>
    <row r="161" spans="1:3" x14ac:dyDescent="0.25">
      <c r="A161" s="5"/>
      <c r="C161" t="s">
        <v>542</v>
      </c>
    </row>
    <row r="162" spans="1:3" x14ac:dyDescent="0.25">
      <c r="A162" s="5"/>
    </row>
    <row r="163" spans="1:3" x14ac:dyDescent="0.25">
      <c r="A163" s="5"/>
      <c r="C163" t="str">
        <f>CONCATENATE( "  &lt;piechart percentage=",B153," /&gt;")</f>
        <v xml:space="preserve">  &lt;piechart percentage=97.8 /&gt;</v>
      </c>
    </row>
    <row r="164" spans="1:3" x14ac:dyDescent="0.25">
      <c r="A164" s="5"/>
      <c r="C164" t="str">
        <f>" &lt;/Genotype&gt;"</f>
        <v xml:space="preserve"> &lt;/Genotype&gt;</v>
      </c>
    </row>
    <row r="165" spans="1:3" x14ac:dyDescent="0.25">
      <c r="A165" s="5" t="s">
        <v>52</v>
      </c>
      <c r="B165" t="str">
        <f>CONCATENATE("Your ",B11," gene has an unknown variant.")</f>
        <v>Your GRIK3 gene has an unknown variant.</v>
      </c>
      <c r="C165" t="str">
        <f>CONCATENATE(" &lt;Genotype hgvs=",CHAR(34),"unknown",CHAR(34),"&gt; ")</f>
        <v xml:space="preserve"> &lt;Genotype hgvs="unknown"&gt; </v>
      </c>
    </row>
    <row r="166" spans="1:3" x14ac:dyDescent="0.25">
      <c r="A166" s="6" t="s">
        <v>53</v>
      </c>
      <c r="B166" t="str">
        <f>"The effect of this variant is unknown."</f>
        <v>The effect of this variant is unknown.</v>
      </c>
      <c r="C166" t="s">
        <v>17</v>
      </c>
    </row>
    <row r="167" spans="1:3" x14ac:dyDescent="0.25">
      <c r="A167" s="6" t="s">
        <v>47</v>
      </c>
      <c r="B167">
        <v>0</v>
      </c>
      <c r="C167" t="s">
        <v>539</v>
      </c>
    </row>
    <row r="168" spans="1:3" x14ac:dyDescent="0.25">
      <c r="A168" s="6"/>
    </row>
    <row r="169" spans="1:3" x14ac:dyDescent="0.25">
      <c r="A169" s="6"/>
      <c r="C169" t="str">
        <f>CONCATENATE("     ",B165)</f>
        <v xml:space="preserve">     Your GRIK3 gene has an unknown variant.</v>
      </c>
    </row>
    <row r="170" spans="1:3" x14ac:dyDescent="0.25">
      <c r="A170" s="6"/>
    </row>
    <row r="171" spans="1:3" x14ac:dyDescent="0.25">
      <c r="A171" s="6"/>
      <c r="C171" t="s">
        <v>541</v>
      </c>
    </row>
    <row r="172" spans="1:3" x14ac:dyDescent="0.25">
      <c r="A172" s="6"/>
    </row>
    <row r="173" spans="1:3" x14ac:dyDescent="0.25">
      <c r="A173" s="5"/>
      <c r="C173" t="str">
        <f>CONCATENATE("     ",B166)</f>
        <v xml:space="preserve">     The effect of this variant is unknown.</v>
      </c>
    </row>
    <row r="174" spans="1:3" x14ac:dyDescent="0.25">
      <c r="A174" s="6"/>
    </row>
    <row r="175" spans="1:3" x14ac:dyDescent="0.25">
      <c r="A175" s="5"/>
      <c r="C175" t="s">
        <v>542</v>
      </c>
    </row>
    <row r="176" spans="1:3" x14ac:dyDescent="0.25">
      <c r="A176" s="5"/>
    </row>
    <row r="177" spans="1:3" x14ac:dyDescent="0.25">
      <c r="A177" s="5"/>
      <c r="C177" t="str">
        <f>CONCATENATE( "  &lt;piechart percentage=",B167," /&gt;")</f>
        <v xml:space="preserve">  &lt;piechart percentage=0 /&gt;</v>
      </c>
    </row>
    <row r="178" spans="1:3" x14ac:dyDescent="0.25">
      <c r="A178" s="5"/>
      <c r="C178" t="str">
        <f>" &lt;/Genotype&gt;"</f>
        <v xml:space="preserve"> &lt;/Genotype&gt;</v>
      </c>
    </row>
    <row r="179" spans="1:3" x14ac:dyDescent="0.25">
      <c r="A179" s="5" t="s">
        <v>50</v>
      </c>
      <c r="B179" t="str">
        <f>CONCATENATE("Your ",B11," gene has no variants. A normal gene is referred to as a ",CHAR(34),"wild-type",CHAR(34)," gene.")</f>
        <v>Your GRIK3 gene has no variants. A normal gene is referred to as a "wild-type" gene.</v>
      </c>
      <c r="C179" t="str">
        <f>CONCATENATE(" &lt;Genotype hgvs=",CHAR(34),"wildtype",CHAR(34),"&gt;")</f>
        <v xml:space="preserve"> &lt;Genotype hgvs="wildtype"&gt;</v>
      </c>
    </row>
    <row r="180" spans="1:3" x14ac:dyDescent="0.25">
      <c r="A180" s="6" t="s">
        <v>51</v>
      </c>
      <c r="B180" s="27" t="s">
        <v>234</v>
      </c>
      <c r="C180" t="s">
        <v>17</v>
      </c>
    </row>
    <row r="181" spans="1:3" x14ac:dyDescent="0.25">
      <c r="A181" s="6" t="s">
        <v>47</v>
      </c>
      <c r="B181">
        <v>37.1</v>
      </c>
      <c r="C181" t="s">
        <v>539</v>
      </c>
    </row>
    <row r="182" spans="1:3" x14ac:dyDescent="0.25">
      <c r="A182" s="6"/>
    </row>
    <row r="183" spans="1:3" x14ac:dyDescent="0.25">
      <c r="A183" s="6"/>
      <c r="C183" t="str">
        <f>CONCATENATE("     ",B179)</f>
        <v xml:space="preserve">     Your GRIK3 gene has no variants. A normal gene is referred to as a "wild-type" gene.</v>
      </c>
    </row>
    <row r="184" spans="1:3" x14ac:dyDescent="0.25">
      <c r="A184" s="6"/>
    </row>
    <row r="185" spans="1:3" x14ac:dyDescent="0.25">
      <c r="A185" s="6"/>
      <c r="C185" t="s">
        <v>541</v>
      </c>
    </row>
    <row r="186" spans="1:3" x14ac:dyDescent="0.25">
      <c r="A186" s="6"/>
    </row>
    <row r="187" spans="1:3" x14ac:dyDescent="0.25">
      <c r="A187" s="6"/>
      <c r="C187" t="str">
        <f>CONCATENATE("     ",B180)</f>
        <v xml:space="preserve">     Your variant is not associated with any loss of function.</v>
      </c>
    </row>
    <row r="188" spans="1:3" x14ac:dyDescent="0.25">
      <c r="A188" s="6"/>
    </row>
    <row r="189" spans="1:3" x14ac:dyDescent="0.25">
      <c r="A189" s="6"/>
      <c r="C189" t="s">
        <v>542</v>
      </c>
    </row>
    <row r="190" spans="1:3" x14ac:dyDescent="0.25">
      <c r="A190" s="5"/>
    </row>
    <row r="191" spans="1:3" x14ac:dyDescent="0.25">
      <c r="A191" s="6"/>
      <c r="C191" t="str">
        <f>CONCATENATE( "  &lt;piechart percentage=",B181," /&gt;")</f>
        <v xml:space="preserve">  &lt;piechart percentage=37.1 /&gt;</v>
      </c>
    </row>
    <row r="192" spans="1:3" x14ac:dyDescent="0.25">
      <c r="A192" s="6"/>
      <c r="C192" t="str">
        <f>" &lt;/Genotype&gt;"</f>
        <v xml:space="preserve"> &lt;/Genotype&gt;</v>
      </c>
    </row>
    <row r="193" spans="1:3" x14ac:dyDescent="0.25">
      <c r="A193" s="6"/>
      <c r="C193" t="str">
        <f>"&lt;/GeneAnalysis&gt;"</f>
        <v>&lt;/GeneAnalysis&gt;</v>
      </c>
    </row>
    <row r="194" spans="1:3" x14ac:dyDescent="0.25">
      <c r="A194" s="6"/>
    </row>
    <row r="195" spans="1:3" x14ac:dyDescent="0.25">
      <c r="A195" s="5"/>
      <c r="C195" t="str">
        <f>CONCATENATE("# How do changes in ",B11," affect people?")</f>
        <v># How do changes in GRIK3 affect people?</v>
      </c>
    </row>
    <row r="196" spans="1:3" x14ac:dyDescent="0.25">
      <c r="A196" s="5"/>
    </row>
    <row r="197" spans="1:3" x14ac:dyDescent="0.25">
      <c r="A197" s="5" t="s">
        <v>54</v>
      </c>
      <c r="B197" t="s">
        <v>544</v>
      </c>
      <c r="C197" t="str">
        <f>B197</f>
        <v>The variants in GRIK3 have strong associations with increased risk of schizophrenia, but for most patients this may not change treatment for CFS. However, its variant’s association with glutamate and other neurological issues may interact with other genes, so we have included it in this disease panel.</v>
      </c>
    </row>
    <row r="198" spans="1:3" x14ac:dyDescent="0.25">
      <c r="A198" s="5"/>
    </row>
    <row r="199" spans="1:3" x14ac:dyDescent="0.25">
      <c r="A199" s="5"/>
      <c r="B199" s="8" t="s">
        <v>545</v>
      </c>
      <c r="C199" t="str">
        <f>B199</f>
        <v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v>
      </c>
    </row>
    <row r="200" spans="1:3" x14ac:dyDescent="0.25">
      <c r="A200" s="5"/>
      <c r="B200" s="8"/>
    </row>
    <row r="201" spans="1:3" x14ac:dyDescent="0.25">
      <c r="A201" s="5" t="s">
        <v>17</v>
      </c>
      <c r="B201" t="s">
        <v>546</v>
      </c>
      <c r="C201" t="str">
        <f>B201</f>
        <v>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v>
      </c>
    </row>
    <row r="202" spans="1:3" x14ac:dyDescent="0.25">
      <c r="A202" s="5"/>
    </row>
    <row r="203" spans="1:3" x14ac:dyDescent="0.25">
      <c r="A203" s="5"/>
      <c r="B203" t="s">
        <v>547</v>
      </c>
      <c r="C203" t="str">
        <f>B203</f>
        <v>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v>
      </c>
    </row>
    <row r="204" spans="1:3" x14ac:dyDescent="0.25">
      <c r="A204" s="5"/>
    </row>
    <row r="205" spans="1:3" x14ac:dyDescent="0.25">
      <c r="A205" s="5"/>
      <c r="C205" t="s">
        <v>55</v>
      </c>
    </row>
    <row r="206" spans="1:3" x14ac:dyDescent="0.25">
      <c r="A206" s="5"/>
    </row>
    <row r="207" spans="1:3" x14ac:dyDescent="0.25">
      <c r="A207" s="6"/>
      <c r="B207" t="s">
        <v>548</v>
      </c>
      <c r="C207" t="str">
        <f>B207</f>
        <v>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v>
      </c>
    </row>
    <row r="208" spans="1:3" x14ac:dyDescent="0.25">
      <c r="A208" s="6"/>
    </row>
    <row r="209" spans="1:3" x14ac:dyDescent="0.25">
      <c r="B209" t="s">
        <v>549</v>
      </c>
      <c r="C209" t="str">
        <f>B209</f>
        <v xml:space="preserve">Helpful dietary supplements may include: [Omega-3 PUFAs, CoQ10, N-acetylcysteine, vitamin B12, curcumin, zinc, magnesium, L-Taurine, and L-carnitine.](https://www.ncbi.nlm.nih.gov/pmc/articles/PMC5314655/) </v>
      </c>
    </row>
    <row r="211" spans="1:3" ht="30" x14ac:dyDescent="0.25">
      <c r="A211" t="s">
        <v>56</v>
      </c>
      <c r="B211" s="7" t="s">
        <v>57</v>
      </c>
      <c r="C211" t="str">
        <f>CONCATENATE("&lt;symptoms ",B211," /&gt;")</f>
        <v>&lt;symptoms depression, stress, problems with thinking or memory, brain fog, pain /&gt;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DA66C-3F94-445F-8DEB-3C5332C0AD8D}">
  <dimension ref="A1:C362"/>
  <sheetViews>
    <sheetView workbookViewId="0">
      <selection activeCell="C14" sqref="C14"/>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123</v>
      </c>
      <c r="C2" t="str">
        <f>CONCATENATE("# What does the ",B2," gene do?")</f>
        <v># What does the TPRM8 gene do?</v>
      </c>
    </row>
    <row r="3" spans="1:3" x14ac:dyDescent="0.25">
      <c r="A3" s="6"/>
    </row>
    <row r="4" spans="1:3" ht="17.25" x14ac:dyDescent="0.3">
      <c r="A4" s="6" t="s">
        <v>22</v>
      </c>
      <c r="B4" s="28" t="s">
        <v>124</v>
      </c>
      <c r="C4" t="str">
        <f>B4</f>
        <v>The TRPM8 gene encodes a cation channel that allows the movement of sodium, potassium, calcium, and cesium across plasma barriers activated by [low temperatures](https://www.ncbi.nlm.nih.gov/pubmed/14757700?dopt=Abstract).  It allows the body to detect [temperature
changes](https://www.ncbi.nlm.nih.gov/pubmed/17217067), respond to cold, balance calcium in the body, and feel the cooling effects of menthol.   Variants in TRPM8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v>
      </c>
    </row>
    <row r="5" spans="1:3" ht="17.25" x14ac:dyDescent="0.3">
      <c r="A5" s="6"/>
      <c r="B5" s="28"/>
    </row>
    <row r="6" spans="1:3" x14ac:dyDescent="0.25">
      <c r="A6" s="6" t="s">
        <v>23</v>
      </c>
      <c r="B6" s="27">
        <v>2</v>
      </c>
      <c r="C6" t="str">
        <f>CONCATENATE("This gene is located on chromosome ",B6,". The ",B7," it creates acts in your ",B8)</f>
        <v>This gene is located on chromosome 2. The cation channel it creates acts in your nervous, immune, and sensory systems</v>
      </c>
    </row>
    <row r="7" spans="1:3" x14ac:dyDescent="0.25">
      <c r="A7" s="6" t="s">
        <v>24</v>
      </c>
      <c r="B7" s="27" t="s">
        <v>125</v>
      </c>
    </row>
    <row r="8" spans="1:3" x14ac:dyDescent="0.25">
      <c r="A8" s="6" t="s">
        <v>21</v>
      </c>
      <c r="B8" s="27" t="s">
        <v>126</v>
      </c>
    </row>
    <row r="9" spans="1:3" x14ac:dyDescent="0.25">
      <c r="A9" s="5" t="s">
        <v>26</v>
      </c>
      <c r="B9" s="27" t="s">
        <v>132</v>
      </c>
      <c r="C9" t="str">
        <f>CONCATENATE("&lt;TissueList ",B9," /&gt;")</f>
        <v>&lt;TissueList brain, bone marrow and immune system, circulatory and cardiovascular system, respiratory system and lung /&gt;</v>
      </c>
    </row>
    <row r="10" spans="1:3" s="33" customFormat="1" x14ac:dyDescent="0.25">
      <c r="A10" s="34"/>
      <c r="B10" s="32"/>
    </row>
    <row r="11" spans="1:3" x14ac:dyDescent="0.25">
      <c r="A11" s="6" t="s">
        <v>4</v>
      </c>
      <c r="B11" s="27" t="s">
        <v>123</v>
      </c>
      <c r="C11" t="str">
        <f>CONCATENATE("&lt;GeneAnalysis gene=",CHAR(34),B11,CHAR(34)," interval=",CHAR(34),B12,CHAR(34),"&gt; ")</f>
        <v xml:space="preserve">&lt;GeneAnalysis gene="TPRM8" interval="NC_000002.12 :g.233917342_234019522"&gt; </v>
      </c>
    </row>
    <row r="12" spans="1:3" x14ac:dyDescent="0.25">
      <c r="A12" s="6" t="s">
        <v>27</v>
      </c>
      <c r="B12" s="27" t="s">
        <v>304</v>
      </c>
    </row>
    <row r="13" spans="1:3" x14ac:dyDescent="0.25">
      <c r="A13" s="6" t="s">
        <v>28</v>
      </c>
      <c r="B13" s="27" t="s">
        <v>361</v>
      </c>
      <c r="C13" t="str">
        <f>CONCATENATE("# What are some common mutations of ",B11,"?")</f>
        <v># What are some common mutations of TPRM8?</v>
      </c>
    </row>
    <row r="14" spans="1:3" x14ac:dyDescent="0.25">
      <c r="A14" s="6"/>
      <c r="C14" t="s">
        <v>17</v>
      </c>
    </row>
    <row r="15" spans="1:3" x14ac:dyDescent="0.25">
      <c r="C15" t="str">
        <f>CONCATENATE("There are ",B13," well known variants in ",B11,": ",B22,", ",B28,", ",B34,", ",B40,", and ",B46,".")</f>
        <v>There are five well known variants in TPRM8: [G3264+630A](https://www.ncbi.nlm.nih.gov/pubmed/27099524), [G3264+2567A](https://www.ncbi.nlm.nih.gov/pubmed/27099524), [G750C](https://www.ncbi.nlm.nih.gov/pubmed/22072275?dopt=Abstract), [T-990C](https://www.ncbi.nlm.nih.gov/pubmed/27099524), and [A7783504C](https://www.ncbi.nlm.nih.gov/pubmed/27835969).</v>
      </c>
    </row>
    <row r="17" spans="1:3" x14ac:dyDescent="0.25">
      <c r="A17" s="6"/>
      <c r="C17" t="s">
        <v>175</v>
      </c>
    </row>
    <row r="18" spans="1:3" x14ac:dyDescent="0.25">
      <c r="A18" s="6" t="s">
        <v>29</v>
      </c>
      <c r="B18" s="1" t="s">
        <v>128</v>
      </c>
      <c r="C18" t="str">
        <f>CONCATENATE(" &lt;Variant hgvs=",CHAR(34),B18,CHAR(34)," name=",CHAR(34),B19,CHAR(34),"&gt; ")</f>
        <v xml:space="preserve"> &lt;Variant hgvs="NC_000002.12:g.234008733G&gt;A" name="G3264+630A"&gt; </v>
      </c>
    </row>
    <row r="19" spans="1:3" x14ac:dyDescent="0.25">
      <c r="A19" s="5" t="s">
        <v>30</v>
      </c>
      <c r="B19" s="30" t="s">
        <v>127</v>
      </c>
    </row>
    <row r="20" spans="1:3" x14ac:dyDescent="0.25">
      <c r="A20" s="5" t="s">
        <v>31</v>
      </c>
      <c r="B20" s="27" t="s">
        <v>38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1" spans="1:3" x14ac:dyDescent="0.25">
      <c r="A21" s="5" t="s">
        <v>32</v>
      </c>
      <c r="B21" s="27" t="s">
        <v>66</v>
      </c>
      <c r="C21" t="s">
        <v>17</v>
      </c>
    </row>
    <row r="22" spans="1:3" x14ac:dyDescent="0.25">
      <c r="A22" s="5" t="s">
        <v>40</v>
      </c>
      <c r="B22" s="30" t="s">
        <v>148</v>
      </c>
      <c r="C22" t="str">
        <f>"&lt;/Variant&gt;"</f>
        <v>&lt;/Variant&gt;</v>
      </c>
    </row>
    <row r="23" spans="1:3" x14ac:dyDescent="0.25">
      <c r="C23" t="s">
        <v>176</v>
      </c>
    </row>
    <row r="24" spans="1:3" x14ac:dyDescent="0.25">
      <c r="A24" s="6" t="s">
        <v>29</v>
      </c>
      <c r="B24" s="1" t="s">
        <v>134</v>
      </c>
      <c r="C24" t="str">
        <f>CONCATENATE(" &lt;Variant hgvs=",CHAR(34),B24,CHAR(34)," name=",CHAR(34),B25,CHAR(34),"&gt; ")</f>
        <v xml:space="preserve"> &lt;Variant hgvs="NC_000002.12:g.234010670G&gt;A" name="G3264+2567A"&gt; </v>
      </c>
    </row>
    <row r="25" spans="1:3" x14ac:dyDescent="0.25">
      <c r="A25" s="5" t="s">
        <v>30</v>
      </c>
      <c r="B25" s="30" t="s">
        <v>133</v>
      </c>
    </row>
    <row r="26" spans="1:3" x14ac:dyDescent="0.25">
      <c r="A26" s="5" t="s">
        <v>31</v>
      </c>
      <c r="B26" s="27" t="s">
        <v>38</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7" spans="1:3" x14ac:dyDescent="0.25">
      <c r="A27" s="5" t="s">
        <v>32</v>
      </c>
      <c r="B27" s="27" t="s">
        <v>66</v>
      </c>
    </row>
    <row r="28" spans="1:3" x14ac:dyDescent="0.25">
      <c r="A28" s="6" t="s">
        <v>40</v>
      </c>
      <c r="B28" s="30" t="s">
        <v>149</v>
      </c>
      <c r="C28" t="str">
        <f>"&lt;/Variant&gt;"</f>
        <v>&lt;/Variant&gt;</v>
      </c>
    </row>
    <row r="29" spans="1:3" x14ac:dyDescent="0.25">
      <c r="C29" t="s">
        <v>177</v>
      </c>
    </row>
    <row r="30" spans="1:3" x14ac:dyDescent="0.25">
      <c r="A30" s="6" t="s">
        <v>29</v>
      </c>
      <c r="B30" s="1" t="s">
        <v>137</v>
      </c>
      <c r="C30" t="str">
        <f>CONCATENATE(" &lt;Variant hgvs=",CHAR(34),B30,CHAR(34)," name=",CHAR(34),B31,CHAR(34),"&gt; ")</f>
        <v xml:space="preserve"> &lt;Variant hgvs="NC_000002.12:g.233945906G&gt;C" name="G750C"&gt; </v>
      </c>
    </row>
    <row r="31" spans="1:3" x14ac:dyDescent="0.25">
      <c r="A31" s="5" t="s">
        <v>30</v>
      </c>
      <c r="B31" s="1" t="s">
        <v>135</v>
      </c>
    </row>
    <row r="32" spans="1:3" x14ac:dyDescent="0.25">
      <c r="A32" s="5" t="s">
        <v>31</v>
      </c>
      <c r="B32" s="27" t="s">
        <v>38</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TPRM8 gene from guanine (G) to cytosine (C) resulting in incorrect cation channel function. This substitution of a single nucleotide is known as a missense variant.</v>
      </c>
    </row>
    <row r="33" spans="1:3" x14ac:dyDescent="0.25">
      <c r="A33" s="5" t="s">
        <v>32</v>
      </c>
      <c r="B33" s="27" t="str">
        <f>"cytosine (C)"</f>
        <v>cytosine (C)</v>
      </c>
    </row>
    <row r="34" spans="1:3" x14ac:dyDescent="0.25">
      <c r="A34" s="5" t="s">
        <v>40</v>
      </c>
      <c r="B34" s="1" t="s">
        <v>150</v>
      </c>
      <c r="C34" t="str">
        <f>"&lt;/Variant&gt;"</f>
        <v>&lt;/Variant&gt;</v>
      </c>
    </row>
    <row r="35" spans="1:3" x14ac:dyDescent="0.25">
      <c r="A35" s="5"/>
      <c r="C35" t="s">
        <v>178</v>
      </c>
    </row>
    <row r="36" spans="1:3" x14ac:dyDescent="0.25">
      <c r="A36" s="6" t="s">
        <v>29</v>
      </c>
      <c r="B36" s="1" t="s">
        <v>138</v>
      </c>
      <c r="C36" t="str">
        <f>CONCATENATE(" &lt;Variant hgvs=",CHAR(34),B36,CHAR(34)," name=",CHAR(34),B37,CHAR(34),"&gt; ")</f>
        <v xml:space="preserve"> &lt;Variant hgvs="NC_000002.12:g.233916448T&gt;C" name="T-990C"&gt; </v>
      </c>
    </row>
    <row r="37" spans="1:3" x14ac:dyDescent="0.25">
      <c r="A37" s="5" t="s">
        <v>30</v>
      </c>
      <c r="B37" s="30" t="s">
        <v>136</v>
      </c>
    </row>
    <row r="38" spans="1:3" x14ac:dyDescent="0.25">
      <c r="A38" s="5" t="s">
        <v>31</v>
      </c>
      <c r="B38" s="27" t="s">
        <v>37</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TPRM8 gene from thymine (T) to cytosine (C) resulting in incorrect cation channel function. This substitution of a single nucleotide is known as a missense variant.</v>
      </c>
    </row>
    <row r="39" spans="1:3" x14ac:dyDescent="0.25">
      <c r="A39" s="5" t="s">
        <v>32</v>
      </c>
      <c r="B39" s="27" t="str">
        <f>"cytosine (C)"</f>
        <v>cytosine (C)</v>
      </c>
    </row>
    <row r="40" spans="1:3" x14ac:dyDescent="0.25">
      <c r="A40" s="5" t="s">
        <v>40</v>
      </c>
      <c r="B40" s="30" t="s">
        <v>151</v>
      </c>
      <c r="C40" t="str">
        <f>"&lt;/Variant&gt;"</f>
        <v>&lt;/Variant&gt;</v>
      </c>
    </row>
    <row r="41" spans="1:3" x14ac:dyDescent="0.25">
      <c r="A41" s="6"/>
      <c r="C41" t="s">
        <v>179</v>
      </c>
    </row>
    <row r="42" spans="1:3" x14ac:dyDescent="0.25">
      <c r="A42" s="6" t="s">
        <v>29</v>
      </c>
      <c r="B42" s="1" t="s">
        <v>139</v>
      </c>
      <c r="C42" t="str">
        <f>CONCATENATE(" &lt;Variant hgvs=",CHAR(34),B42,CHAR(34)," name=",CHAR(34),B43,CHAR(34),"&gt; ")</f>
        <v xml:space="preserve"> &lt;Variant hgvs="NC_000002.12:g.233974736A&gt;G" name="A7783504C"&gt; </v>
      </c>
    </row>
    <row r="43" spans="1:3" x14ac:dyDescent="0.25">
      <c r="A43" s="5" t="s">
        <v>30</v>
      </c>
      <c r="B43" s="27" t="s">
        <v>65</v>
      </c>
    </row>
    <row r="44" spans="1:3" x14ac:dyDescent="0.25">
      <c r="A44" s="5" t="s">
        <v>31</v>
      </c>
      <c r="B44" s="27" t="s">
        <v>66</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TPRM8 gene from adenine (A) to guanine (G) resulting in incorrect cation channel function. This substitution of a single nucleotide is known as a missense variant.</v>
      </c>
    </row>
    <row r="45" spans="1:3" x14ac:dyDescent="0.25">
      <c r="A45" s="5" t="s">
        <v>32</v>
      </c>
      <c r="B45" s="27" t="s">
        <v>38</v>
      </c>
    </row>
    <row r="46" spans="1:3" x14ac:dyDescent="0.25">
      <c r="A46" s="5" t="s">
        <v>40</v>
      </c>
      <c r="B46" s="27" t="s">
        <v>152</v>
      </c>
      <c r="C46" t="str">
        <f>"&lt;/Variant&gt;"</f>
        <v>&lt;/Variant&gt;</v>
      </c>
    </row>
    <row r="47" spans="1:3" s="33" customFormat="1" x14ac:dyDescent="0.25">
      <c r="A47" s="31"/>
      <c r="B47" s="32"/>
    </row>
    <row r="48" spans="1:3" s="33" customFormat="1" x14ac:dyDescent="0.25">
      <c r="A48" s="31"/>
      <c r="B48" s="32"/>
      <c r="C48" t="s">
        <v>175</v>
      </c>
    </row>
    <row r="49" spans="1:3" x14ac:dyDescent="0.25">
      <c r="A49" s="5" t="s">
        <v>39</v>
      </c>
      <c r="B49" s="27" t="s">
        <v>41</v>
      </c>
      <c r="C49" t="str">
        <f>CONCATENATE(" &lt;Genotype hgvs=",CHAR(34),B49,B50,";",B51,CHAR(34)," name=",CHAR(34),B19,CHAR(34),"&gt; ")</f>
        <v xml:space="preserve"> &lt;Genotype hgvs="NC000001_1.11:g.[234008733G&gt;A];[234008733=]" name="G3264+630A"&gt; </v>
      </c>
    </row>
    <row r="50" spans="1:3" x14ac:dyDescent="0.25">
      <c r="A50" s="5" t="s">
        <v>40</v>
      </c>
      <c r="B50" s="27" t="s">
        <v>130</v>
      </c>
    </row>
    <row r="51" spans="1:3" x14ac:dyDescent="0.25">
      <c r="A51" s="5" t="s">
        <v>31</v>
      </c>
      <c r="B51" s="27" t="s">
        <v>131</v>
      </c>
      <c r="C51" t="s">
        <v>539</v>
      </c>
    </row>
    <row r="52" spans="1:3" x14ac:dyDescent="0.25">
      <c r="A52" s="5" t="s">
        <v>45</v>
      </c>
      <c r="B52" s="27" t="str">
        <f>CONCATENATE("People with this variant have one copy of the ",B22," variant. This substitution of a single nucleotide is known as a missense mutation.")</f>
        <v>People with this variant have one copy of the [G3264+630A](https://www.ncbi.nlm.nih.gov/pubmed/27099524) variant. This substitution of a single nucleotide is known as a missense mutation.</v>
      </c>
      <c r="C52" t="s">
        <v>17</v>
      </c>
    </row>
    <row r="53" spans="1:3" x14ac:dyDescent="0.25">
      <c r="A53" s="6" t="s">
        <v>46</v>
      </c>
      <c r="B53" s="27" t="s">
        <v>550</v>
      </c>
      <c r="C53" t="str">
        <f>CONCATENATE("     ",B52)</f>
        <v xml:space="preserve">     People with this variant have one copy of the [G3264+630A](https://www.ncbi.nlm.nih.gov/pubmed/27099524) variant. This substitution of a single nucleotide is known as a missense mutation.</v>
      </c>
    </row>
    <row r="54" spans="1:3" x14ac:dyDescent="0.25">
      <c r="A54" s="6" t="s">
        <v>47</v>
      </c>
      <c r="B54" s="27">
        <v>28.2</v>
      </c>
    </row>
    <row r="55" spans="1:3" x14ac:dyDescent="0.25">
      <c r="A55" s="5"/>
      <c r="C55" t="s">
        <v>541</v>
      </c>
    </row>
    <row r="56" spans="1:3" x14ac:dyDescent="0.25">
      <c r="A56" s="6"/>
    </row>
    <row r="57" spans="1:3" x14ac:dyDescent="0.25">
      <c r="A57" s="6"/>
      <c r="C57" t="str">
        <f>CONCATENATE("     ",B53)</f>
        <v xml:space="preserve">     You are in the Severe Risk category. See below for more information</v>
      </c>
    </row>
    <row r="58" spans="1:3" x14ac:dyDescent="0.25">
      <c r="A58" s="6"/>
    </row>
    <row r="59" spans="1:3" x14ac:dyDescent="0.25">
      <c r="A59" s="6"/>
      <c r="C59" t="s">
        <v>542</v>
      </c>
    </row>
    <row r="60" spans="1:3" x14ac:dyDescent="0.25">
      <c r="A60" s="5"/>
    </row>
    <row r="61" spans="1:3" x14ac:dyDescent="0.25">
      <c r="A61" s="5"/>
      <c r="C61" t="str">
        <f>CONCATENATE( "  &lt;piechart percentage=",B54," /&gt;")</f>
        <v xml:space="preserve">  &lt;piechart percentage=28.2 /&gt;</v>
      </c>
    </row>
    <row r="62" spans="1:3" x14ac:dyDescent="0.25">
      <c r="A62" s="5"/>
      <c r="C62" t="str">
        <f>" &lt;/Genotype&gt;"</f>
        <v xml:space="preserve"> &lt;/Genotype&gt;</v>
      </c>
    </row>
    <row r="63" spans="1:3" x14ac:dyDescent="0.25">
      <c r="A63" s="5" t="s">
        <v>48</v>
      </c>
      <c r="B63" s="27" t="str">
        <f>CONCATENATE("People with this variant have two copies of the ",B22," variant. This substitution of a single nucleotide is known as a missense mutation.")</f>
        <v>People with this variant have two copies of the [G3264+630A](https://www.ncbi.nlm.nih.gov/pubmed/27099524) variant. This substitution of a single nucleotide is known as a missense mutation.</v>
      </c>
      <c r="C63" t="str">
        <f>CONCATENATE(" &lt;Genotype hgvs=",CHAR(34),B49,B50,";",B50,CHAR(34)," name=",CHAR(34),B19,CHAR(34),"&gt; ")</f>
        <v xml:space="preserve"> &lt;Genotype hgvs="NC000001_1.11:g.[234008733G&gt;A];[234008733G&gt;A]" name="G3264+630A"&gt; </v>
      </c>
    </row>
    <row r="64" spans="1:3" x14ac:dyDescent="0.25">
      <c r="A64" s="6" t="s">
        <v>49</v>
      </c>
      <c r="B64" s="27" t="s">
        <v>234</v>
      </c>
      <c r="C64" t="s">
        <v>17</v>
      </c>
    </row>
    <row r="65" spans="1:3" x14ac:dyDescent="0.25">
      <c r="A65" s="6" t="s">
        <v>47</v>
      </c>
      <c r="B65" s="27">
        <v>10</v>
      </c>
      <c r="C65" t="s">
        <v>539</v>
      </c>
    </row>
    <row r="66" spans="1:3" x14ac:dyDescent="0.25">
      <c r="A66" s="6"/>
    </row>
    <row r="67" spans="1:3" x14ac:dyDescent="0.25">
      <c r="A67" s="5"/>
      <c r="C67" t="str">
        <f>CONCATENATE("     ",B63)</f>
        <v xml:space="preserve">     People with this variant have two copies of the [G3264+630A](https://www.ncbi.nlm.nih.gov/pubmed/27099524) variant. This substitution of a single nucleotide is known as a missense mutation.</v>
      </c>
    </row>
    <row r="68" spans="1:3" x14ac:dyDescent="0.25">
      <c r="A68" s="6"/>
    </row>
    <row r="69" spans="1:3" x14ac:dyDescent="0.25">
      <c r="A69" s="6"/>
      <c r="C69" t="s">
        <v>541</v>
      </c>
    </row>
    <row r="70" spans="1:3" x14ac:dyDescent="0.25">
      <c r="A70" s="6"/>
    </row>
    <row r="71" spans="1:3" x14ac:dyDescent="0.25">
      <c r="A71" s="6"/>
      <c r="C71" t="str">
        <f>CONCATENATE("     ",B64)</f>
        <v xml:space="preserve">     Your variant is not associated with any loss of function.</v>
      </c>
    </row>
    <row r="72" spans="1:3" x14ac:dyDescent="0.25">
      <c r="A72" s="6"/>
    </row>
    <row r="73" spans="1:3" x14ac:dyDescent="0.25">
      <c r="A73" s="5"/>
      <c r="C73" t="s">
        <v>542</v>
      </c>
    </row>
    <row r="74" spans="1:3" x14ac:dyDescent="0.25">
      <c r="A74" s="5"/>
    </row>
    <row r="75" spans="1:3" x14ac:dyDescent="0.25">
      <c r="A75" s="5"/>
      <c r="C75" t="str">
        <f>CONCATENATE( "  &lt;piechart percentage=",B65," /&gt;")</f>
        <v xml:space="preserve">  &lt;piechart percentage=10 /&gt;</v>
      </c>
    </row>
    <row r="76" spans="1:3" x14ac:dyDescent="0.25">
      <c r="A76" s="5"/>
      <c r="C76" t="str">
        <f>" &lt;/Genotype&gt;"</f>
        <v xml:space="preserve"> &lt;/Genotype&gt;</v>
      </c>
    </row>
    <row r="77" spans="1:3" x14ac:dyDescent="0.25">
      <c r="A77" s="5" t="s">
        <v>50</v>
      </c>
      <c r="B77" s="27" t="str">
        <f>CONCATENATE("Your ",B11," gene has no variants. A normal gene is referred to as a ",CHAR(34),"wild-type",CHAR(34)," gene.")</f>
        <v>Your TPRM8 gene has no variants. A normal gene is referred to as a "wild-type" gene.</v>
      </c>
      <c r="C77" t="str">
        <f>CONCATENATE(" &lt;Genotype hgvs=",CHAR(34),B49,B51,";",B51,CHAR(34)," name=",CHAR(34),B19,CHAR(34),"&gt; ")</f>
        <v xml:space="preserve"> &lt;Genotype hgvs="NC000001_1.11:g.[234008733=];[234008733=]" name="G3264+630A"&gt; </v>
      </c>
    </row>
    <row r="78" spans="1:3" x14ac:dyDescent="0.25">
      <c r="A78" s="6" t="s">
        <v>51</v>
      </c>
      <c r="B78" s="27" t="s">
        <v>234</v>
      </c>
      <c r="C78" t="s">
        <v>17</v>
      </c>
    </row>
    <row r="79" spans="1:3" x14ac:dyDescent="0.25">
      <c r="A79" s="6" t="s">
        <v>47</v>
      </c>
      <c r="B79" s="27">
        <v>61.8</v>
      </c>
      <c r="C79" t="s">
        <v>539</v>
      </c>
    </row>
    <row r="80" spans="1:3" x14ac:dyDescent="0.25">
      <c r="A80" s="5"/>
    </row>
    <row r="81" spans="1:3" x14ac:dyDescent="0.25">
      <c r="A81" s="6"/>
      <c r="C81" t="str">
        <f>CONCATENATE("     ",B77)</f>
        <v xml:space="preserve">     Your TPRM8 gene has no variants. A normal gene is referred to as a "wild-type" gene.</v>
      </c>
    </row>
    <row r="82" spans="1:3" x14ac:dyDescent="0.25">
      <c r="A82" s="6"/>
    </row>
    <row r="83" spans="1:3" x14ac:dyDescent="0.25">
      <c r="A83" s="6"/>
      <c r="C83" t="s">
        <v>541</v>
      </c>
    </row>
    <row r="84" spans="1:3" x14ac:dyDescent="0.25">
      <c r="A84" s="6"/>
    </row>
    <row r="85" spans="1:3" x14ac:dyDescent="0.25">
      <c r="A85" s="6"/>
      <c r="C85" t="str">
        <f>CONCATENATE("     ",B78)</f>
        <v xml:space="preserve">     Your variant is not associated with any loss of function.</v>
      </c>
    </row>
    <row r="86" spans="1:3" x14ac:dyDescent="0.25">
      <c r="A86" s="5"/>
    </row>
    <row r="87" spans="1:3" x14ac:dyDescent="0.25">
      <c r="A87" s="5"/>
      <c r="C87" t="s">
        <v>542</v>
      </c>
    </row>
    <row r="88" spans="1:3" x14ac:dyDescent="0.25">
      <c r="A88" s="5"/>
    </row>
    <row r="89" spans="1:3" x14ac:dyDescent="0.25">
      <c r="A89" s="5"/>
      <c r="C89" t="str">
        <f>CONCATENATE( "  &lt;piechart percentage=",B79," /&gt;")</f>
        <v xml:space="preserve">  &lt;piechart percentage=61.8 /&gt;</v>
      </c>
    </row>
    <row r="90" spans="1:3" x14ac:dyDescent="0.25">
      <c r="A90" s="5"/>
      <c r="C90" t="str">
        <f>" &lt;/Genotype&gt;"</f>
        <v xml:space="preserve"> &lt;/Genotype&gt;</v>
      </c>
    </row>
    <row r="91" spans="1:3" x14ac:dyDescent="0.25">
      <c r="A91" s="5"/>
      <c r="C91" t="s">
        <v>176</v>
      </c>
    </row>
    <row r="92" spans="1:3" x14ac:dyDescent="0.25">
      <c r="A92" s="5" t="s">
        <v>39</v>
      </c>
      <c r="B92" s="1" t="s">
        <v>129</v>
      </c>
      <c r="C92" t="str">
        <f>CONCATENATE(" &lt;Genotype hgvs=",CHAR(34),B92,B93,";",B94,CHAR(34)," name=",CHAR(34),B25,CHAR(34),"&gt; ")</f>
        <v xml:space="preserve"> &lt;Genotype hgvs="NC_000002.12:g.[234010670G&gt;A];[234010670=]" name="G3264+2567A"&gt; </v>
      </c>
    </row>
    <row r="93" spans="1:3" x14ac:dyDescent="0.25">
      <c r="A93" s="5" t="s">
        <v>40</v>
      </c>
      <c r="B93" s="27" t="s">
        <v>140</v>
      </c>
    </row>
    <row r="94" spans="1:3" x14ac:dyDescent="0.25">
      <c r="A94" s="5" t="s">
        <v>31</v>
      </c>
      <c r="B94" s="27" t="s">
        <v>141</v>
      </c>
      <c r="C94" t="s">
        <v>539</v>
      </c>
    </row>
    <row r="95" spans="1:3" x14ac:dyDescent="0.25">
      <c r="A95" s="5" t="s">
        <v>45</v>
      </c>
      <c r="B95" s="27" t="str">
        <f>CONCATENATE("People with this variant have one copy of the ",B28," variant. This substitution of a single nucleotide is known as a missense mutation.")</f>
        <v>People with this variant have one copy of the [G3264+2567A](https://www.ncbi.nlm.nih.gov/pubmed/27099524) variant. This substitution of a single nucleotide is known as a missense mutation.</v>
      </c>
      <c r="C95" t="s">
        <v>17</v>
      </c>
    </row>
    <row r="96" spans="1:3" x14ac:dyDescent="0.25">
      <c r="A96" s="6" t="s">
        <v>46</v>
      </c>
      <c r="B96" s="27" t="s">
        <v>551</v>
      </c>
      <c r="C96" t="str">
        <f>CONCATENATE("     ",B95)</f>
        <v xml:space="preserve">     People with this variant have one copy of the [G3264+2567A](https://www.ncbi.nlm.nih.gov/pubmed/27099524) variant. This substitution of a single nucleotide is known as a missense mutation.</v>
      </c>
    </row>
    <row r="97" spans="1:3" x14ac:dyDescent="0.25">
      <c r="A97" s="6" t="s">
        <v>47</v>
      </c>
      <c r="B97" s="27">
        <v>43.2</v>
      </c>
    </row>
    <row r="98" spans="1:3" x14ac:dyDescent="0.25">
      <c r="A98" s="5"/>
      <c r="C98" t="s">
        <v>541</v>
      </c>
    </row>
    <row r="99" spans="1:3" x14ac:dyDescent="0.25">
      <c r="A99" s="6"/>
    </row>
    <row r="100" spans="1:3" x14ac:dyDescent="0.25">
      <c r="A100" s="6"/>
      <c r="C100" t="str">
        <f>CONCATENATE("     ",B96)</f>
        <v xml:space="preserve">     You are in the Severe Risk category. See below for more information.</v>
      </c>
    </row>
    <row r="101" spans="1:3" x14ac:dyDescent="0.25">
      <c r="A101" s="6"/>
    </row>
    <row r="102" spans="1:3" x14ac:dyDescent="0.25">
      <c r="A102" s="6"/>
      <c r="C102" t="s">
        <v>542</v>
      </c>
    </row>
    <row r="103" spans="1:3" x14ac:dyDescent="0.25">
      <c r="A103" s="5"/>
    </row>
    <row r="104" spans="1:3" x14ac:dyDescent="0.25">
      <c r="A104" s="5"/>
      <c r="C104" t="str">
        <f>CONCATENATE( "  &lt;piechart percentage=",B97," /&gt;")</f>
        <v xml:space="preserve">  &lt;piechart percentage=43.2 /&gt;</v>
      </c>
    </row>
    <row r="105" spans="1:3" x14ac:dyDescent="0.25">
      <c r="A105" s="5"/>
      <c r="C105" t="str">
        <f>" &lt;/Genotype&gt;"</f>
        <v xml:space="preserve"> &lt;/Genotype&gt;</v>
      </c>
    </row>
    <row r="106" spans="1:3" x14ac:dyDescent="0.25">
      <c r="A106" s="5" t="s">
        <v>48</v>
      </c>
      <c r="B106" s="27" t="str">
        <f>CONCATENATE("People with this variant have two copies of the ",B28," variant. This substitution of a single nucleotide is known as a missense mutation.")</f>
        <v>People with this variant have two copies of the [G3264+2567A](https://www.ncbi.nlm.nih.gov/pubmed/27099524) variant. This substitution of a single nucleotide is known as a missense mutation.</v>
      </c>
      <c r="C106" t="str">
        <f>CONCATENATE(" &lt;Genotype hgvs=",CHAR(34),B92,B93,";",B93,CHAR(34)," name=",CHAR(34),B25,CHAR(34),"&gt; ")</f>
        <v xml:space="preserve"> &lt;Genotype hgvs="NC_000002.12:g.[234010670G&gt;A];[234010670G&gt;A]" name="G3264+2567A"&gt; </v>
      </c>
    </row>
    <row r="107" spans="1:3" x14ac:dyDescent="0.25">
      <c r="A107" s="6" t="s">
        <v>49</v>
      </c>
      <c r="B107" s="27" t="s">
        <v>234</v>
      </c>
      <c r="C107" t="s">
        <v>17</v>
      </c>
    </row>
    <row r="108" spans="1:3" x14ac:dyDescent="0.25">
      <c r="A108" s="6" t="s">
        <v>47</v>
      </c>
      <c r="B108" s="27">
        <v>19.600000000000001</v>
      </c>
      <c r="C108" t="s">
        <v>539</v>
      </c>
    </row>
    <row r="109" spans="1:3" x14ac:dyDescent="0.25">
      <c r="A109" s="6"/>
    </row>
    <row r="110" spans="1:3" x14ac:dyDescent="0.25">
      <c r="A110" s="5"/>
      <c r="C110" t="str">
        <f>CONCATENATE("     ",B106)</f>
        <v xml:space="preserve">     People with this variant have two copies of the [G3264+2567A](https://www.ncbi.nlm.nih.gov/pubmed/27099524) variant. This substitution of a single nucleotide is known as a missense mutation.</v>
      </c>
    </row>
    <row r="111" spans="1:3" x14ac:dyDescent="0.25">
      <c r="A111" s="6"/>
    </row>
    <row r="112" spans="1:3" x14ac:dyDescent="0.25">
      <c r="A112" s="6"/>
      <c r="C112" t="s">
        <v>541</v>
      </c>
    </row>
    <row r="113" spans="1:3" x14ac:dyDescent="0.25">
      <c r="A113" s="6"/>
    </row>
    <row r="114" spans="1:3" x14ac:dyDescent="0.25">
      <c r="A114" s="6"/>
      <c r="C114" t="str">
        <f>CONCATENATE("     ",B107)</f>
        <v xml:space="preserve">     Your variant is not associated with any loss of function.</v>
      </c>
    </row>
    <row r="115" spans="1:3" x14ac:dyDescent="0.25">
      <c r="A115" s="6"/>
    </row>
    <row r="116" spans="1:3" x14ac:dyDescent="0.25">
      <c r="A116" s="5"/>
      <c r="C116" t="s">
        <v>542</v>
      </c>
    </row>
    <row r="117" spans="1:3" x14ac:dyDescent="0.25">
      <c r="A117" s="5"/>
    </row>
    <row r="118" spans="1:3" x14ac:dyDescent="0.25">
      <c r="A118" s="5"/>
      <c r="C118" t="str">
        <f>CONCATENATE( "  &lt;piechart percentage=",B108," /&gt;")</f>
        <v xml:space="preserve">  &lt;piechart percentage=19.6 /&gt;</v>
      </c>
    </row>
    <row r="119" spans="1:3" x14ac:dyDescent="0.25">
      <c r="A119" s="5"/>
      <c r="C119" t="str">
        <f>" &lt;/Genotype&gt;"</f>
        <v xml:space="preserve"> &lt;/Genotype&gt;</v>
      </c>
    </row>
    <row r="120" spans="1:3" x14ac:dyDescent="0.25">
      <c r="A120" s="5" t="s">
        <v>50</v>
      </c>
      <c r="B120" s="27" t="str">
        <f>CONCATENATE("Your ",B11," gene has no variants. A normal gene is referred to as a ",CHAR(34),"wild-type",CHAR(34)," gene.")</f>
        <v>Your TPRM8 gene has no variants. A normal gene is referred to as a "wild-type" gene.</v>
      </c>
      <c r="C120" t="str">
        <f>CONCATENATE(" &lt;Genotype hgvs=",CHAR(34),B92,B94,";",B94,CHAR(34)," name=",CHAR(34),B25,CHAR(34),"&gt; ")</f>
        <v xml:space="preserve"> &lt;Genotype hgvs="NC_000002.12:g.[234010670=];[234010670=]" name="G3264+2567A"&gt; </v>
      </c>
    </row>
    <row r="121" spans="1:3" x14ac:dyDescent="0.25">
      <c r="A121" s="6" t="s">
        <v>51</v>
      </c>
      <c r="B121" s="27" t="s">
        <v>234</v>
      </c>
      <c r="C121" t="s">
        <v>17</v>
      </c>
    </row>
    <row r="122" spans="1:3" x14ac:dyDescent="0.25">
      <c r="A122" s="6" t="s">
        <v>47</v>
      </c>
      <c r="B122" s="27">
        <v>37.200000000000003</v>
      </c>
      <c r="C122" t="s">
        <v>539</v>
      </c>
    </row>
    <row r="123" spans="1:3" x14ac:dyDescent="0.25">
      <c r="A123" s="5"/>
    </row>
    <row r="124" spans="1:3" x14ac:dyDescent="0.25">
      <c r="A124" s="6"/>
      <c r="C124" t="str">
        <f>CONCATENATE("     ",B120)</f>
        <v xml:space="preserve">     Your TPRM8 gene has no variants. A normal gene is referred to as a "wild-type" gene.</v>
      </c>
    </row>
    <row r="125" spans="1:3" x14ac:dyDescent="0.25">
      <c r="A125" s="6"/>
    </row>
    <row r="126" spans="1:3" x14ac:dyDescent="0.25">
      <c r="A126" s="6"/>
      <c r="C126" t="s">
        <v>541</v>
      </c>
    </row>
    <row r="127" spans="1:3" x14ac:dyDescent="0.25">
      <c r="A127" s="6"/>
    </row>
    <row r="128" spans="1:3" x14ac:dyDescent="0.25">
      <c r="A128" s="6"/>
      <c r="C128" t="str">
        <f>CONCATENATE("     ",B121)</f>
        <v xml:space="preserve">     Your variant is not associated with any loss of function.</v>
      </c>
    </row>
    <row r="129" spans="1:3" x14ac:dyDescent="0.25">
      <c r="A129" s="5"/>
    </row>
    <row r="130" spans="1:3" x14ac:dyDescent="0.25">
      <c r="A130" s="5"/>
      <c r="C130" t="s">
        <v>542</v>
      </c>
    </row>
    <row r="131" spans="1:3" x14ac:dyDescent="0.25">
      <c r="A131" s="5"/>
    </row>
    <row r="132" spans="1:3" x14ac:dyDescent="0.25">
      <c r="A132" s="5"/>
      <c r="C132" t="str">
        <f>CONCATENATE( "  &lt;piechart percentage=",B122," /&gt;")</f>
        <v xml:space="preserve">  &lt;piechart percentage=37.2 /&gt;</v>
      </c>
    </row>
    <row r="133" spans="1:3" x14ac:dyDescent="0.25">
      <c r="A133" s="5"/>
      <c r="C133" t="str">
        <f>" &lt;/Genotype&gt;"</f>
        <v xml:space="preserve"> &lt;/Genotype&gt;</v>
      </c>
    </row>
    <row r="134" spans="1:3" x14ac:dyDescent="0.25">
      <c r="A134" s="5"/>
      <c r="C134" t="s">
        <v>177</v>
      </c>
    </row>
    <row r="135" spans="1:3" x14ac:dyDescent="0.25">
      <c r="A135" s="5" t="s">
        <v>39</v>
      </c>
      <c r="B135" s="1" t="s">
        <v>129</v>
      </c>
      <c r="C135" t="str">
        <f>CONCATENATE(" &lt;Genotype hgvs=",CHAR(34),B135,B136,";",B137,CHAR(34)," name=",CHAR(34),B31,CHAR(34),"&gt; ")</f>
        <v xml:space="preserve"> &lt;Genotype hgvs="NC_000002.12:g.[233945906G&gt;C];[233945906=]" name="G750C"&gt; </v>
      </c>
    </row>
    <row r="136" spans="1:3" x14ac:dyDescent="0.25">
      <c r="A136" s="5" t="s">
        <v>40</v>
      </c>
      <c r="B136" s="27" t="s">
        <v>142</v>
      </c>
    </row>
    <row r="137" spans="1:3" x14ac:dyDescent="0.25">
      <c r="A137" s="5" t="s">
        <v>31</v>
      </c>
      <c r="B137" s="27" t="s">
        <v>143</v>
      </c>
      <c r="C137" t="s">
        <v>539</v>
      </c>
    </row>
    <row r="138" spans="1:3" x14ac:dyDescent="0.25">
      <c r="A138" s="5" t="s">
        <v>45</v>
      </c>
      <c r="B138" s="27" t="str">
        <f>CONCATENATE("People with this variant have one copy of the ",B31," variant. This substitution of a single nucleotide is known as a missense mutation.")</f>
        <v>People with this variant have one copy of the G750C variant. This substitution of a single nucleotide is known as a missense mutation.</v>
      </c>
      <c r="C138" t="s">
        <v>17</v>
      </c>
    </row>
    <row r="139" spans="1:3" x14ac:dyDescent="0.25">
      <c r="A139" s="6" t="s">
        <v>46</v>
      </c>
      <c r="B139" s="27" t="s">
        <v>154</v>
      </c>
      <c r="C139" t="str">
        <f>CONCATENATE("     ",B138)</f>
        <v xml:space="preserve">     People with this variant have one copy of the G750C variant. This substitution of a single nucleotide is known as a missense mutation.</v>
      </c>
    </row>
    <row r="140" spans="1:3" x14ac:dyDescent="0.25">
      <c r="A140" s="6" t="s">
        <v>47</v>
      </c>
      <c r="B140" s="27">
        <v>22.1</v>
      </c>
    </row>
    <row r="141" spans="1:3" x14ac:dyDescent="0.25">
      <c r="A141" s="5"/>
      <c r="C141" t="s">
        <v>541</v>
      </c>
    </row>
    <row r="142" spans="1:3" x14ac:dyDescent="0.25">
      <c r="A142" s="6"/>
    </row>
    <row r="143" spans="1:3" x14ac:dyDescent="0.25">
      <c r="A143" s="6"/>
      <c r="C143" t="str">
        <f>CONCATENATE("     ",B139)</f>
        <v xml:space="preserve">     This variant is not associated with Moderate Loss of Function.</v>
      </c>
    </row>
    <row r="144" spans="1:3" x14ac:dyDescent="0.25">
      <c r="A144" s="6"/>
    </row>
    <row r="145" spans="1:3" x14ac:dyDescent="0.25">
      <c r="A145" s="6"/>
      <c r="C145" t="s">
        <v>542</v>
      </c>
    </row>
    <row r="146" spans="1:3" x14ac:dyDescent="0.25">
      <c r="A146" s="5"/>
    </row>
    <row r="147" spans="1:3" x14ac:dyDescent="0.25">
      <c r="A147" s="5"/>
      <c r="C147" t="str">
        <f>CONCATENATE( "  &lt;piechart percentage=",B140," /&gt;")</f>
        <v xml:space="preserve">  &lt;piechart percentage=22.1 /&gt;</v>
      </c>
    </row>
    <row r="148" spans="1:3" x14ac:dyDescent="0.25">
      <c r="A148" s="5"/>
      <c r="C148" t="str">
        <f>" &lt;/Genotype&gt;"</f>
        <v xml:space="preserve"> &lt;/Genotype&gt;</v>
      </c>
    </row>
    <row r="149" spans="1:3" x14ac:dyDescent="0.25">
      <c r="A149" s="5" t="s">
        <v>48</v>
      </c>
      <c r="B149" s="27" t="str">
        <f>CONCATENATE("People with this variant have two copies of the ",B31," variant. This substitution of a single nucleotide is known as a missense mutation.")</f>
        <v>People with this variant have two copies of the G750C variant. This substitution of a single nucleotide is known as a missense mutation.</v>
      </c>
      <c r="C149" t="str">
        <f>CONCATENATE(" &lt;Genotype hgvs=",CHAR(34),B135,B136,";",B136,CHAR(34)," name=",CHAR(34),B31,CHAR(34),"&gt; ")</f>
        <v xml:space="preserve"> &lt;Genotype hgvs="NC_000002.12:g.[233945906G&gt;C];[233945906G&gt;C]" name="G750C"&gt; </v>
      </c>
    </row>
    <row r="150" spans="1:3" x14ac:dyDescent="0.25">
      <c r="A150" s="6" t="s">
        <v>49</v>
      </c>
      <c r="B150" s="27" t="s">
        <v>206</v>
      </c>
      <c r="C150" t="s">
        <v>17</v>
      </c>
    </row>
    <row r="151" spans="1:3" x14ac:dyDescent="0.25">
      <c r="A151" s="6" t="s">
        <v>47</v>
      </c>
      <c r="B151" s="27">
        <v>7.5</v>
      </c>
      <c r="C151" t="s">
        <v>539</v>
      </c>
    </row>
    <row r="152" spans="1:3" x14ac:dyDescent="0.25">
      <c r="A152" s="6"/>
    </row>
    <row r="153" spans="1:3" x14ac:dyDescent="0.25">
      <c r="A153" s="5"/>
      <c r="C153" t="str">
        <f>CONCATENATE("     ",B149)</f>
        <v xml:space="preserve">     People with this variant have two copies of the G750C variant. This substitution of a single nucleotide is known as a missense mutation.</v>
      </c>
    </row>
    <row r="154" spans="1:3" x14ac:dyDescent="0.25">
      <c r="A154" s="6"/>
    </row>
    <row r="155" spans="1:3" x14ac:dyDescent="0.25">
      <c r="A155" s="6"/>
      <c r="C155" t="s">
        <v>541</v>
      </c>
    </row>
    <row r="156" spans="1:3" x14ac:dyDescent="0.25">
      <c r="A156" s="6"/>
    </row>
    <row r="157" spans="1:3" x14ac:dyDescent="0.25">
      <c r="A157" s="6"/>
      <c r="C157" t="str">
        <f>CONCATENATE("     ",B150)</f>
        <v xml:space="preserve">     You are in the Severe Loss of Function category. See below for more information.</v>
      </c>
    </row>
    <row r="158" spans="1:3" x14ac:dyDescent="0.25">
      <c r="A158" s="6"/>
    </row>
    <row r="159" spans="1:3" x14ac:dyDescent="0.25">
      <c r="A159" s="5"/>
      <c r="C159" t="s">
        <v>542</v>
      </c>
    </row>
    <row r="160" spans="1:3" x14ac:dyDescent="0.25">
      <c r="A160" s="5"/>
    </row>
    <row r="161" spans="1:3" x14ac:dyDescent="0.25">
      <c r="A161" s="5"/>
      <c r="C161" t="str">
        <f>CONCATENATE( "  &lt;piechart percentage=",B151," /&gt;")</f>
        <v xml:space="preserve">  &lt;piechart percentage=7.5 /&gt;</v>
      </c>
    </row>
    <row r="162" spans="1:3" x14ac:dyDescent="0.25">
      <c r="A162" s="5"/>
      <c r="C162" t="str">
        <f>" &lt;/Genotype&gt;"</f>
        <v xml:space="preserve"> &lt;/Genotype&gt;</v>
      </c>
    </row>
    <row r="163" spans="1:3" x14ac:dyDescent="0.25">
      <c r="A163" s="5" t="s">
        <v>50</v>
      </c>
      <c r="B163" s="27" t="str">
        <f>CONCATENATE("Your ",B11," gene has no variants. A normal gene is referred to as a ",CHAR(34),"wild-type",CHAR(34)," gene.")</f>
        <v>Your TPRM8 gene has no variants. A normal gene is referred to as a "wild-type" gene.</v>
      </c>
      <c r="C163" t="str">
        <f>CONCATENATE(" &lt;Genotype hgvs=",CHAR(34),B135,B137,";",B137,CHAR(34)," name=",CHAR(34),B31,CHAR(34),"&gt; ")</f>
        <v xml:space="preserve"> &lt;Genotype hgvs="NC_000002.12:g.[233945906=];[233945906=]" name="G750C"&gt; </v>
      </c>
    </row>
    <row r="164" spans="1:3" x14ac:dyDescent="0.25">
      <c r="A164" s="6" t="s">
        <v>51</v>
      </c>
      <c r="B164" s="27" t="s">
        <v>234</v>
      </c>
      <c r="C164" t="s">
        <v>17</v>
      </c>
    </row>
    <row r="165" spans="1:3" x14ac:dyDescent="0.25">
      <c r="A165" s="6" t="s">
        <v>47</v>
      </c>
      <c r="B165" s="27">
        <v>70.400000000000006</v>
      </c>
      <c r="C165" t="s">
        <v>539</v>
      </c>
    </row>
    <row r="166" spans="1:3" x14ac:dyDescent="0.25">
      <c r="A166" s="5"/>
    </row>
    <row r="167" spans="1:3" x14ac:dyDescent="0.25">
      <c r="A167" s="6"/>
      <c r="C167" t="str">
        <f>CONCATENATE("     ",B163)</f>
        <v xml:space="preserve">     Your TPRM8 gene has no variants. A normal gene is referred to as a "wild-type" gene.</v>
      </c>
    </row>
    <row r="168" spans="1:3" x14ac:dyDescent="0.25">
      <c r="A168" s="6"/>
    </row>
    <row r="169" spans="1:3" x14ac:dyDescent="0.25">
      <c r="A169" s="6"/>
      <c r="C169" t="s">
        <v>541</v>
      </c>
    </row>
    <row r="170" spans="1:3" x14ac:dyDescent="0.25">
      <c r="A170" s="6"/>
    </row>
    <row r="171" spans="1:3" x14ac:dyDescent="0.25">
      <c r="A171" s="6"/>
      <c r="C171" t="str">
        <f>CONCATENATE("     ",B164)</f>
        <v xml:space="preserve">     Your variant is not associated with any loss of function.</v>
      </c>
    </row>
    <row r="172" spans="1:3" x14ac:dyDescent="0.25">
      <c r="A172" s="5"/>
    </row>
    <row r="173" spans="1:3" x14ac:dyDescent="0.25">
      <c r="A173" s="5"/>
      <c r="C173" t="s">
        <v>542</v>
      </c>
    </row>
    <row r="174" spans="1:3" x14ac:dyDescent="0.25">
      <c r="A174" s="5"/>
    </row>
    <row r="175" spans="1:3" x14ac:dyDescent="0.25">
      <c r="A175" s="5"/>
      <c r="C175" t="str">
        <f>CONCATENATE( "  &lt;piechart percentage=",B165," /&gt;")</f>
        <v xml:space="preserve">  &lt;piechart percentage=70.4 /&gt;</v>
      </c>
    </row>
    <row r="176" spans="1:3" x14ac:dyDescent="0.25">
      <c r="A176" s="5"/>
      <c r="C176" t="str">
        <f>" &lt;/Genotype&gt;"</f>
        <v xml:space="preserve"> &lt;/Genotype&gt;</v>
      </c>
    </row>
    <row r="177" spans="1:3" x14ac:dyDescent="0.25">
      <c r="A177" s="5"/>
      <c r="C177" t="s">
        <v>178</v>
      </c>
    </row>
    <row r="178" spans="1:3" x14ac:dyDescent="0.25">
      <c r="A178" s="5" t="s">
        <v>39</v>
      </c>
      <c r="B178" s="1" t="s">
        <v>129</v>
      </c>
      <c r="C178" t="str">
        <f>CONCATENATE(" &lt;Genotype hgvs=",CHAR(34),B178,B179,";",B180,CHAR(34)," name=",CHAR(34),B37,CHAR(34),"&gt; ")</f>
        <v xml:space="preserve"> &lt;Genotype hgvs="NC_000002.12:g.[233916448T&gt;C];[233916448=]" name="T-990C"&gt; </v>
      </c>
    </row>
    <row r="179" spans="1:3" x14ac:dyDescent="0.25">
      <c r="A179" s="5" t="s">
        <v>40</v>
      </c>
      <c r="B179" s="27" t="s">
        <v>144</v>
      </c>
    </row>
    <row r="180" spans="1:3" x14ac:dyDescent="0.25">
      <c r="A180" s="5" t="s">
        <v>31</v>
      </c>
      <c r="B180" s="27" t="s">
        <v>145</v>
      </c>
      <c r="C180" t="s">
        <v>539</v>
      </c>
    </row>
    <row r="181" spans="1:3" x14ac:dyDescent="0.25">
      <c r="A181" s="5" t="s">
        <v>45</v>
      </c>
      <c r="B181" s="27" t="str">
        <f>CONCATENATE("People with this variant have one copy of the ",B40," variant. This substitution of a single nucleotide is known as a missense mutation.")</f>
        <v>People with this variant have one copy of the [T-990C](https://www.ncbi.nlm.nih.gov/pubmed/27099524) variant. This substitution of a single nucleotide is known as a missense mutation.</v>
      </c>
      <c r="C181" t="s">
        <v>17</v>
      </c>
    </row>
    <row r="182" spans="1:3" x14ac:dyDescent="0.25">
      <c r="A182" s="6" t="s">
        <v>46</v>
      </c>
      <c r="B182" s="27" t="s">
        <v>234</v>
      </c>
      <c r="C182" t="str">
        <f>CONCATENATE("     ",B181)</f>
        <v xml:space="preserve">     People with this variant have one copy of the [T-990C](https://www.ncbi.nlm.nih.gov/pubmed/27099524) variant. This substitution of a single nucleotide is known as a missense mutation.</v>
      </c>
    </row>
    <row r="183" spans="1:3" x14ac:dyDescent="0.25">
      <c r="A183" s="6" t="s">
        <v>47</v>
      </c>
      <c r="B183" s="27">
        <v>49.7</v>
      </c>
    </row>
    <row r="184" spans="1:3" x14ac:dyDescent="0.25">
      <c r="A184" s="5"/>
      <c r="C184" t="s">
        <v>541</v>
      </c>
    </row>
    <row r="185" spans="1:3" x14ac:dyDescent="0.25">
      <c r="A185" s="6"/>
    </row>
    <row r="186" spans="1:3" x14ac:dyDescent="0.25">
      <c r="A186" s="6"/>
      <c r="C186" t="str">
        <f>CONCATENATE("     ",B182)</f>
        <v xml:space="preserve">     Your variant is not associated with any loss of function.</v>
      </c>
    </row>
    <row r="187" spans="1:3" x14ac:dyDescent="0.25">
      <c r="A187" s="6"/>
    </row>
    <row r="188" spans="1:3" x14ac:dyDescent="0.25">
      <c r="A188" s="6"/>
      <c r="C188" t="s">
        <v>542</v>
      </c>
    </row>
    <row r="189" spans="1:3" x14ac:dyDescent="0.25">
      <c r="A189" s="5"/>
    </row>
    <row r="190" spans="1:3" x14ac:dyDescent="0.25">
      <c r="A190" s="5"/>
      <c r="C190" t="str">
        <f>CONCATENATE( "  &lt;piechart percentage=",B183," /&gt;")</f>
        <v xml:space="preserve">  &lt;piechart percentage=49.7 /&gt;</v>
      </c>
    </row>
    <row r="191" spans="1:3" x14ac:dyDescent="0.25">
      <c r="A191" s="5"/>
      <c r="C191" t="str">
        <f>" &lt;/Genotype&gt;"</f>
        <v xml:space="preserve"> &lt;/Genotype&gt;</v>
      </c>
    </row>
    <row r="192" spans="1:3" x14ac:dyDescent="0.25">
      <c r="A192" s="5" t="s">
        <v>48</v>
      </c>
      <c r="B192" s="27" t="str">
        <f>CONCATENATE("People with this variant have two copies of the ",B40," variant. This substitution of a single nucleotide is known as a missense mutation.")</f>
        <v>People with this variant have two copies of the [T-990C](https://www.ncbi.nlm.nih.gov/pubmed/27099524) variant. This substitution of a single nucleotide is known as a missense mutation.</v>
      </c>
      <c r="C192" t="str">
        <f>CONCATENATE(" &lt;Genotype hgvs=",CHAR(34),B178,B179,";",B179,CHAR(34)," name=",CHAR(34),B37,CHAR(34),"&gt; ")</f>
        <v xml:space="preserve"> &lt;Genotype hgvs="NC_000002.12:g.[233916448T&gt;C];[233916448T&gt;C]" name="T-990C"&gt; </v>
      </c>
    </row>
    <row r="193" spans="1:3" x14ac:dyDescent="0.25">
      <c r="A193" s="6" t="s">
        <v>49</v>
      </c>
      <c r="B193" s="27" t="s">
        <v>206</v>
      </c>
      <c r="C193" t="s">
        <v>17</v>
      </c>
    </row>
    <row r="194" spans="1:3" x14ac:dyDescent="0.25">
      <c r="A194" s="6" t="s">
        <v>47</v>
      </c>
      <c r="B194" s="27">
        <v>30.4</v>
      </c>
      <c r="C194" t="s">
        <v>539</v>
      </c>
    </row>
    <row r="195" spans="1:3" x14ac:dyDescent="0.25">
      <c r="A195" s="6"/>
    </row>
    <row r="196" spans="1:3" x14ac:dyDescent="0.25">
      <c r="A196" s="5"/>
      <c r="C196" t="str">
        <f>CONCATENATE("     ",B192)</f>
        <v xml:space="preserve">     People with this variant have two copies of the [T-990C](https://www.ncbi.nlm.nih.gov/pubmed/27099524) variant. This substitution of a single nucleotide is known as a missense mutation.</v>
      </c>
    </row>
    <row r="197" spans="1:3" x14ac:dyDescent="0.25">
      <c r="A197" s="6"/>
    </row>
    <row r="198" spans="1:3" x14ac:dyDescent="0.25">
      <c r="A198" s="6"/>
      <c r="C198" t="s">
        <v>541</v>
      </c>
    </row>
    <row r="199" spans="1:3" x14ac:dyDescent="0.25">
      <c r="A199" s="6"/>
    </row>
    <row r="200" spans="1:3" x14ac:dyDescent="0.25">
      <c r="A200" s="6"/>
      <c r="C200" t="str">
        <f>CONCATENATE("     ",B193)</f>
        <v xml:space="preserve">     You are in the Severe Loss of Function category. See below for more information.</v>
      </c>
    </row>
    <row r="201" spans="1:3" x14ac:dyDescent="0.25">
      <c r="A201" s="6"/>
    </row>
    <row r="202" spans="1:3" x14ac:dyDescent="0.25">
      <c r="A202" s="5"/>
      <c r="C202" t="s">
        <v>542</v>
      </c>
    </row>
    <row r="203" spans="1:3" x14ac:dyDescent="0.25">
      <c r="A203" s="5"/>
    </row>
    <row r="204" spans="1:3" x14ac:dyDescent="0.25">
      <c r="A204" s="5"/>
      <c r="C204" t="str">
        <f>CONCATENATE( "  &lt;piechart percentage=",B194," /&gt;")</f>
        <v xml:space="preserve">  &lt;piechart percentage=30.4 /&gt;</v>
      </c>
    </row>
    <row r="205" spans="1:3" x14ac:dyDescent="0.25">
      <c r="A205" s="5"/>
      <c r="C205" t="str">
        <f>" &lt;/Genotype&gt;"</f>
        <v xml:space="preserve"> &lt;/Genotype&gt;</v>
      </c>
    </row>
    <row r="206" spans="1:3" x14ac:dyDescent="0.25">
      <c r="A206" s="5" t="s">
        <v>50</v>
      </c>
      <c r="B206" s="27" t="str">
        <f>CONCATENATE("Your ",B11," gene has no variants. A normal gene is referred to as a ",CHAR(34),"wild-type",CHAR(34)," gene.")</f>
        <v>Your TPRM8 gene has no variants. A normal gene is referred to as a "wild-type" gene.</v>
      </c>
      <c r="C206" t="str">
        <f>CONCATENATE(" &lt;Genotype hgvs=",CHAR(34),B178,B180,";",B180,CHAR(34)," name=",CHAR(34),B37,CHAR(34),"&gt; ")</f>
        <v xml:space="preserve"> &lt;Genotype hgvs="NC_000002.12:g.[233916448=];[233916448=]" name="T-990C"&gt; </v>
      </c>
    </row>
    <row r="207" spans="1:3" x14ac:dyDescent="0.25">
      <c r="A207" s="6" t="s">
        <v>51</v>
      </c>
      <c r="B207" s="27" t="s">
        <v>234</v>
      </c>
      <c r="C207" t="s">
        <v>17</v>
      </c>
    </row>
    <row r="208" spans="1:3" x14ac:dyDescent="0.25">
      <c r="A208" s="6" t="s">
        <v>47</v>
      </c>
      <c r="B208" s="27">
        <v>19.899999999999999</v>
      </c>
      <c r="C208" t="s">
        <v>539</v>
      </c>
    </row>
    <row r="209" spans="1:3" x14ac:dyDescent="0.25">
      <c r="A209" s="5"/>
    </row>
    <row r="210" spans="1:3" x14ac:dyDescent="0.25">
      <c r="A210" s="6"/>
      <c r="C210" t="str">
        <f>CONCATENATE("     ",B206)</f>
        <v xml:space="preserve">     Your TPRM8 gene has no variants. A normal gene is referred to as a "wild-type" gene.</v>
      </c>
    </row>
    <row r="211" spans="1:3" x14ac:dyDescent="0.25">
      <c r="A211" s="6"/>
    </row>
    <row r="212" spans="1:3" x14ac:dyDescent="0.25">
      <c r="A212" s="6"/>
      <c r="C212" t="s">
        <v>541</v>
      </c>
    </row>
    <row r="213" spans="1:3" x14ac:dyDescent="0.25">
      <c r="A213" s="6"/>
    </row>
    <row r="214" spans="1:3" x14ac:dyDescent="0.25">
      <c r="A214" s="6"/>
      <c r="C214" t="str">
        <f>CONCATENATE("     ",B207)</f>
        <v xml:space="preserve">     Your variant is not associated with any loss of function.</v>
      </c>
    </row>
    <row r="215" spans="1:3" x14ac:dyDescent="0.25">
      <c r="A215" s="5"/>
    </row>
    <row r="216" spans="1:3" x14ac:dyDescent="0.25">
      <c r="A216" s="5"/>
      <c r="C216" t="s">
        <v>542</v>
      </c>
    </row>
    <row r="217" spans="1:3" x14ac:dyDescent="0.25">
      <c r="A217" s="5"/>
    </row>
    <row r="218" spans="1:3" x14ac:dyDescent="0.25">
      <c r="A218" s="5"/>
      <c r="C218" t="str">
        <f>CONCATENATE( "  &lt;piechart percentage=",B208," /&gt;")</f>
        <v xml:space="preserve">  &lt;piechart percentage=19.9 /&gt;</v>
      </c>
    </row>
    <row r="219" spans="1:3" x14ac:dyDescent="0.25">
      <c r="A219" s="5"/>
      <c r="C219" t="str">
        <f>" &lt;/Genotype&gt;"</f>
        <v xml:space="preserve"> &lt;/Genotype&gt;</v>
      </c>
    </row>
    <row r="220" spans="1:3" x14ac:dyDescent="0.25">
      <c r="A220" s="5"/>
      <c r="C220" t="str">
        <f>" &lt;/Genotype&gt;"</f>
        <v xml:space="preserve"> &lt;/Genotype&gt;</v>
      </c>
    </row>
    <row r="221" spans="1:3" x14ac:dyDescent="0.25">
      <c r="A221" s="5"/>
      <c r="C221" t="s">
        <v>179</v>
      </c>
    </row>
    <row r="222" spans="1:3" x14ac:dyDescent="0.25">
      <c r="A222" s="5" t="s">
        <v>39</v>
      </c>
      <c r="B222" s="1" t="s">
        <v>129</v>
      </c>
      <c r="C222" t="str">
        <f>CONCATENATE(" &lt;Genotype hgvs=",CHAR(34),B222,B223,";",B224,CHAR(34)," name=",CHAR(34),B43,CHAR(34),"&gt; ")</f>
        <v xml:space="preserve"> &lt;Genotype hgvs="NC_000002.12:g.[233974736A&gt;G];[233974736=]" name="A7783504C"&gt; </v>
      </c>
    </row>
    <row r="223" spans="1:3" x14ac:dyDescent="0.25">
      <c r="A223" s="5" t="s">
        <v>40</v>
      </c>
      <c r="B223" s="29" t="s">
        <v>146</v>
      </c>
    </row>
    <row r="224" spans="1:3" x14ac:dyDescent="0.25">
      <c r="A224" s="5" t="s">
        <v>31</v>
      </c>
      <c r="B224" s="29" t="s">
        <v>147</v>
      </c>
      <c r="C224" t="s">
        <v>539</v>
      </c>
    </row>
    <row r="225" spans="1:3" x14ac:dyDescent="0.25">
      <c r="A225" s="5" t="s">
        <v>45</v>
      </c>
      <c r="B225" s="27" t="str">
        <f>CONCATENATE("People with this variant have one copy of the ",B46," variant. This substitution of a single nucleotide is known as a missense mutation.")</f>
        <v>People with this variant have one copy of the [A7783504C](https://www.ncbi.nlm.nih.gov/pubmed/27835969) variant. This substitution of a single nucleotide is known as a missense mutation.</v>
      </c>
      <c r="C225" t="s">
        <v>17</v>
      </c>
    </row>
    <row r="226" spans="1:3" x14ac:dyDescent="0.25">
      <c r="A226" s="6" t="s">
        <v>46</v>
      </c>
      <c r="B226" s="27" t="s">
        <v>543</v>
      </c>
      <c r="C226" t="str">
        <f>CONCATENATE("     ",B225)</f>
        <v xml:space="preserve">     People with this variant have one copy of the [A7783504C](https://www.ncbi.nlm.nih.gov/pubmed/27835969) variant. This substitution of a single nucleotide is known as a missense mutation.</v>
      </c>
    </row>
    <row r="227" spans="1:3" x14ac:dyDescent="0.25">
      <c r="A227" s="6" t="s">
        <v>47</v>
      </c>
      <c r="B227" s="27">
        <v>14.2</v>
      </c>
    </row>
    <row r="228" spans="1:3" x14ac:dyDescent="0.25">
      <c r="A228" s="5"/>
      <c r="C228" t="s">
        <v>541</v>
      </c>
    </row>
    <row r="229" spans="1:3" x14ac:dyDescent="0.25">
      <c r="A229" s="6"/>
    </row>
    <row r="230" spans="1:3" x14ac:dyDescent="0.25">
      <c r="A230" s="6"/>
      <c r="C230" t="str">
        <f>CONCATENATE("     ",B226)</f>
        <v xml:space="preserve">     People with this variant have an increased risk of CFS. See below for more information.</v>
      </c>
    </row>
    <row r="231" spans="1:3" x14ac:dyDescent="0.25">
      <c r="A231" s="6"/>
    </row>
    <row r="232" spans="1:3" x14ac:dyDescent="0.25">
      <c r="A232" s="6"/>
      <c r="C232" t="s">
        <v>542</v>
      </c>
    </row>
    <row r="233" spans="1:3" x14ac:dyDescent="0.25">
      <c r="A233" s="5"/>
    </row>
    <row r="234" spans="1:3" x14ac:dyDescent="0.25">
      <c r="A234" s="5"/>
      <c r="C234" t="str">
        <f>CONCATENATE( "  &lt;piechart percentage=",B227," /&gt;")</f>
        <v xml:space="preserve">  &lt;piechart percentage=14.2 /&gt;</v>
      </c>
    </row>
    <row r="235" spans="1:3" x14ac:dyDescent="0.25">
      <c r="A235" s="5"/>
      <c r="C235" t="str">
        <f>" &lt;/Genotype&gt;"</f>
        <v xml:space="preserve"> &lt;/Genotype&gt;</v>
      </c>
    </row>
    <row r="236" spans="1:3" x14ac:dyDescent="0.25">
      <c r="A236" s="5" t="s">
        <v>48</v>
      </c>
      <c r="B236" s="27" t="str">
        <f>CONCATENATE("People with this variant have two copies of the ",B46," variant. This substitution of a single nucleotide is known as a missense mutation.")</f>
        <v>People with this variant have two copies of the [A7783504C](https://www.ncbi.nlm.nih.gov/pubmed/27835969) variant. This substitution of a single nucleotide is known as a missense mutation.</v>
      </c>
      <c r="C236" t="str">
        <f>CONCATENATE(" &lt;Genotype hgvs=",CHAR(34),B222,B223,";",B223,CHAR(34)," name=",CHAR(34),B43,CHAR(34),"&gt; ")</f>
        <v xml:space="preserve"> &lt;Genotype hgvs="NC_000002.12:g.[233974736A&gt;G];[233974736A&gt;G]" name="A7783504C"&gt; </v>
      </c>
    </row>
    <row r="237" spans="1:3" x14ac:dyDescent="0.25">
      <c r="A237" s="6" t="s">
        <v>49</v>
      </c>
      <c r="B237" s="27" t="s">
        <v>234</v>
      </c>
      <c r="C237" t="s">
        <v>17</v>
      </c>
    </row>
    <row r="238" spans="1:3" x14ac:dyDescent="0.25">
      <c r="A238" s="6" t="s">
        <v>47</v>
      </c>
      <c r="B238" s="27">
        <v>81.599999999999994</v>
      </c>
      <c r="C238" t="s">
        <v>539</v>
      </c>
    </row>
    <row r="239" spans="1:3" x14ac:dyDescent="0.25">
      <c r="A239" s="6"/>
    </row>
    <row r="240" spans="1:3" x14ac:dyDescent="0.25">
      <c r="A240" s="5"/>
      <c r="C240" t="str">
        <f>CONCATENATE("     ",B236)</f>
        <v xml:space="preserve">     People with this variant have two copies of the [A7783504C](https://www.ncbi.nlm.nih.gov/pubmed/27835969) variant. This substitution of a single nucleotide is known as a missense mutation.</v>
      </c>
    </row>
    <row r="241" spans="1:3" x14ac:dyDescent="0.25">
      <c r="A241" s="6"/>
    </row>
    <row r="242" spans="1:3" x14ac:dyDescent="0.25">
      <c r="A242" s="6"/>
      <c r="C242" t="s">
        <v>541</v>
      </c>
    </row>
    <row r="243" spans="1:3" x14ac:dyDescent="0.25">
      <c r="A243" s="6"/>
    </row>
    <row r="244" spans="1:3" x14ac:dyDescent="0.25">
      <c r="A244" s="6"/>
      <c r="C244" t="str">
        <f>CONCATENATE("     ",B237)</f>
        <v xml:space="preserve">     Your variant is not associated with any loss of function.</v>
      </c>
    </row>
    <row r="245" spans="1:3" x14ac:dyDescent="0.25">
      <c r="A245" s="6"/>
    </row>
    <row r="246" spans="1:3" x14ac:dyDescent="0.25">
      <c r="A246" s="5"/>
      <c r="C246" t="s">
        <v>542</v>
      </c>
    </row>
    <row r="247" spans="1:3" x14ac:dyDescent="0.25">
      <c r="A247" s="5"/>
    </row>
    <row r="248" spans="1:3" x14ac:dyDescent="0.25">
      <c r="A248" s="5"/>
      <c r="C248" t="str">
        <f>CONCATENATE( "  &lt;piechart percentage=",B238," /&gt;")</f>
        <v xml:space="preserve">  &lt;piechart percentage=81.6 /&gt;</v>
      </c>
    </row>
    <row r="249" spans="1:3" x14ac:dyDescent="0.25">
      <c r="A249" s="5"/>
      <c r="C249" t="str">
        <f>" &lt;/Genotype&gt;"</f>
        <v xml:space="preserve"> &lt;/Genotype&gt;</v>
      </c>
    </row>
    <row r="250" spans="1:3" x14ac:dyDescent="0.25">
      <c r="A250" s="5" t="s">
        <v>50</v>
      </c>
      <c r="B250" s="27" t="str">
        <f>CONCATENATE("Your ",B11," gene has no variants. A normal gene is referred to as a ",CHAR(34),"wild-type",CHAR(34)," gene.")</f>
        <v>Your TPRM8 gene has no variants. A normal gene is referred to as a "wild-type" gene.</v>
      </c>
      <c r="C250" t="str">
        <f>CONCATENATE(" &lt;Genotype hgvs=",CHAR(34),B222,B224,";",B224,CHAR(34)," name=",CHAR(34),B43,CHAR(34),"&gt; ")</f>
        <v xml:space="preserve"> &lt;Genotype hgvs="NC_000002.12:g.[233974736=];[233974736=]" name="A7783504C"&gt; </v>
      </c>
    </row>
    <row r="251" spans="1:3" x14ac:dyDescent="0.25">
      <c r="A251" s="6" t="s">
        <v>51</v>
      </c>
      <c r="B251" s="27" t="s">
        <v>153</v>
      </c>
      <c r="C251" t="s">
        <v>17</v>
      </c>
    </row>
    <row r="252" spans="1:3" x14ac:dyDescent="0.25">
      <c r="A252" s="6" t="s">
        <v>47</v>
      </c>
      <c r="B252" s="27">
        <v>4.2</v>
      </c>
      <c r="C252" t="s">
        <v>539</v>
      </c>
    </row>
    <row r="253" spans="1:3" x14ac:dyDescent="0.25">
      <c r="A253" s="5"/>
    </row>
    <row r="254" spans="1:3" x14ac:dyDescent="0.25">
      <c r="A254" s="6"/>
      <c r="C254" t="str">
        <f>CONCATENATE("     ",B250)</f>
        <v xml:space="preserve">     Your TPRM8 gene has no variants. A normal gene is referred to as a "wild-type" gene.</v>
      </c>
    </row>
    <row r="255" spans="1:3" x14ac:dyDescent="0.25">
      <c r="A255" s="6"/>
    </row>
    <row r="256" spans="1:3" x14ac:dyDescent="0.25">
      <c r="A256" s="6"/>
      <c r="C256" t="s">
        <v>541</v>
      </c>
    </row>
    <row r="257" spans="1:3" x14ac:dyDescent="0.25">
      <c r="A257" s="6"/>
    </row>
    <row r="258" spans="1:3" x14ac:dyDescent="0.25">
      <c r="A258" s="6"/>
      <c r="C258" t="str">
        <f>CONCATENATE("     ",B251)</f>
        <v xml:space="preserve">     This variant is not associated with increased risk.</v>
      </c>
    </row>
    <row r="259" spans="1:3" x14ac:dyDescent="0.25">
      <c r="A259" s="5"/>
    </row>
    <row r="260" spans="1:3" x14ac:dyDescent="0.25">
      <c r="A260" s="5"/>
      <c r="C260" t="s">
        <v>542</v>
      </c>
    </row>
    <row r="261" spans="1:3" x14ac:dyDescent="0.25">
      <c r="A261" s="5"/>
    </row>
    <row r="262" spans="1:3" x14ac:dyDescent="0.25">
      <c r="A262" s="5"/>
      <c r="C262" t="str">
        <f>CONCATENATE( "  &lt;piechart percentage=",B252," /&gt;")</f>
        <v xml:space="preserve">  &lt;piechart percentage=4.2 /&gt;</v>
      </c>
    </row>
    <row r="263" spans="1:3" x14ac:dyDescent="0.25">
      <c r="A263" s="5"/>
      <c r="C263" t="str">
        <f>" &lt;/Genotype&gt;"</f>
        <v xml:space="preserve"> &lt;/Genotype&gt;</v>
      </c>
    </row>
    <row r="264" spans="1:3" x14ac:dyDescent="0.25">
      <c r="A264" s="5" t="s">
        <v>52</v>
      </c>
      <c r="B264" s="27" t="str">
        <f>CONCATENATE("Your ",B11," gene has an unknown variant.")</f>
        <v>Your TPRM8 gene has an unknown variant.</v>
      </c>
      <c r="C264" t="str">
        <f>CONCATENATE(" &lt;Genotype hgvs=",CHAR(34),"unknown",CHAR(34),"&gt; ")</f>
        <v xml:space="preserve"> &lt;Genotype hgvs="unknown"&gt; </v>
      </c>
    </row>
    <row r="265" spans="1:3" x14ac:dyDescent="0.25">
      <c r="A265" s="6" t="s">
        <v>52</v>
      </c>
      <c r="B265" s="27" t="s">
        <v>155</v>
      </c>
      <c r="C265" t="s">
        <v>17</v>
      </c>
    </row>
    <row r="266" spans="1:3" x14ac:dyDescent="0.25">
      <c r="A266" s="6" t="s">
        <v>47</v>
      </c>
      <c r="C266" t="s">
        <v>539</v>
      </c>
    </row>
    <row r="267" spans="1:3" x14ac:dyDescent="0.25">
      <c r="A267" s="6"/>
    </row>
    <row r="268" spans="1:3" x14ac:dyDescent="0.25">
      <c r="A268" s="6"/>
      <c r="C268" t="str">
        <f>CONCATENATE("     ",B264)</f>
        <v xml:space="preserve">     Your TPRM8 gene has an unknown variant.</v>
      </c>
    </row>
    <row r="269" spans="1:3" x14ac:dyDescent="0.25">
      <c r="A269" s="6"/>
    </row>
    <row r="270" spans="1:3" x14ac:dyDescent="0.25">
      <c r="A270" s="6"/>
      <c r="C270" t="s">
        <v>541</v>
      </c>
    </row>
    <row r="271" spans="1:3" x14ac:dyDescent="0.25">
      <c r="A271" s="6"/>
    </row>
    <row r="272" spans="1:3" x14ac:dyDescent="0.25">
      <c r="A272" s="5"/>
      <c r="C272" t="str">
        <f>CONCATENATE("     ",B265)</f>
        <v xml:space="preserve">     The effect is unknown.</v>
      </c>
    </row>
    <row r="273" spans="1:3" x14ac:dyDescent="0.25">
      <c r="A273" s="6"/>
    </row>
    <row r="274" spans="1:3" x14ac:dyDescent="0.25">
      <c r="A274" s="5"/>
      <c r="C274" t="s">
        <v>542</v>
      </c>
    </row>
    <row r="275" spans="1:3" x14ac:dyDescent="0.25">
      <c r="A275" s="5"/>
    </row>
    <row r="276" spans="1:3" x14ac:dyDescent="0.25">
      <c r="A276" s="5"/>
      <c r="C276" t="str">
        <f>CONCATENATE( "  &lt;piechart percentage=",B266," /&gt;")</f>
        <v xml:space="preserve">  &lt;piechart percentage= /&gt;</v>
      </c>
    </row>
    <row r="277" spans="1:3" x14ac:dyDescent="0.25">
      <c r="A277" s="5"/>
      <c r="C277" t="str">
        <f>" &lt;/Genotype&gt;"</f>
        <v xml:space="preserve"> &lt;/Genotype&gt;</v>
      </c>
    </row>
    <row r="278" spans="1:3" x14ac:dyDescent="0.25">
      <c r="A278" s="5" t="s">
        <v>50</v>
      </c>
      <c r="B278" s="27" t="str">
        <f>CONCATENATE("Your ",B11," gene has no variants. A normal gene is referred to as a ",CHAR(34),"wild-type",CHAR(34)," gene.")</f>
        <v>Your TPRM8 gene has no variants. A normal gene is referred to as a "wild-type" gene.</v>
      </c>
      <c r="C278" t="str">
        <f>CONCATENATE(" &lt;Genotype hgvs=",CHAR(34),"wildtype",CHAR(34),"&gt;")</f>
        <v xml:space="preserve"> &lt;Genotype hgvs="wildtype"&gt;</v>
      </c>
    </row>
    <row r="279" spans="1:3" x14ac:dyDescent="0.25">
      <c r="A279" s="6" t="s">
        <v>51</v>
      </c>
      <c r="B279" s="27" t="s">
        <v>234</v>
      </c>
      <c r="C279" t="s">
        <v>17</v>
      </c>
    </row>
    <row r="280" spans="1:3" x14ac:dyDescent="0.25">
      <c r="A280" s="6" t="s">
        <v>47</v>
      </c>
      <c r="C280" t="s">
        <v>539</v>
      </c>
    </row>
    <row r="281" spans="1:3" x14ac:dyDescent="0.25">
      <c r="A281" s="6"/>
    </row>
    <row r="282" spans="1:3" x14ac:dyDescent="0.25">
      <c r="A282" s="6"/>
      <c r="C282" t="str">
        <f>CONCATENATE("     ",B278)</f>
        <v xml:space="preserve">     Your TPRM8 gene has no variants. A normal gene is referred to as a "wild-type" gene.</v>
      </c>
    </row>
    <row r="283" spans="1:3" x14ac:dyDescent="0.25">
      <c r="A283" s="6"/>
    </row>
    <row r="284" spans="1:3" x14ac:dyDescent="0.25">
      <c r="A284" s="6"/>
      <c r="C284" t="s">
        <v>541</v>
      </c>
    </row>
    <row r="285" spans="1:3" x14ac:dyDescent="0.25">
      <c r="A285" s="6"/>
    </row>
    <row r="286" spans="1:3" x14ac:dyDescent="0.25">
      <c r="A286" s="6"/>
      <c r="C286" t="str">
        <f>CONCATENATE("     ",B279)</f>
        <v xml:space="preserve">     Your variant is not associated with any loss of function.</v>
      </c>
    </row>
    <row r="287" spans="1:3" x14ac:dyDescent="0.25">
      <c r="A287" s="6"/>
    </row>
    <row r="288" spans="1:3" x14ac:dyDescent="0.25">
      <c r="A288" s="6"/>
      <c r="C288" t="s">
        <v>542</v>
      </c>
    </row>
    <row r="289" spans="1:3" x14ac:dyDescent="0.25">
      <c r="A289" s="5"/>
    </row>
    <row r="290" spans="1:3" x14ac:dyDescent="0.25">
      <c r="A290" s="6"/>
      <c r="C290" t="str">
        <f>CONCATENATE( "  &lt;piechart percentage=",B280," /&gt;")</f>
        <v xml:space="preserve">  &lt;piechart percentage= /&gt;</v>
      </c>
    </row>
    <row r="291" spans="1:3" x14ac:dyDescent="0.25">
      <c r="A291" s="6"/>
      <c r="C291" t="str">
        <f>" &lt;/Genotype&gt;"</f>
        <v xml:space="preserve"> &lt;/Genotype&gt;</v>
      </c>
    </row>
    <row r="292" spans="1:3" x14ac:dyDescent="0.25">
      <c r="A292" s="6"/>
      <c r="C292" t="str">
        <f>"&lt;/GeneAnalysis&gt;"</f>
        <v>&lt;/GeneAnalysis&gt;</v>
      </c>
    </row>
    <row r="293" spans="1:3" s="33" customFormat="1" x14ac:dyDescent="0.25">
      <c r="A293" s="31"/>
      <c r="B293" s="32"/>
    </row>
    <row r="294" spans="1:3" s="33" customFormat="1" x14ac:dyDescent="0.25">
      <c r="A294" s="34"/>
      <c r="B294" s="32"/>
      <c r="C294" s="6" t="s">
        <v>156</v>
      </c>
    </row>
    <row r="295" spans="1:3" s="33" customFormat="1" x14ac:dyDescent="0.25">
      <c r="A295" s="34"/>
      <c r="B295" s="32"/>
      <c r="C295" s="6"/>
    </row>
    <row r="296" spans="1:3" x14ac:dyDescent="0.25">
      <c r="A296" s="5"/>
      <c r="C296" t="str">
        <f>CONCATENATE("# How do changes in ",B11," affect people?")</f>
        <v># How do changes in TPRM8 affect people?</v>
      </c>
    </row>
    <row r="297" spans="1:3" x14ac:dyDescent="0.25">
      <c r="A297" s="5"/>
    </row>
    <row r="298" spans="1:3" x14ac:dyDescent="0.25">
      <c r="A298" s="5" t="s">
        <v>54</v>
      </c>
      <c r="B298" s="27" t="str">
        <f>CONCATENATE("For the vast majority of people, the overall risk associated with the common ",B11," variants is small, and do not impact treatment. It is possible that variants in this gene interact with other gene variants, which is the reason for our inclusion of this gene.")</f>
        <v>For the vast majority of people, the overall risk associated with the common TPRM8 variants is small, and do not impact treatment. It is possible that variants in this gene interact with other gene variants, which is the reason for our inclusion of this gene.</v>
      </c>
      <c r="C298" t="str">
        <f>B298</f>
        <v>For the vast majority of people, the overall risk associated with the common TPRM8 variants is small, and do not impact treatment. It is possible that variants in this gene interact with other gene variants, which is the reason for our inclusion of this gene.</v>
      </c>
    </row>
    <row r="299" spans="1:3" s="33" customFormat="1" x14ac:dyDescent="0.25">
      <c r="A299" s="31"/>
      <c r="B299" s="32"/>
    </row>
    <row r="300" spans="1:3" s="33" customFormat="1" x14ac:dyDescent="0.25">
      <c r="A300" s="34"/>
      <c r="B300" s="32"/>
      <c r="C300" s="6" t="s">
        <v>168</v>
      </c>
    </row>
    <row r="301" spans="1:3" s="33" customFormat="1" x14ac:dyDescent="0.25">
      <c r="A301" s="34"/>
      <c r="B301" s="32"/>
      <c r="C301" s="6"/>
    </row>
    <row r="302" spans="1:3" x14ac:dyDescent="0.25">
      <c r="A302" s="5"/>
      <c r="C302" t="s">
        <v>157</v>
      </c>
    </row>
    <row r="303" spans="1:3" x14ac:dyDescent="0.25">
      <c r="A303" s="5"/>
    </row>
    <row r="304" spans="1:3" x14ac:dyDescent="0.25">
      <c r="A304" s="5" t="s">
        <v>17</v>
      </c>
      <c r="B304" s="27" t="s">
        <v>167</v>
      </c>
      <c r="C304" t="str">
        <f>B304</f>
        <v>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v>
      </c>
    </row>
    <row r="305" spans="1:3" x14ac:dyDescent="0.25">
      <c r="A305" s="5"/>
    </row>
    <row r="306" spans="1:3" x14ac:dyDescent="0.25">
      <c r="A306" s="5"/>
      <c r="C306" t="s">
        <v>55</v>
      </c>
    </row>
    <row r="307" spans="1:3" x14ac:dyDescent="0.25">
      <c r="A307" s="5"/>
    </row>
    <row r="308" spans="1:3" x14ac:dyDescent="0.25">
      <c r="A308" s="5"/>
      <c r="B308" s="27" t="s">
        <v>158</v>
      </c>
      <c r="C308" t="str">
        <f>B308</f>
        <v>No therapies are medically indicated at the moment.</v>
      </c>
    </row>
    <row r="309" spans="1:3" s="33" customFormat="1" x14ac:dyDescent="0.25">
      <c r="A309" s="31"/>
      <c r="B309" s="32"/>
    </row>
    <row r="310" spans="1:3" s="33" customFormat="1" x14ac:dyDescent="0.25">
      <c r="A310" s="34"/>
      <c r="B310" s="32"/>
      <c r="C310" s="6" t="s">
        <v>162</v>
      </c>
    </row>
    <row r="311" spans="1:3" s="33" customFormat="1" x14ac:dyDescent="0.25">
      <c r="A311" s="34"/>
      <c r="B311" s="32"/>
      <c r="C311" s="6"/>
    </row>
    <row r="312" spans="1:3" x14ac:dyDescent="0.25">
      <c r="A312" s="5"/>
      <c r="C312" t="s">
        <v>161</v>
      </c>
    </row>
    <row r="313" spans="1:3" x14ac:dyDescent="0.25">
      <c r="A313" s="5"/>
    </row>
    <row r="314" spans="1:3" x14ac:dyDescent="0.25">
      <c r="A314" s="5" t="s">
        <v>17</v>
      </c>
      <c r="B314" s="27" t="s">
        <v>163</v>
      </c>
      <c r="C314" t="str">
        <f>B314</f>
        <v>The heterozygous GC variant has multiple effects.  Firstly,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TRPM8 gene regulates cold perception, improper function may lead to hyperstimulation and increased CAH events.  The GC genotype has an [odds ratio of 3.73](https://www.ncbi.nlm.nih.gov/pubmed/26272603), a decrease in forced expiratory volume.</v>
      </c>
    </row>
    <row r="315" spans="1:3" x14ac:dyDescent="0.25">
      <c r="A315" s="5"/>
    </row>
    <row r="316" spans="1:3" x14ac:dyDescent="0.25">
      <c r="A316" s="5"/>
      <c r="C316" t="s">
        <v>55</v>
      </c>
    </row>
    <row r="317" spans="1:3" x14ac:dyDescent="0.25">
      <c r="A317" s="5"/>
    </row>
    <row r="318" spans="1:3" x14ac:dyDescent="0.25">
      <c r="A318" s="5"/>
      <c r="B318" s="27" t="s">
        <v>164</v>
      </c>
      <c r="C318" t="str">
        <f>B318</f>
        <v>If possible,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but this variant causes [lower menthol efficacy](https://www.ncbi.nlm.nih.gov/pubmed/21542321?dopt=Abstract). Users should avoid alcohol and smoking.</v>
      </c>
    </row>
    <row r="319" spans="1:3" s="33" customFormat="1" x14ac:dyDescent="0.25">
      <c r="A319" s="31"/>
      <c r="B319" s="32"/>
    </row>
    <row r="320" spans="1:3" s="33" customFormat="1" x14ac:dyDescent="0.25">
      <c r="A320" s="34"/>
      <c r="B320" s="32"/>
      <c r="C320" s="6" t="s">
        <v>166</v>
      </c>
    </row>
    <row r="321" spans="1:3" s="33" customFormat="1" x14ac:dyDescent="0.25">
      <c r="A321" s="34"/>
      <c r="B321" s="32"/>
      <c r="C321" s="6"/>
    </row>
    <row r="322" spans="1:3" x14ac:dyDescent="0.25">
      <c r="A322" s="5"/>
      <c r="C322" t="s">
        <v>160</v>
      </c>
    </row>
    <row r="323" spans="1:3" x14ac:dyDescent="0.25">
      <c r="A323" s="5"/>
    </row>
    <row r="324" spans="1:3" x14ac:dyDescent="0.25">
      <c r="A324" s="5" t="s">
        <v>17</v>
      </c>
      <c r="B324" s="27" t="s">
        <v>552</v>
      </c>
      <c r="C324" t="str">
        <f>B324</f>
        <v>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v>
      </c>
    </row>
    <row r="325" spans="1:3" x14ac:dyDescent="0.25">
      <c r="A325" s="5"/>
    </row>
    <row r="326" spans="1:3" x14ac:dyDescent="0.25">
      <c r="A326" s="5"/>
      <c r="C326" t="s">
        <v>55</v>
      </c>
    </row>
    <row r="327" spans="1:3" x14ac:dyDescent="0.25">
      <c r="A327" s="5"/>
    </row>
    <row r="328" spans="1:3" x14ac:dyDescent="0.25">
      <c r="A328" s="5"/>
      <c r="B328" s="27" t="s">
        <v>165</v>
      </c>
      <c r="C328" t="str">
        <f>B328</f>
        <v>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Users should avoid alcohol and smoking.</v>
      </c>
    </row>
    <row r="329" spans="1:3" s="33" customFormat="1" x14ac:dyDescent="0.25">
      <c r="A329" s="31"/>
      <c r="B329" s="32"/>
    </row>
    <row r="330" spans="1:3" s="33" customFormat="1" x14ac:dyDescent="0.25">
      <c r="A330" s="34"/>
      <c r="B330" s="32"/>
      <c r="C330" s="6" t="s">
        <v>169</v>
      </c>
    </row>
    <row r="331" spans="1:3" s="33" customFormat="1" x14ac:dyDescent="0.25">
      <c r="A331" s="34"/>
      <c r="B331" s="32"/>
      <c r="C331" s="6"/>
    </row>
    <row r="332" spans="1:3" x14ac:dyDescent="0.25">
      <c r="A332" s="5"/>
      <c r="C332" t="s">
        <v>160</v>
      </c>
    </row>
    <row r="333" spans="1:3" x14ac:dyDescent="0.25">
      <c r="A333" s="5"/>
    </row>
    <row r="334" spans="1:3" x14ac:dyDescent="0.25">
      <c r="A334" s="5" t="s">
        <v>17</v>
      </c>
      <c r="B334" s="27" t="s">
        <v>170</v>
      </c>
      <c r="C334" t="str">
        <f>B334</f>
        <v>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v>
      </c>
    </row>
    <row r="335" spans="1:3" x14ac:dyDescent="0.25">
      <c r="A335" s="5"/>
    </row>
    <row r="336" spans="1:3" x14ac:dyDescent="0.25">
      <c r="A336" s="5"/>
      <c r="C336" t="s">
        <v>55</v>
      </c>
    </row>
    <row r="337" spans="1:3" x14ac:dyDescent="0.25">
      <c r="A337" s="5"/>
    </row>
    <row r="338" spans="1:3" x14ac:dyDescent="0.25">
      <c r="A338" s="5"/>
      <c r="B338" s="27" t="s">
        <v>171</v>
      </c>
      <c r="C338" t="str">
        <f>B338</f>
        <v>Many compounds may decrease pain due to TRMP8 variants.
- [WS-12](https://www.ncbi.nlm.nih.gov/pubmed/18930858)(a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siRNA, gene therapy](https://www.ncbi.nlm.nih.gov/pubmed/18511441), and avoiding air [below 25˚ C](http://www.uniprot.org/uniprot/Q7Z2W7).</v>
      </c>
    </row>
    <row r="340" spans="1:3" s="33" customFormat="1" x14ac:dyDescent="0.25">
      <c r="A340" s="31"/>
      <c r="B340" s="32"/>
    </row>
    <row r="341" spans="1:3" s="33" customFormat="1" x14ac:dyDescent="0.25">
      <c r="A341" s="34"/>
      <c r="B341" s="32"/>
      <c r="C341" s="6" t="s">
        <v>305</v>
      </c>
    </row>
    <row r="342" spans="1:3" s="33" customFormat="1" x14ac:dyDescent="0.25">
      <c r="A342" s="34"/>
      <c r="B342" s="32"/>
      <c r="C342" s="6"/>
    </row>
    <row r="343" spans="1:3" x14ac:dyDescent="0.25">
      <c r="A343" s="5"/>
      <c r="C343" t="s">
        <v>160</v>
      </c>
    </row>
    <row r="344" spans="1:3" x14ac:dyDescent="0.25">
      <c r="A344" s="5"/>
    </row>
    <row r="345" spans="1:3" x14ac:dyDescent="0.25">
      <c r="A345" s="5" t="s">
        <v>17</v>
      </c>
      <c r="B345" s="27" t="s">
        <v>553</v>
      </c>
      <c r="C345" t="str">
        <f>B345</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decreases gene expression in both the DNA and RNA, causing significant reduction in NKC activity.  This variant was 2X as common in [CFS patients at 82.1% with an odds ratio of 7.19.](https://www.ncbi.nlm.nih.gov/pubmed/27099524)</v>
      </c>
    </row>
    <row r="346" spans="1:3" x14ac:dyDescent="0.25">
      <c r="A346" s="5"/>
    </row>
    <row r="347" spans="1:3" x14ac:dyDescent="0.25">
      <c r="A347" s="5"/>
      <c r="C347" t="s">
        <v>55</v>
      </c>
    </row>
    <row r="348" spans="1:3" x14ac:dyDescent="0.25">
      <c r="A348" s="5"/>
    </row>
    <row r="349" spans="1:3" x14ac:dyDescent="0.25">
      <c r="A349" s="5"/>
      <c r="B349" s="27" t="s">
        <v>159</v>
      </c>
      <c r="C349" t="str">
        <f>B349</f>
        <v>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350" spans="1:3" s="33" customFormat="1" x14ac:dyDescent="0.25">
      <c r="A350" s="31"/>
      <c r="B350" s="32"/>
    </row>
    <row r="351" spans="1:3" s="33" customFormat="1" x14ac:dyDescent="0.25">
      <c r="A351" s="34"/>
      <c r="B351" s="32"/>
      <c r="C351" s="6" t="s">
        <v>173</v>
      </c>
    </row>
    <row r="352" spans="1:3" s="33" customFormat="1" x14ac:dyDescent="0.25">
      <c r="A352" s="34"/>
      <c r="B352" s="32"/>
      <c r="C352" s="6"/>
    </row>
    <row r="353" spans="1:3" x14ac:dyDescent="0.25">
      <c r="A353" s="5"/>
      <c r="C353" t="s">
        <v>160</v>
      </c>
    </row>
    <row r="354" spans="1:3" x14ac:dyDescent="0.25">
      <c r="A354" s="5"/>
    </row>
    <row r="355" spans="1:3" x14ac:dyDescent="0.25">
      <c r="A355" s="5" t="s">
        <v>17</v>
      </c>
      <c r="B355" s="27" t="s">
        <v>174</v>
      </c>
      <c r="C355" t="str">
        <f>B355</f>
        <v>The A233974736G A:G heterozygous variant has an increased risk of CFS, with an [odds ratio of 0.37](https://www.ncbi.nlm.nih.gov/pubmed/27835969).</v>
      </c>
    </row>
    <row r="356" spans="1:3" x14ac:dyDescent="0.25">
      <c r="A356" s="5"/>
    </row>
    <row r="357" spans="1:3" x14ac:dyDescent="0.25">
      <c r="A357" s="5"/>
      <c r="C357" t="s">
        <v>55</v>
      </c>
    </row>
    <row r="358" spans="1:3" x14ac:dyDescent="0.25">
      <c r="A358" s="5"/>
    </row>
    <row r="359" spans="1:3" x14ac:dyDescent="0.25">
      <c r="A359" s="5"/>
      <c r="B359" s="27" t="s">
        <v>554</v>
      </c>
      <c r="C359" t="str">
        <f>B359</f>
        <v xml:space="preserve">Some general therapies are associated with TPRM8 variants.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Other medications include [menthol and eucalyptol](https://www.ncbi.nlm.nih.gov/pubmed/14757700). </v>
      </c>
    </row>
    <row r="360" spans="1:3" s="33" customFormat="1" x14ac:dyDescent="0.25">
      <c r="B360" s="32"/>
    </row>
    <row r="362" spans="1:3" ht="30" x14ac:dyDescent="0.25">
      <c r="A362" t="s">
        <v>56</v>
      </c>
      <c r="B362" s="7" t="s">
        <v>172</v>
      </c>
      <c r="C362" t="str">
        <f>CONCATENATE("&lt;symptoms ",B362," /&gt;")</f>
        <v>&lt;symptoms pain, muscle pain, headache, inflammation /&gt;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A1597-AD18-482D-A335-F72B6491ABB7}">
  <dimension ref="A1:C403"/>
  <sheetViews>
    <sheetView workbookViewId="0">
      <selection activeCell="C14" sqref="C14"/>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183</v>
      </c>
      <c r="C2" t="str">
        <f>CONCATENATE("# What does the ",B2," gene do?")</f>
        <v># What does the COMT gene do?</v>
      </c>
    </row>
    <row r="3" spans="1:3" x14ac:dyDescent="0.25">
      <c r="A3" s="6"/>
    </row>
    <row r="4" spans="1:3" ht="17.25" x14ac:dyDescent="0.3">
      <c r="A4" s="6" t="s">
        <v>22</v>
      </c>
      <c r="B4" s="28" t="s">
        <v>306</v>
      </c>
      <c r="C4" t="str">
        <f>B4</f>
        <v>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v>
      </c>
    </row>
    <row r="5" spans="1:3" ht="17.25" x14ac:dyDescent="0.3">
      <c r="A5" s="6"/>
      <c r="B5" s="28"/>
    </row>
    <row r="6" spans="1:3" x14ac:dyDescent="0.25">
      <c r="A6" s="6" t="s">
        <v>23</v>
      </c>
      <c r="B6" s="27">
        <v>22</v>
      </c>
      <c r="C6" t="str">
        <f>CONCATENATE("This gene is located on chromosome ",B6,". The ",B7," it creates acts in your ",B8)</f>
        <v>This gene is located on chromosome 22. The enzyme it creates acts in your brain and nervous system, liver, kidney, and blood.</v>
      </c>
    </row>
    <row r="7" spans="1:3" x14ac:dyDescent="0.25">
      <c r="A7" s="6" t="s">
        <v>24</v>
      </c>
      <c r="B7" s="27" t="s">
        <v>184</v>
      </c>
    </row>
    <row r="8" spans="1:3" x14ac:dyDescent="0.25">
      <c r="A8" s="6" t="s">
        <v>21</v>
      </c>
      <c r="B8" s="27" t="s">
        <v>307</v>
      </c>
    </row>
    <row r="9" spans="1:3" x14ac:dyDescent="0.25">
      <c r="A9" s="5" t="s">
        <v>26</v>
      </c>
      <c r="B9" s="27" t="s">
        <v>308</v>
      </c>
      <c r="C9" t="str">
        <f>CONCATENATE("&lt;TissueList ",B9," /&gt;")</f>
        <v>&lt;TissueList brain liver kidney blood D001921 D005221 D005221 D002319  /&gt;</v>
      </c>
    </row>
    <row r="10" spans="1:3" s="33" customFormat="1" x14ac:dyDescent="0.25">
      <c r="A10" s="34"/>
      <c r="B10" s="32"/>
    </row>
    <row r="11" spans="1:3" x14ac:dyDescent="0.25">
      <c r="A11" s="6" t="s">
        <v>4</v>
      </c>
      <c r="B11" s="27" t="s">
        <v>183</v>
      </c>
      <c r="C11" t="str">
        <f>CONCATENATE("&lt;GeneAnalysis gene=",CHAR(34),B11,CHAR(34)," interval=",CHAR(34),B12,CHAR(34),"&gt; ")</f>
        <v xml:space="preserve">&lt;GeneAnalysis gene="COMT" interval="NC_000022.11:g.19941740_19969975"&gt; </v>
      </c>
    </row>
    <row r="12" spans="1:3" x14ac:dyDescent="0.25">
      <c r="A12" s="6" t="s">
        <v>27</v>
      </c>
      <c r="B12" s="27" t="s">
        <v>309</v>
      </c>
    </row>
    <row r="13" spans="1:3" x14ac:dyDescent="0.25">
      <c r="A13" s="6" t="s">
        <v>28</v>
      </c>
      <c r="B13" s="27" t="s">
        <v>361</v>
      </c>
      <c r="C13" t="str">
        <f>CONCATENATE("# What are some common mutations of ",B11,"?")</f>
        <v># What are some common mutations of COMT?</v>
      </c>
    </row>
    <row r="14" spans="1:3" x14ac:dyDescent="0.25">
      <c r="A14" s="6"/>
      <c r="C14" t="s">
        <v>17</v>
      </c>
    </row>
    <row r="15" spans="1:3" x14ac:dyDescent="0.25">
      <c r="C15" t="str">
        <f>CONCATENATE("There are ",B13," well known variants in ",B11,": ",B22,", ",B28,", ",B34,", ",B40,", and ",B46,".")</f>
        <v>There are five well known variants in COMT: [G158A](https://www.ncbi.nlm.nih.gov/pubmed/21059181), [C62T](https://www.ncbi.nlm.nih.gov/pubmed/26891941), [T19943884C](https://www.ncbi.nlm.nih.gov/pubmed/19540336), [T19960814C](https://www.ncbi.nlm.nih.gov/pubmed/19772600), and [T19950010G](https://www.ncbi.nlm.nih.gov/pubmed/19540336).</v>
      </c>
    </row>
    <row r="17" spans="1:3" x14ac:dyDescent="0.25">
      <c r="A17" s="6"/>
      <c r="C17" t="str">
        <f>CONCATENATE("&lt;# ",B19," #&gt;")</f>
        <v>&lt;# G158A #&gt;</v>
      </c>
    </row>
    <row r="18" spans="1:3" x14ac:dyDescent="0.25">
      <c r="A18" s="6" t="s">
        <v>29</v>
      </c>
      <c r="B18" s="1" t="s">
        <v>190</v>
      </c>
      <c r="C18" t="str">
        <f>CONCATENATE(" &lt;Variant hgvs=",CHAR(34),B18,CHAR(34)," name=",CHAR(34),B19,CHAR(34),"&gt; ")</f>
        <v xml:space="preserve"> &lt;Variant hgvs="NC_000022.11:g.19963748G&gt;A" name="G158A"&gt; </v>
      </c>
    </row>
    <row r="19" spans="1:3" x14ac:dyDescent="0.25">
      <c r="A19" s="5" t="s">
        <v>30</v>
      </c>
      <c r="B19" s="1" t="s">
        <v>203</v>
      </c>
    </row>
    <row r="20" spans="1:3" x14ac:dyDescent="0.25">
      <c r="A20" s="5" t="s">
        <v>31</v>
      </c>
      <c r="B20" s="27" t="s">
        <v>38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COMT gene from guanine (G) to adenine (A) resulting in incorrect enzyme function. This substitution of a single nucleotide is known as a missense variant.</v>
      </c>
    </row>
    <row r="21" spans="1:3" x14ac:dyDescent="0.25">
      <c r="A21" s="5" t="s">
        <v>32</v>
      </c>
      <c r="B21" s="27" t="s">
        <v>66</v>
      </c>
      <c r="C21" t="s">
        <v>17</v>
      </c>
    </row>
    <row r="22" spans="1:3" x14ac:dyDescent="0.25">
      <c r="A22" s="5" t="s">
        <v>40</v>
      </c>
      <c r="B22" s="30" t="s">
        <v>204</v>
      </c>
      <c r="C22" t="str">
        <f>"&lt;/Variant&gt;"</f>
        <v>&lt;/Variant&gt;</v>
      </c>
    </row>
    <row r="23" spans="1:3" x14ac:dyDescent="0.25">
      <c r="C23" t="str">
        <f>CONCATENATE("&lt;# ",B25," #&gt;")</f>
        <v>&lt;# C62T #&gt;</v>
      </c>
    </row>
    <row r="24" spans="1:3" x14ac:dyDescent="0.25">
      <c r="A24" s="6" t="s">
        <v>29</v>
      </c>
      <c r="B24" s="1" t="s">
        <v>189</v>
      </c>
      <c r="C24" t="str">
        <f>CONCATENATE(" &lt;Variant hgvs=",CHAR(34),B24,CHAR(34)," name=",CHAR(34),B25,CHAR(34),"&gt; ")</f>
        <v xml:space="preserve"> &lt;Variant hgvs="NC_000022.11:g.19962712C&gt;T" name="C62T"&gt; </v>
      </c>
    </row>
    <row r="25" spans="1:3" x14ac:dyDescent="0.25">
      <c r="A25" s="5" t="s">
        <v>30</v>
      </c>
      <c r="B25" s="30" t="s">
        <v>185</v>
      </c>
    </row>
    <row r="26" spans="1:3" x14ac:dyDescent="0.25">
      <c r="A26" s="5" t="s">
        <v>31</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COMT gene from cytosine (C) to thymine (T) resulting in incorrect enzyme function. This substitution of a single nucleotide is known as a missense variant.</v>
      </c>
    </row>
    <row r="27" spans="1:3" x14ac:dyDescent="0.25">
      <c r="A27" s="5" t="s">
        <v>32</v>
      </c>
      <c r="B27" s="27" t="s">
        <v>37</v>
      </c>
    </row>
    <row r="28" spans="1:3" x14ac:dyDescent="0.25">
      <c r="A28" s="6" t="s">
        <v>40</v>
      </c>
      <c r="B28" s="30" t="s">
        <v>191</v>
      </c>
      <c r="C28" t="str">
        <f>"&lt;/Variant&gt;"</f>
        <v>&lt;/Variant&gt;</v>
      </c>
    </row>
    <row r="29" spans="1:3" x14ac:dyDescent="0.25">
      <c r="C29" t="str">
        <f>CONCATENATE("&lt;# ",B31," #&gt;")</f>
        <v>&lt;# T19943884C #&gt;</v>
      </c>
    </row>
    <row r="30" spans="1:3" x14ac:dyDescent="0.25">
      <c r="A30" s="6" t="s">
        <v>29</v>
      </c>
      <c r="B30" s="1" t="s">
        <v>188</v>
      </c>
      <c r="C30" t="str">
        <f>CONCATENATE(" &lt;Variant hgvs=",CHAR(34),B30,CHAR(34)," name=",CHAR(34),B31,CHAR(34),"&gt; ")</f>
        <v xml:space="preserve"> &lt;Variant hgvs="NC_000022.11:g.19943884T&gt;C" name="T19943884C"&gt; </v>
      </c>
    </row>
    <row r="31" spans="1:3" x14ac:dyDescent="0.25">
      <c r="A31" s="5" t="s">
        <v>30</v>
      </c>
      <c r="B31" s="1" t="s">
        <v>200</v>
      </c>
    </row>
    <row r="32" spans="1:3" x14ac:dyDescent="0.25">
      <c r="A32" s="5" t="s">
        <v>31</v>
      </c>
      <c r="B32" s="27" t="s">
        <v>37</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3" spans="1:3" x14ac:dyDescent="0.25">
      <c r="A33" s="5" t="s">
        <v>32</v>
      </c>
      <c r="B33" s="27" t="str">
        <f>"cytosine (C)"</f>
        <v>cytosine (C)</v>
      </c>
    </row>
    <row r="34" spans="1:3" x14ac:dyDescent="0.25">
      <c r="A34" s="5" t="s">
        <v>40</v>
      </c>
      <c r="B34" s="1" t="s">
        <v>201</v>
      </c>
      <c r="C34" t="str">
        <f>"&lt;/Variant&gt;"</f>
        <v>&lt;/Variant&gt;</v>
      </c>
    </row>
    <row r="35" spans="1:3" x14ac:dyDescent="0.25">
      <c r="A35" s="5"/>
      <c r="C35" t="str">
        <f>CONCATENATE("&lt;# ",B37," #&gt;")</f>
        <v>&lt;# T19960814C #&gt;</v>
      </c>
    </row>
    <row r="36" spans="1:3" x14ac:dyDescent="0.25">
      <c r="A36" s="6" t="s">
        <v>29</v>
      </c>
      <c r="B36" s="1" t="s">
        <v>187</v>
      </c>
      <c r="C36" t="str">
        <f>CONCATENATE(" &lt;Variant hgvs=",CHAR(34),B36,CHAR(34)," name=",CHAR(34),B37,CHAR(34),"&gt; ")</f>
        <v xml:space="preserve"> &lt;Variant hgvs="NC_000022.11:g.19960814T&gt;C" name="T19960814C"&gt; </v>
      </c>
    </row>
    <row r="37" spans="1:3" x14ac:dyDescent="0.25">
      <c r="A37" s="5" t="s">
        <v>30</v>
      </c>
      <c r="B37" s="30" t="s">
        <v>197</v>
      </c>
    </row>
    <row r="38" spans="1:3" x14ac:dyDescent="0.25">
      <c r="A38" s="5" t="s">
        <v>31</v>
      </c>
      <c r="B38" s="27" t="s">
        <v>37</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9" spans="1:3" x14ac:dyDescent="0.25">
      <c r="A39" s="5" t="s">
        <v>32</v>
      </c>
      <c r="B39" s="27" t="str">
        <f>"cytosine (C)"</f>
        <v>cytosine (C)</v>
      </c>
    </row>
    <row r="40" spans="1:3" x14ac:dyDescent="0.25">
      <c r="A40" s="5" t="s">
        <v>40</v>
      </c>
      <c r="B40" s="30" t="s">
        <v>198</v>
      </c>
      <c r="C40" t="str">
        <f>"&lt;/Variant&gt;"</f>
        <v>&lt;/Variant&gt;</v>
      </c>
    </row>
    <row r="41" spans="1:3" x14ac:dyDescent="0.25">
      <c r="A41" s="6"/>
      <c r="C41" t="str">
        <f>CONCATENATE("&lt;# ",B43," #&gt;")</f>
        <v>&lt;# T19950010G #&gt;</v>
      </c>
    </row>
    <row r="42" spans="1:3" x14ac:dyDescent="0.25">
      <c r="A42" s="6" t="s">
        <v>29</v>
      </c>
      <c r="B42" s="1" t="s">
        <v>186</v>
      </c>
      <c r="C42" t="str">
        <f>CONCATENATE(" &lt;Variant hgvs=",CHAR(34),B42,CHAR(34)," name=",CHAR(34),B43,CHAR(34),"&gt; ")</f>
        <v xml:space="preserve"> &lt;Variant hgvs="NC_000022.11:g.19950010T&gt;G" name="T19950010G"&gt; </v>
      </c>
    </row>
    <row r="43" spans="1:3" x14ac:dyDescent="0.25">
      <c r="A43" s="5" t="s">
        <v>30</v>
      </c>
      <c r="B43" s="27" t="s">
        <v>199</v>
      </c>
    </row>
    <row r="44" spans="1:3" x14ac:dyDescent="0.25">
      <c r="A44" s="5" t="s">
        <v>31</v>
      </c>
      <c r="B44" s="27" t="s">
        <v>37</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COMT gene from thymine (T) to guanine (G) resulting in incorrect enzyme function. This substitution of a single nucleotide is known as a missense variant.</v>
      </c>
    </row>
    <row r="45" spans="1:3" x14ac:dyDescent="0.25">
      <c r="A45" s="5" t="s">
        <v>32</v>
      </c>
      <c r="B45" s="27" t="s">
        <v>38</v>
      </c>
    </row>
    <row r="46" spans="1:3" x14ac:dyDescent="0.25">
      <c r="A46" s="5" t="s">
        <v>40</v>
      </c>
      <c r="B46" s="27" t="s">
        <v>202</v>
      </c>
      <c r="C46" t="str">
        <f>"&lt;/Variant&gt;"</f>
        <v>&lt;/Variant&gt;</v>
      </c>
    </row>
    <row r="47" spans="1:3" s="33" customFormat="1" x14ac:dyDescent="0.25">
      <c r="A47" s="31"/>
      <c r="B47" s="32"/>
    </row>
    <row r="48" spans="1:3" s="33" customFormat="1" x14ac:dyDescent="0.25">
      <c r="A48" s="31"/>
      <c r="B48" s="32"/>
      <c r="C48" t="str">
        <f>C17</f>
        <v>&lt;# G158A #&gt;</v>
      </c>
    </row>
    <row r="49" spans="1:3" x14ac:dyDescent="0.25">
      <c r="A49" s="5" t="s">
        <v>39</v>
      </c>
      <c r="B49" s="1" t="s">
        <v>192</v>
      </c>
      <c r="C49" t="str">
        <f>CONCATENATE(" &lt;Genotype hgvs=",CHAR(34),B49,B50,";",B51,CHAR(34)," name=",CHAR(34),B19,CHAR(34),"&gt; ")</f>
        <v xml:space="preserve"> &lt;Genotype hgvs="NC_000022.11:g.[19963748G&gt;A];[19963748=]" name="G158A"&gt; </v>
      </c>
    </row>
    <row r="50" spans="1:3" x14ac:dyDescent="0.25">
      <c r="A50" s="5" t="s">
        <v>40</v>
      </c>
      <c r="B50" s="27" t="s">
        <v>193</v>
      </c>
    </row>
    <row r="51" spans="1:3" x14ac:dyDescent="0.25">
      <c r="A51" s="5" t="s">
        <v>31</v>
      </c>
      <c r="B51" s="27" t="s">
        <v>194</v>
      </c>
      <c r="C51" t="s">
        <v>539</v>
      </c>
    </row>
    <row r="52" spans="1:3" x14ac:dyDescent="0.25">
      <c r="A52" s="5" t="s">
        <v>45</v>
      </c>
      <c r="B52" s="27" t="str">
        <f>CONCATENATE("People with this variant have one copy of the ",B22," variant. This substitution of a single nucleotide is known as a missense mutation.")</f>
        <v>People with this variant have one copy of the [G158A](https://www.ncbi.nlm.nih.gov/pubmed/21059181) variant. This substitution of a single nucleotide is known as a missense mutation.</v>
      </c>
      <c r="C52" t="s">
        <v>17</v>
      </c>
    </row>
    <row r="53" spans="1:3" x14ac:dyDescent="0.25">
      <c r="A53" s="6" t="s">
        <v>46</v>
      </c>
      <c r="B53" s="27" t="s">
        <v>205</v>
      </c>
      <c r="C53" t="str">
        <f>CONCATENATE("     ",B52)</f>
        <v xml:space="preserve">     People with this variant have one copy of the [G158A](https://www.ncbi.nlm.nih.gov/pubmed/21059181) variant. This substitution of a single nucleotide is known as a missense mutation.</v>
      </c>
    </row>
    <row r="54" spans="1:3" x14ac:dyDescent="0.25">
      <c r="A54" s="6" t="s">
        <v>47</v>
      </c>
      <c r="B54" s="27">
        <v>49.9</v>
      </c>
    </row>
    <row r="55" spans="1:3" x14ac:dyDescent="0.25">
      <c r="A55" s="5"/>
      <c r="C55" t="s">
        <v>541</v>
      </c>
    </row>
    <row r="56" spans="1:3" x14ac:dyDescent="0.25">
      <c r="A56" s="6"/>
    </row>
    <row r="57" spans="1:3" x14ac:dyDescent="0.25">
      <c r="A57" s="6"/>
      <c r="C57" t="str">
        <f>CONCATENATE("     ",B53)</f>
        <v xml:space="preserve">     You are in the Moderate Loss of Function category. See below for more information.</v>
      </c>
    </row>
    <row r="58" spans="1:3" x14ac:dyDescent="0.25">
      <c r="A58" s="6"/>
    </row>
    <row r="59" spans="1:3" x14ac:dyDescent="0.25">
      <c r="A59" s="6"/>
      <c r="C59" t="s">
        <v>542</v>
      </c>
    </row>
    <row r="60" spans="1:3" x14ac:dyDescent="0.25">
      <c r="A60" s="5"/>
    </row>
    <row r="61" spans="1:3" x14ac:dyDescent="0.25">
      <c r="A61" s="5"/>
      <c r="C61" t="str">
        <f>CONCATENATE( "  &lt;piechart percentage=",B54," /&gt;")</f>
        <v xml:space="preserve">  &lt;piechart percentage=49.9 /&gt;</v>
      </c>
    </row>
    <row r="62" spans="1:3" x14ac:dyDescent="0.25">
      <c r="A62" s="5"/>
      <c r="C62" t="str">
        <f>" &lt;/Genotype&gt;"</f>
        <v xml:space="preserve"> &lt;/Genotype&gt;</v>
      </c>
    </row>
    <row r="63" spans="1:3" x14ac:dyDescent="0.25">
      <c r="A63" s="5" t="s">
        <v>48</v>
      </c>
      <c r="B63" s="27" t="str">
        <f>CONCATENATE("People with this variant have two copies of the ",B22," variant. This substitution of a single nucleotide is known as a missense mutation.")</f>
        <v>People with this variant have two copies of the [G158A](https://www.ncbi.nlm.nih.gov/pubmed/21059181) variant. This substitution of a single nucleotide is known as a missense mutation.</v>
      </c>
      <c r="C63" t="str">
        <f>CONCATENATE(" &lt;Genotype hgvs=",CHAR(34),B49,B50,";",B50,CHAR(34)," name=",CHAR(34),B19,CHAR(34),"&gt; ")</f>
        <v xml:space="preserve"> &lt;Genotype hgvs="NC_000022.11:g.[19963748G&gt;A];[19963748G&gt;A]" name="G158A"&gt; </v>
      </c>
    </row>
    <row r="64" spans="1:3" x14ac:dyDescent="0.25">
      <c r="A64" s="6" t="s">
        <v>49</v>
      </c>
      <c r="B64" s="27" t="s">
        <v>206</v>
      </c>
      <c r="C64" t="s">
        <v>17</v>
      </c>
    </row>
    <row r="65" spans="1:3" x14ac:dyDescent="0.25">
      <c r="A65" s="6" t="s">
        <v>47</v>
      </c>
      <c r="B65" s="27">
        <v>24.4</v>
      </c>
      <c r="C65" t="s">
        <v>539</v>
      </c>
    </row>
    <row r="66" spans="1:3" x14ac:dyDescent="0.25">
      <c r="A66" s="6"/>
    </row>
    <row r="67" spans="1:3" x14ac:dyDescent="0.25">
      <c r="A67" s="5"/>
      <c r="C67" t="str">
        <f>CONCATENATE("     ",B63)</f>
        <v xml:space="preserve">     People with this variant have two copies of the [G158A](https://www.ncbi.nlm.nih.gov/pubmed/21059181) variant. This substitution of a single nucleotide is known as a missense mutation.</v>
      </c>
    </row>
    <row r="68" spans="1:3" x14ac:dyDescent="0.25">
      <c r="A68" s="6"/>
    </row>
    <row r="69" spans="1:3" x14ac:dyDescent="0.25">
      <c r="A69" s="6"/>
      <c r="C69" t="s">
        <v>541</v>
      </c>
    </row>
    <row r="70" spans="1:3" x14ac:dyDescent="0.25">
      <c r="A70" s="6"/>
    </row>
    <row r="71" spans="1:3" x14ac:dyDescent="0.25">
      <c r="A71" s="6"/>
      <c r="C71" t="str">
        <f>CONCATENATE("     ",B64)</f>
        <v xml:space="preserve">     You are in the Severe Loss of Function category. See below for more information.</v>
      </c>
    </row>
    <row r="72" spans="1:3" x14ac:dyDescent="0.25">
      <c r="A72" s="6"/>
    </row>
    <row r="73" spans="1:3" x14ac:dyDescent="0.25">
      <c r="A73" s="5"/>
      <c r="C73" t="s">
        <v>542</v>
      </c>
    </row>
    <row r="74" spans="1:3" x14ac:dyDescent="0.25">
      <c r="A74" s="5"/>
    </row>
    <row r="75" spans="1:3" x14ac:dyDescent="0.25">
      <c r="A75" s="5"/>
      <c r="C75" t="str">
        <f>CONCATENATE( "  &lt;piechart percentage=",B65," /&gt;")</f>
        <v xml:space="preserve">  &lt;piechart percentage=24.4 /&gt;</v>
      </c>
    </row>
    <row r="76" spans="1:3" x14ac:dyDescent="0.25">
      <c r="A76" s="5"/>
      <c r="C76" t="str">
        <f>" &lt;/Genotype&gt;"</f>
        <v xml:space="preserve"> &lt;/Genotype&gt;</v>
      </c>
    </row>
    <row r="77" spans="1:3" x14ac:dyDescent="0.25">
      <c r="A77" s="5" t="s">
        <v>50</v>
      </c>
      <c r="B77" s="27" t="str">
        <f>CONCATENATE("Your ",B11," gene has no variants. A normal gene is referred to as a ",CHAR(34),"wild-type",CHAR(34)," gene.")</f>
        <v>Your COMT gene has no variants. A normal gene is referred to as a "wild-type" gene.</v>
      </c>
      <c r="C77" t="str">
        <f>CONCATENATE(" &lt;Genotype hgvs=",CHAR(34),B49,B51,";",B51,CHAR(34)," name=",CHAR(34),B19,CHAR(34),"&gt; ")</f>
        <v xml:space="preserve"> &lt;Genotype hgvs="NC_000022.11:g.[19963748=];[19963748=]" name="G158A"&gt; </v>
      </c>
    </row>
    <row r="78" spans="1:3" x14ac:dyDescent="0.25">
      <c r="A78" s="6" t="s">
        <v>51</v>
      </c>
      <c r="B78" s="27" t="s">
        <v>234</v>
      </c>
      <c r="C78" t="s">
        <v>17</v>
      </c>
    </row>
    <row r="79" spans="1:3" x14ac:dyDescent="0.25">
      <c r="A79" s="6" t="s">
        <v>47</v>
      </c>
      <c r="B79" s="27">
        <v>25.7</v>
      </c>
      <c r="C79" t="s">
        <v>539</v>
      </c>
    </row>
    <row r="80" spans="1:3" x14ac:dyDescent="0.25">
      <c r="A80" s="5"/>
    </row>
    <row r="81" spans="1:3" x14ac:dyDescent="0.25">
      <c r="A81" s="6"/>
      <c r="C81" t="str">
        <f>CONCATENATE("     ",B77)</f>
        <v xml:space="preserve">     Your COMT gene has no variants. A normal gene is referred to as a "wild-type" gene.</v>
      </c>
    </row>
    <row r="82" spans="1:3" x14ac:dyDescent="0.25">
      <c r="A82" s="6"/>
    </row>
    <row r="83" spans="1:3" x14ac:dyDescent="0.25">
      <c r="A83" s="6"/>
      <c r="C83" t="s">
        <v>541</v>
      </c>
    </row>
    <row r="84" spans="1:3" x14ac:dyDescent="0.25">
      <c r="A84" s="6"/>
    </row>
    <row r="85" spans="1:3" x14ac:dyDescent="0.25">
      <c r="A85" s="6"/>
      <c r="C85" t="str">
        <f>CONCATENATE("     ",B78)</f>
        <v xml:space="preserve">     Your variant is not associated with any loss of function.</v>
      </c>
    </row>
    <row r="86" spans="1:3" x14ac:dyDescent="0.25">
      <c r="A86" s="5"/>
    </row>
    <row r="87" spans="1:3" x14ac:dyDescent="0.25">
      <c r="A87" s="5"/>
      <c r="C87" t="s">
        <v>542</v>
      </c>
    </row>
    <row r="88" spans="1:3" x14ac:dyDescent="0.25">
      <c r="A88" s="5"/>
    </row>
    <row r="89" spans="1:3" x14ac:dyDescent="0.25">
      <c r="A89" s="5"/>
      <c r="C89" t="str">
        <f>CONCATENATE( "  &lt;piechart percentage=",B79," /&gt;")</f>
        <v xml:space="preserve">  &lt;piechart percentage=25.7 /&gt;</v>
      </c>
    </row>
    <row r="90" spans="1:3" x14ac:dyDescent="0.25">
      <c r="A90" s="5"/>
      <c r="C90" t="str">
        <f>" &lt;/Genotype&gt;"</f>
        <v xml:space="preserve"> &lt;/Genotype&gt;</v>
      </c>
    </row>
    <row r="91" spans="1:3" x14ac:dyDescent="0.25">
      <c r="A91" s="5"/>
      <c r="C91" t="str">
        <f>C23</f>
        <v>&lt;# C62T #&gt;</v>
      </c>
    </row>
    <row r="92" spans="1:3" x14ac:dyDescent="0.25">
      <c r="A92" s="5" t="s">
        <v>39</v>
      </c>
      <c r="B92" s="1" t="s">
        <v>192</v>
      </c>
      <c r="C92" t="str">
        <f>CONCATENATE(" &lt;Genotype hgvs=",CHAR(34),B92,B93,";",B94,CHAR(34)," name=",CHAR(34),B25,CHAR(34),"&gt; ")</f>
        <v xml:space="preserve"> &lt;Genotype hgvs="NC_000022.11:g.[19962712C&gt;T];[19962712=]" name="C62T"&gt; </v>
      </c>
    </row>
    <row r="93" spans="1:3" x14ac:dyDescent="0.25">
      <c r="A93" s="5" t="s">
        <v>40</v>
      </c>
      <c r="B93" s="27" t="s">
        <v>195</v>
      </c>
    </row>
    <row r="94" spans="1:3" x14ac:dyDescent="0.25">
      <c r="A94" s="5" t="s">
        <v>31</v>
      </c>
      <c r="B94" s="27" t="s">
        <v>196</v>
      </c>
      <c r="C94" t="s">
        <v>539</v>
      </c>
    </row>
    <row r="95" spans="1:3" x14ac:dyDescent="0.25">
      <c r="A95" s="5" t="s">
        <v>45</v>
      </c>
      <c r="B95" s="27" t="str">
        <f>CONCATENATE("People with this variant have one copy of the ",B28," variant. This substitution of a single nucleotide is known as a missense mutation.")</f>
        <v>People with this variant have one copy of the [C62T](https://www.ncbi.nlm.nih.gov/pubmed/26891941) variant. This substitution of a single nucleotide is known as a missense mutation.</v>
      </c>
      <c r="C95" t="s">
        <v>17</v>
      </c>
    </row>
    <row r="96" spans="1:3" x14ac:dyDescent="0.25">
      <c r="A96" s="6" t="s">
        <v>46</v>
      </c>
      <c r="B96" s="27" t="s">
        <v>205</v>
      </c>
      <c r="C96" t="str">
        <f>CONCATENATE("     ",B95)</f>
        <v xml:space="preserve">     People with this variant have one copy of the [C62T](https://www.ncbi.nlm.nih.gov/pubmed/26891941) variant. This substitution of a single nucleotide is known as a missense mutation.</v>
      </c>
    </row>
    <row r="97" spans="1:3" x14ac:dyDescent="0.25">
      <c r="A97" s="6" t="s">
        <v>47</v>
      </c>
      <c r="B97" s="27">
        <v>49.8</v>
      </c>
    </row>
    <row r="98" spans="1:3" x14ac:dyDescent="0.25">
      <c r="A98" s="5"/>
      <c r="C98" t="s">
        <v>541</v>
      </c>
    </row>
    <row r="99" spans="1:3" x14ac:dyDescent="0.25">
      <c r="A99" s="6"/>
    </row>
    <row r="100" spans="1:3" x14ac:dyDescent="0.25">
      <c r="A100" s="6"/>
      <c r="C100" t="str">
        <f>CONCATENATE("     ",B96)</f>
        <v xml:space="preserve">     You are in the Moderate Loss of Function category. See below for more information.</v>
      </c>
    </row>
    <row r="101" spans="1:3" x14ac:dyDescent="0.25">
      <c r="A101" s="6"/>
    </row>
    <row r="102" spans="1:3" x14ac:dyDescent="0.25">
      <c r="A102" s="6"/>
      <c r="C102" t="s">
        <v>542</v>
      </c>
    </row>
    <row r="103" spans="1:3" x14ac:dyDescent="0.25">
      <c r="A103" s="5"/>
    </row>
    <row r="104" spans="1:3" x14ac:dyDescent="0.25">
      <c r="A104" s="5"/>
      <c r="C104" t="str">
        <f>CONCATENATE( "  &lt;piechart percentage=",B97," /&gt;")</f>
        <v xml:space="preserve">  &lt;piechart percentage=49.8 /&gt;</v>
      </c>
    </row>
    <row r="105" spans="1:3" x14ac:dyDescent="0.25">
      <c r="A105" s="5"/>
      <c r="C105" t="str">
        <f>" &lt;/Genotype&gt;"</f>
        <v xml:space="preserve"> &lt;/Genotype&gt;</v>
      </c>
    </row>
    <row r="106" spans="1:3" x14ac:dyDescent="0.25">
      <c r="A106" s="5" t="s">
        <v>48</v>
      </c>
      <c r="B106" s="27" t="str">
        <f>CONCATENATE("People with this variant have two copies of the ",B28," variant. This substitution of a single nucleotide is known as a missense mutation.")</f>
        <v>People with this variant have two copies of the [C62T](https://www.ncbi.nlm.nih.gov/pubmed/26891941) variant. This substitution of a single nucleotide is known as a missense mutation.</v>
      </c>
      <c r="C106" t="str">
        <f>CONCATENATE(" &lt;Genotype hgvs=",CHAR(34),B92,B93,";",B93,CHAR(34)," name=",CHAR(34),B25,CHAR(34),"&gt; ")</f>
        <v xml:space="preserve"> &lt;Genotype hgvs="NC_000022.11:g.[19962712C&gt;T];[19962712C&gt;T]" name="C62T"&gt; </v>
      </c>
    </row>
    <row r="107" spans="1:3" x14ac:dyDescent="0.25">
      <c r="A107" s="6" t="s">
        <v>49</v>
      </c>
      <c r="B107" s="27" t="s">
        <v>206</v>
      </c>
      <c r="C107" t="s">
        <v>17</v>
      </c>
    </row>
    <row r="108" spans="1:3" x14ac:dyDescent="0.25">
      <c r="A108" s="6" t="s">
        <v>47</v>
      </c>
      <c r="B108" s="27">
        <v>24.7</v>
      </c>
      <c r="C108" t="s">
        <v>539</v>
      </c>
    </row>
    <row r="109" spans="1:3" x14ac:dyDescent="0.25">
      <c r="A109" s="6"/>
    </row>
    <row r="110" spans="1:3" x14ac:dyDescent="0.25">
      <c r="A110" s="5"/>
      <c r="C110" t="str">
        <f>CONCATENATE("     ",B106)</f>
        <v xml:space="preserve">     People with this variant have two copies of the [C62T](https://www.ncbi.nlm.nih.gov/pubmed/26891941) variant. This substitution of a single nucleotide is known as a missense mutation.</v>
      </c>
    </row>
    <row r="111" spans="1:3" x14ac:dyDescent="0.25">
      <c r="A111" s="6"/>
    </row>
    <row r="112" spans="1:3" x14ac:dyDescent="0.25">
      <c r="A112" s="6"/>
      <c r="C112" t="s">
        <v>541</v>
      </c>
    </row>
    <row r="113" spans="1:3" x14ac:dyDescent="0.25">
      <c r="A113" s="6"/>
    </row>
    <row r="114" spans="1:3" x14ac:dyDescent="0.25">
      <c r="A114" s="6"/>
      <c r="C114" t="str">
        <f>CONCATENATE("     ",B107)</f>
        <v xml:space="preserve">     You are in the Severe Loss of Function category. See below for more information.</v>
      </c>
    </row>
    <row r="115" spans="1:3" x14ac:dyDescent="0.25">
      <c r="A115" s="6"/>
    </row>
    <row r="116" spans="1:3" x14ac:dyDescent="0.25">
      <c r="A116" s="5"/>
      <c r="C116" t="s">
        <v>542</v>
      </c>
    </row>
    <row r="117" spans="1:3" x14ac:dyDescent="0.25">
      <c r="A117" s="5"/>
    </row>
    <row r="118" spans="1:3" x14ac:dyDescent="0.25">
      <c r="A118" s="5"/>
      <c r="C118" t="str">
        <f>CONCATENATE( "  &lt;piechart percentage=",B108," /&gt;")</f>
        <v xml:space="preserve">  &lt;piechart percentage=24.7 /&gt;</v>
      </c>
    </row>
    <row r="119" spans="1:3" x14ac:dyDescent="0.25">
      <c r="A119" s="5"/>
      <c r="C119" t="str">
        <f>" &lt;/Genotype&gt;"</f>
        <v xml:space="preserve"> &lt;/Genotype&gt;</v>
      </c>
    </row>
    <row r="120" spans="1:3" x14ac:dyDescent="0.25">
      <c r="A120" s="5" t="s">
        <v>50</v>
      </c>
      <c r="B120" s="27" t="str">
        <f>CONCATENATE("Your ",B11," gene has no variants. A normal gene is referred to as a ",CHAR(34),"wild-type",CHAR(34)," gene.")</f>
        <v>Your COMT gene has no variants. A normal gene is referred to as a "wild-type" gene.</v>
      </c>
      <c r="C120" t="str">
        <f>CONCATENATE(" &lt;Genotype hgvs=",CHAR(34),B92,B94,";",B94,CHAR(34)," name=",CHAR(34),B25,CHAR(34),"&gt; ")</f>
        <v xml:space="preserve"> &lt;Genotype hgvs="NC_000022.11:g.[19962712=];[19962712=]" name="C62T"&gt; </v>
      </c>
    </row>
    <row r="121" spans="1:3" x14ac:dyDescent="0.25">
      <c r="A121" s="6" t="s">
        <v>51</v>
      </c>
      <c r="B121" s="27" t="s">
        <v>234</v>
      </c>
      <c r="C121" t="s">
        <v>17</v>
      </c>
    </row>
    <row r="122" spans="1:3" x14ac:dyDescent="0.25">
      <c r="A122" s="6" t="s">
        <v>47</v>
      </c>
      <c r="B122" s="27">
        <v>25.5</v>
      </c>
      <c r="C122" t="s">
        <v>539</v>
      </c>
    </row>
    <row r="123" spans="1:3" x14ac:dyDescent="0.25">
      <c r="A123" s="5"/>
    </row>
    <row r="124" spans="1:3" x14ac:dyDescent="0.25">
      <c r="A124" s="6"/>
      <c r="C124" t="str">
        <f>CONCATENATE("     ",B120)</f>
        <v xml:space="preserve">     Your COMT gene has no variants. A normal gene is referred to as a "wild-type" gene.</v>
      </c>
    </row>
    <row r="125" spans="1:3" x14ac:dyDescent="0.25">
      <c r="A125" s="6"/>
    </row>
    <row r="126" spans="1:3" x14ac:dyDescent="0.25">
      <c r="A126" s="6"/>
      <c r="C126" t="s">
        <v>541</v>
      </c>
    </row>
    <row r="127" spans="1:3" x14ac:dyDescent="0.25">
      <c r="A127" s="6"/>
    </row>
    <row r="128" spans="1:3" x14ac:dyDescent="0.25">
      <c r="A128" s="6"/>
      <c r="C128" t="str">
        <f>CONCATENATE("     ",B121)</f>
        <v xml:space="preserve">     Your variant is not associated with any loss of function.</v>
      </c>
    </row>
    <row r="129" spans="1:3" x14ac:dyDescent="0.25">
      <c r="A129" s="5"/>
    </row>
    <row r="130" spans="1:3" x14ac:dyDescent="0.25">
      <c r="A130" s="5"/>
      <c r="C130" t="s">
        <v>542</v>
      </c>
    </row>
    <row r="131" spans="1:3" x14ac:dyDescent="0.25">
      <c r="A131" s="5"/>
    </row>
    <row r="132" spans="1:3" x14ac:dyDescent="0.25">
      <c r="A132" s="5"/>
      <c r="C132" t="str">
        <f>CONCATENATE( "  &lt;piechart percentage=",B122," /&gt;")</f>
        <v xml:space="preserve">  &lt;piechart percentage=25.5 /&gt;</v>
      </c>
    </row>
    <row r="133" spans="1:3" x14ac:dyDescent="0.25">
      <c r="A133" s="5"/>
      <c r="C133" t="str">
        <f>" &lt;/Genotype&gt;"</f>
        <v xml:space="preserve"> &lt;/Genotype&gt;</v>
      </c>
    </row>
    <row r="134" spans="1:3" x14ac:dyDescent="0.25">
      <c r="A134" s="5"/>
      <c r="C134" t="str">
        <f>C29</f>
        <v>&lt;# T19943884C #&gt;</v>
      </c>
    </row>
    <row r="135" spans="1:3" x14ac:dyDescent="0.25">
      <c r="A135" s="5" t="s">
        <v>39</v>
      </c>
      <c r="B135" s="1" t="s">
        <v>129</v>
      </c>
      <c r="C135" t="str">
        <f>CONCATENATE(" &lt;Genotype hgvs=",CHAR(34),B135,B136,";",B137,CHAR(34)," name=",CHAR(34),B31,CHAR(34),"&gt; ")</f>
        <v xml:space="preserve"> &lt;Genotype hgvs="NC_000002.12:g.[233945906G&gt;C];[233945906=]" name="T19943884C"&gt; </v>
      </c>
    </row>
    <row r="136" spans="1:3" x14ac:dyDescent="0.25">
      <c r="A136" s="5" t="s">
        <v>40</v>
      </c>
      <c r="B136" s="27" t="s">
        <v>142</v>
      </c>
    </row>
    <row r="137" spans="1:3" x14ac:dyDescent="0.25">
      <c r="A137" s="5" t="s">
        <v>31</v>
      </c>
      <c r="B137" s="27" t="s">
        <v>143</v>
      </c>
      <c r="C137" t="s">
        <v>539</v>
      </c>
    </row>
    <row r="138" spans="1:3" x14ac:dyDescent="0.25">
      <c r="A138" s="5" t="s">
        <v>45</v>
      </c>
      <c r="B138" s="27" t="str">
        <f>CONCATENATE("People with this variant have one copy of the ",B31," variant. This substitution of a single nucleotide is known as a missense mutation.")</f>
        <v>People with this variant have one copy of the T19943884C variant. This substitution of a single nucleotide is known as a missense mutation.</v>
      </c>
      <c r="C138" t="s">
        <v>17</v>
      </c>
    </row>
    <row r="139" spans="1:3" x14ac:dyDescent="0.25">
      <c r="A139" s="6" t="s">
        <v>46</v>
      </c>
      <c r="B139" s="27" t="s">
        <v>205</v>
      </c>
      <c r="C139" t="str">
        <f>CONCATENATE("     ",B138)</f>
        <v xml:space="preserve">     People with this variant have one copy of the T19943884C variant. This substitution of a single nucleotide is known as a missense mutation.</v>
      </c>
    </row>
    <row r="140" spans="1:3" x14ac:dyDescent="0.25">
      <c r="A140" s="6" t="s">
        <v>47</v>
      </c>
      <c r="B140" s="27">
        <v>48.1</v>
      </c>
    </row>
    <row r="141" spans="1:3" x14ac:dyDescent="0.25">
      <c r="A141" s="5"/>
      <c r="C141" t="s">
        <v>541</v>
      </c>
    </row>
    <row r="142" spans="1:3" x14ac:dyDescent="0.25">
      <c r="A142" s="6"/>
    </row>
    <row r="143" spans="1:3" x14ac:dyDescent="0.25">
      <c r="A143" s="6"/>
      <c r="C143" t="str">
        <f>CONCATENATE("     ",B139)</f>
        <v xml:space="preserve">     You are in the Moderate Loss of Function category. See below for more information.</v>
      </c>
    </row>
    <row r="144" spans="1:3" x14ac:dyDescent="0.25">
      <c r="A144" s="6"/>
    </row>
    <row r="145" spans="1:3" x14ac:dyDescent="0.25">
      <c r="A145" s="6"/>
      <c r="C145" t="s">
        <v>542</v>
      </c>
    </row>
    <row r="146" spans="1:3" x14ac:dyDescent="0.25">
      <c r="A146" s="5"/>
    </row>
    <row r="147" spans="1:3" x14ac:dyDescent="0.25">
      <c r="A147" s="5"/>
      <c r="C147" t="str">
        <f>CONCATENATE( "  &lt;piechart percentage=",B140," /&gt;")</f>
        <v xml:space="preserve">  &lt;piechart percentage=48.1 /&gt;</v>
      </c>
    </row>
    <row r="148" spans="1:3" x14ac:dyDescent="0.25">
      <c r="A148" s="5"/>
      <c r="C148" t="str">
        <f>" &lt;/Genotype&gt;"</f>
        <v xml:space="preserve"> &lt;/Genotype&gt;</v>
      </c>
    </row>
    <row r="149" spans="1:3" x14ac:dyDescent="0.25">
      <c r="A149" s="5" t="s">
        <v>48</v>
      </c>
      <c r="B149" s="27" t="str">
        <f>CONCATENATE("People with this variant have two copies of the ",B31," variant. This substitution of a single nucleotide is known as a missense mutation.")</f>
        <v>People with this variant have two copies of the T19943884C variant. This substitution of a single nucleotide is known as a missense mutation.</v>
      </c>
      <c r="C149" t="str">
        <f>CONCATENATE(" &lt;Genotype hgvs=",CHAR(34),B135,B136,";",B136,CHAR(34)," name=",CHAR(34),B31,CHAR(34),"&gt; ")</f>
        <v xml:space="preserve"> &lt;Genotype hgvs="NC_000002.12:g.[233945906G&gt;C];[233945906G&gt;C]" name="T19943884C"&gt; </v>
      </c>
    </row>
    <row r="150" spans="1:3" x14ac:dyDescent="0.25">
      <c r="A150" s="6" t="s">
        <v>49</v>
      </c>
      <c r="B150" s="27" t="s">
        <v>206</v>
      </c>
      <c r="C150" t="s">
        <v>17</v>
      </c>
    </row>
    <row r="151" spans="1:3" x14ac:dyDescent="0.25">
      <c r="A151" s="6" t="s">
        <v>47</v>
      </c>
      <c r="B151" s="27">
        <v>28.3</v>
      </c>
      <c r="C151" t="s">
        <v>539</v>
      </c>
    </row>
    <row r="152" spans="1:3" x14ac:dyDescent="0.25">
      <c r="A152" s="6"/>
    </row>
    <row r="153" spans="1:3" x14ac:dyDescent="0.25">
      <c r="A153" s="5"/>
      <c r="C153" t="str">
        <f>CONCATENATE("     ",B149)</f>
        <v xml:space="preserve">     People with this variant have two copies of the T19943884C variant. This substitution of a single nucleotide is known as a missense mutation.</v>
      </c>
    </row>
    <row r="154" spans="1:3" x14ac:dyDescent="0.25">
      <c r="A154" s="6"/>
    </row>
    <row r="155" spans="1:3" x14ac:dyDescent="0.25">
      <c r="A155" s="6"/>
      <c r="C155" t="s">
        <v>541</v>
      </c>
    </row>
    <row r="156" spans="1:3" x14ac:dyDescent="0.25">
      <c r="A156" s="6"/>
    </row>
    <row r="157" spans="1:3" x14ac:dyDescent="0.25">
      <c r="A157" s="6"/>
      <c r="C157" t="str">
        <f>CONCATENATE("     ",B150)</f>
        <v xml:space="preserve">     You are in the Severe Loss of Function category. See below for more information.</v>
      </c>
    </row>
    <row r="158" spans="1:3" x14ac:dyDescent="0.25">
      <c r="A158" s="6"/>
    </row>
    <row r="159" spans="1:3" x14ac:dyDescent="0.25">
      <c r="A159" s="5"/>
      <c r="C159" t="s">
        <v>542</v>
      </c>
    </row>
    <row r="160" spans="1:3" x14ac:dyDescent="0.25">
      <c r="A160" s="5"/>
    </row>
    <row r="161" spans="1:3" x14ac:dyDescent="0.25">
      <c r="A161" s="5"/>
      <c r="C161" t="str">
        <f>CONCATENATE( "  &lt;piechart percentage=",B151," /&gt;")</f>
        <v xml:space="preserve">  &lt;piechart percentage=28.3 /&gt;</v>
      </c>
    </row>
    <row r="162" spans="1:3" x14ac:dyDescent="0.25">
      <c r="A162" s="5"/>
      <c r="C162" t="str">
        <f>" &lt;/Genotype&gt;"</f>
        <v xml:space="preserve"> &lt;/Genotype&gt;</v>
      </c>
    </row>
    <row r="163" spans="1:3" x14ac:dyDescent="0.25">
      <c r="A163" s="5" t="s">
        <v>50</v>
      </c>
      <c r="B163" s="27" t="str">
        <f>CONCATENATE("Your ",B11," gene has no variants. A normal gene is referred to as a ",CHAR(34),"wild-type",CHAR(34)," gene.")</f>
        <v>Your COMT gene has no variants. A normal gene is referred to as a "wild-type" gene.</v>
      </c>
      <c r="C163" t="str">
        <f>CONCATENATE(" &lt;Genotype hgvs=",CHAR(34),B135,B137,";",B137,CHAR(34)," name=",CHAR(34),B31,CHAR(34),"&gt; ")</f>
        <v xml:space="preserve"> &lt;Genotype hgvs="NC_000002.12:g.[233945906=];[233945906=]" name="T19943884C"&gt; </v>
      </c>
    </row>
    <row r="164" spans="1:3" x14ac:dyDescent="0.25">
      <c r="A164" s="6" t="s">
        <v>51</v>
      </c>
      <c r="B164" s="27" t="s">
        <v>234</v>
      </c>
      <c r="C164" t="s">
        <v>17</v>
      </c>
    </row>
    <row r="165" spans="1:3" x14ac:dyDescent="0.25">
      <c r="A165" s="6" t="s">
        <v>47</v>
      </c>
      <c r="B165" s="27">
        <v>23.6</v>
      </c>
      <c r="C165" t="s">
        <v>539</v>
      </c>
    </row>
    <row r="166" spans="1:3" x14ac:dyDescent="0.25">
      <c r="A166" s="5"/>
    </row>
    <row r="167" spans="1:3" x14ac:dyDescent="0.25">
      <c r="A167" s="6"/>
      <c r="C167" t="str">
        <f>CONCATENATE("     ",B163)</f>
        <v xml:space="preserve">     Your COMT gene has no variants. A normal gene is referred to as a "wild-type" gene.</v>
      </c>
    </row>
    <row r="168" spans="1:3" x14ac:dyDescent="0.25">
      <c r="A168" s="6"/>
    </row>
    <row r="169" spans="1:3" x14ac:dyDescent="0.25">
      <c r="A169" s="6"/>
      <c r="C169" t="s">
        <v>541</v>
      </c>
    </row>
    <row r="170" spans="1:3" x14ac:dyDescent="0.25">
      <c r="A170" s="6"/>
    </row>
    <row r="171" spans="1:3" x14ac:dyDescent="0.25">
      <c r="A171" s="6"/>
      <c r="C171" t="str">
        <f>CONCATENATE("     ",B164)</f>
        <v xml:space="preserve">     Your variant is not associated with any loss of function.</v>
      </c>
    </row>
    <row r="172" spans="1:3" x14ac:dyDescent="0.25">
      <c r="A172" s="5"/>
    </row>
    <row r="173" spans="1:3" x14ac:dyDescent="0.25">
      <c r="A173" s="5"/>
      <c r="C173" t="s">
        <v>542</v>
      </c>
    </row>
    <row r="174" spans="1:3" x14ac:dyDescent="0.25">
      <c r="A174" s="5"/>
    </row>
    <row r="175" spans="1:3" x14ac:dyDescent="0.25">
      <c r="A175" s="5"/>
      <c r="C175" t="str">
        <f>CONCATENATE( "  &lt;piechart percentage=",B165," /&gt;")</f>
        <v xml:space="preserve">  &lt;piechart percentage=23.6 /&gt;</v>
      </c>
    </row>
    <row r="176" spans="1:3" x14ac:dyDescent="0.25">
      <c r="A176" s="5"/>
      <c r="C176" t="str">
        <f>" &lt;/Genotype&gt;"</f>
        <v xml:space="preserve"> &lt;/Genotype&gt;</v>
      </c>
    </row>
    <row r="177" spans="1:3" x14ac:dyDescent="0.25">
      <c r="A177" s="5"/>
      <c r="C177" t="str">
        <f>C35</f>
        <v>&lt;# T19960814C #&gt;</v>
      </c>
    </row>
    <row r="178" spans="1:3" x14ac:dyDescent="0.25">
      <c r="A178" s="5" t="s">
        <v>39</v>
      </c>
      <c r="B178" s="1" t="s">
        <v>129</v>
      </c>
      <c r="C178" t="str">
        <f>CONCATENATE(" &lt;Genotype hgvs=",CHAR(34),B178,B179,";",B180,CHAR(34)," name=",CHAR(34),B37,CHAR(34),"&gt; ")</f>
        <v xml:space="preserve"> &lt;Genotype hgvs="NC_000002.12:g.[233916448T&gt;C];[233916448=]" name="T19960814C"&gt; </v>
      </c>
    </row>
    <row r="179" spans="1:3" x14ac:dyDescent="0.25">
      <c r="A179" s="5" t="s">
        <v>40</v>
      </c>
      <c r="B179" s="27" t="s">
        <v>144</v>
      </c>
    </row>
    <row r="180" spans="1:3" x14ac:dyDescent="0.25">
      <c r="A180" s="5" t="s">
        <v>31</v>
      </c>
      <c r="B180" s="27" t="s">
        <v>145</v>
      </c>
      <c r="C180" t="s">
        <v>539</v>
      </c>
    </row>
    <row r="181" spans="1:3" x14ac:dyDescent="0.25">
      <c r="A181" s="5" t="s">
        <v>45</v>
      </c>
      <c r="B181" s="27" t="str">
        <f>CONCATENATE("People with this variant have one copy of the ",B40," variant. This substitution of a single nucleotide is known as a missense mutation.")</f>
        <v>People with this variant have one copy of the [T19960814C](https://www.ncbi.nlm.nih.gov/pubmed/19772600) variant. This substitution of a single nucleotide is known as a missense mutation.</v>
      </c>
      <c r="C181" t="s">
        <v>17</v>
      </c>
    </row>
    <row r="182" spans="1:3" x14ac:dyDescent="0.25">
      <c r="A182" s="6" t="s">
        <v>46</v>
      </c>
      <c r="B182" s="27" t="s">
        <v>206</v>
      </c>
      <c r="C182" t="str">
        <f>CONCATENATE("     ",B181)</f>
        <v xml:space="preserve">     People with this variant have one copy of the [T19960814C](https://www.ncbi.nlm.nih.gov/pubmed/19772600) variant. This substitution of a single nucleotide is known as a missense mutation.</v>
      </c>
    </row>
    <row r="183" spans="1:3" x14ac:dyDescent="0.25">
      <c r="A183" s="6" t="s">
        <v>47</v>
      </c>
      <c r="B183" s="27">
        <v>40.9</v>
      </c>
    </row>
    <row r="184" spans="1:3" x14ac:dyDescent="0.25">
      <c r="A184" s="5"/>
      <c r="C184" t="s">
        <v>541</v>
      </c>
    </row>
    <row r="185" spans="1:3" x14ac:dyDescent="0.25">
      <c r="A185" s="6"/>
    </row>
    <row r="186" spans="1:3" x14ac:dyDescent="0.25">
      <c r="A186" s="6"/>
      <c r="C186" t="str">
        <f>CONCATENATE("     ",B182)</f>
        <v xml:space="preserve">     You are in the Severe Loss of Function category. See below for more information.</v>
      </c>
    </row>
    <row r="187" spans="1:3" x14ac:dyDescent="0.25">
      <c r="A187" s="6"/>
    </row>
    <row r="188" spans="1:3" x14ac:dyDescent="0.25">
      <c r="A188" s="6"/>
      <c r="C188" t="s">
        <v>542</v>
      </c>
    </row>
    <row r="189" spans="1:3" x14ac:dyDescent="0.25">
      <c r="A189" s="5"/>
    </row>
    <row r="190" spans="1:3" x14ac:dyDescent="0.25">
      <c r="A190" s="5"/>
      <c r="C190" t="str">
        <f>CONCATENATE( "  &lt;piechart percentage=",B183," /&gt;")</f>
        <v xml:space="preserve">  &lt;piechart percentage=40.9 /&gt;</v>
      </c>
    </row>
    <row r="191" spans="1:3" x14ac:dyDescent="0.25">
      <c r="A191" s="5"/>
      <c r="C191" t="str">
        <f>" &lt;/Genotype&gt;"</f>
        <v xml:space="preserve"> &lt;/Genotype&gt;</v>
      </c>
    </row>
    <row r="192" spans="1:3" x14ac:dyDescent="0.25">
      <c r="A192" s="5" t="s">
        <v>48</v>
      </c>
      <c r="B192" s="27" t="str">
        <f>CONCATENATE("People with this variant have two copies of the ",B40," variant. This substitution of a single nucleotide is known as a missense mutation.")</f>
        <v>People with this variant have two copies of the [T19960814C](https://www.ncbi.nlm.nih.gov/pubmed/19772600) variant. This substitution of a single nucleotide is known as a missense mutation.</v>
      </c>
      <c r="C192" t="str">
        <f>CONCATENATE(" &lt;Genotype hgvs=",CHAR(34),B178,B179,";",B179,CHAR(34)," name=",CHAR(34),B37,CHAR(34),"&gt; ")</f>
        <v xml:space="preserve"> &lt;Genotype hgvs="NC_000002.12:g.[233916448T&gt;C];[233916448T&gt;C]" name="T19960814C"&gt; </v>
      </c>
    </row>
    <row r="193" spans="1:3" x14ac:dyDescent="0.25">
      <c r="A193" s="6" t="s">
        <v>49</v>
      </c>
      <c r="B193" s="27" t="s">
        <v>206</v>
      </c>
      <c r="C193" t="s">
        <v>17</v>
      </c>
    </row>
    <row r="194" spans="1:3" x14ac:dyDescent="0.25">
      <c r="A194" s="6" t="s">
        <v>47</v>
      </c>
      <c r="B194" s="27">
        <v>18.5</v>
      </c>
      <c r="C194" t="s">
        <v>539</v>
      </c>
    </row>
    <row r="195" spans="1:3" x14ac:dyDescent="0.25">
      <c r="A195" s="6"/>
    </row>
    <row r="196" spans="1:3" x14ac:dyDescent="0.25">
      <c r="A196" s="5"/>
      <c r="C196" t="str">
        <f>CONCATENATE("     ",B192)</f>
        <v xml:space="preserve">     People with this variant have two copies of the [T19960814C](https://www.ncbi.nlm.nih.gov/pubmed/19772600) variant. This substitution of a single nucleotide is known as a missense mutation.</v>
      </c>
    </row>
    <row r="197" spans="1:3" x14ac:dyDescent="0.25">
      <c r="A197" s="6"/>
    </row>
    <row r="198" spans="1:3" x14ac:dyDescent="0.25">
      <c r="A198" s="6"/>
      <c r="C198" t="s">
        <v>541</v>
      </c>
    </row>
    <row r="199" spans="1:3" x14ac:dyDescent="0.25">
      <c r="A199" s="6"/>
    </row>
    <row r="200" spans="1:3" x14ac:dyDescent="0.25">
      <c r="A200" s="6"/>
      <c r="C200" t="str">
        <f>CONCATENATE("     ",B193)</f>
        <v xml:space="preserve">     You are in the Severe Loss of Function category. See below for more information.</v>
      </c>
    </row>
    <row r="201" spans="1:3" x14ac:dyDescent="0.25">
      <c r="A201" s="6"/>
    </row>
    <row r="202" spans="1:3" x14ac:dyDescent="0.25">
      <c r="A202" s="5"/>
      <c r="C202" t="s">
        <v>542</v>
      </c>
    </row>
    <row r="203" spans="1:3" x14ac:dyDescent="0.25">
      <c r="A203" s="5"/>
    </row>
    <row r="204" spans="1:3" x14ac:dyDescent="0.25">
      <c r="A204" s="5"/>
      <c r="C204" t="str">
        <f>CONCATENATE( "  &lt;piechart percentage=",B194," /&gt;")</f>
        <v xml:space="preserve">  &lt;piechart percentage=18.5 /&gt;</v>
      </c>
    </row>
    <row r="205" spans="1:3" x14ac:dyDescent="0.25">
      <c r="A205" s="5"/>
      <c r="C205" t="str">
        <f>" &lt;/Genotype&gt;"</f>
        <v xml:space="preserve"> &lt;/Genotype&gt;</v>
      </c>
    </row>
    <row r="206" spans="1:3" x14ac:dyDescent="0.25">
      <c r="A206" s="5" t="s">
        <v>50</v>
      </c>
      <c r="B206" s="27" t="str">
        <f>CONCATENATE("Your ",B11," gene has no variants. A normal gene is referred to as a ",CHAR(34),"wild-type",CHAR(34)," gene.")</f>
        <v>Your COMT gene has no variants. A normal gene is referred to as a "wild-type" gene.</v>
      </c>
      <c r="C206" t="str">
        <f>CONCATENATE(" &lt;Genotype hgvs=",CHAR(34),B178,B180,";",B180,CHAR(34)," name=",CHAR(34),B37,CHAR(34),"&gt; ")</f>
        <v xml:space="preserve"> &lt;Genotype hgvs="NC_000002.12:g.[233916448=];[233916448=]" name="T19960814C"&gt; </v>
      </c>
    </row>
    <row r="207" spans="1:3" x14ac:dyDescent="0.25">
      <c r="A207" s="6" t="s">
        <v>51</v>
      </c>
      <c r="B207" s="27" t="s">
        <v>555</v>
      </c>
      <c r="C207" t="s">
        <v>17</v>
      </c>
    </row>
    <row r="208" spans="1:3" x14ac:dyDescent="0.25">
      <c r="A208" s="6" t="s">
        <v>47</v>
      </c>
      <c r="B208" s="27">
        <v>40.6</v>
      </c>
      <c r="C208" t="s">
        <v>539</v>
      </c>
    </row>
    <row r="209" spans="1:3" x14ac:dyDescent="0.25">
      <c r="A209" s="5"/>
    </row>
    <row r="210" spans="1:3" x14ac:dyDescent="0.25">
      <c r="A210" s="6"/>
      <c r="C210" t="str">
        <f>CONCATENATE("     ",B206)</f>
        <v xml:space="preserve">     Your COMT gene has no variants. A normal gene is referred to as a "wild-type" gene.</v>
      </c>
    </row>
    <row r="211" spans="1:3" x14ac:dyDescent="0.25">
      <c r="A211" s="6"/>
    </row>
    <row r="212" spans="1:3" x14ac:dyDescent="0.25">
      <c r="A212" s="6"/>
      <c r="C212" t="s">
        <v>541</v>
      </c>
    </row>
    <row r="213" spans="1:3" x14ac:dyDescent="0.25">
      <c r="A213" s="6"/>
    </row>
    <row r="214" spans="1:3" x14ac:dyDescent="0.25">
      <c r="A214" s="6"/>
      <c r="C214" t="str">
        <f>CONCATENATE("     ",B207)</f>
        <v xml:space="preserve">     Your variant has an increased risk of type 2 diabetes. See below for more information.</v>
      </c>
    </row>
    <row r="215" spans="1:3" x14ac:dyDescent="0.25">
      <c r="A215" s="5"/>
    </row>
    <row r="216" spans="1:3" x14ac:dyDescent="0.25">
      <c r="A216" s="5"/>
      <c r="C216" t="s">
        <v>542</v>
      </c>
    </row>
    <row r="217" spans="1:3" x14ac:dyDescent="0.25">
      <c r="A217" s="5"/>
    </row>
    <row r="218" spans="1:3" x14ac:dyDescent="0.25">
      <c r="A218" s="5"/>
      <c r="C218" t="str">
        <f>CONCATENATE( "  &lt;piechart percentage=",B208," /&gt;")</f>
        <v xml:space="preserve">  &lt;piechart percentage=40.6 /&gt;</v>
      </c>
    </row>
    <row r="219" spans="1:3" x14ac:dyDescent="0.25">
      <c r="A219" s="5"/>
      <c r="C219" t="str">
        <f>" &lt;/Genotype&gt;"</f>
        <v xml:space="preserve"> &lt;/Genotype&gt;</v>
      </c>
    </row>
    <row r="220" spans="1:3" x14ac:dyDescent="0.25">
      <c r="A220" s="5"/>
      <c r="C220" t="str">
        <f>" &lt;/Genotype&gt;"</f>
        <v xml:space="preserve"> &lt;/Genotype&gt;</v>
      </c>
    </row>
    <row r="221" spans="1:3" x14ac:dyDescent="0.25">
      <c r="A221" s="5"/>
      <c r="C221" t="str">
        <f>C41</f>
        <v>&lt;# T19950010G #&gt;</v>
      </c>
    </row>
    <row r="222" spans="1:3" x14ac:dyDescent="0.25">
      <c r="A222" s="5" t="s">
        <v>39</v>
      </c>
      <c r="B222" s="1" t="s">
        <v>129</v>
      </c>
      <c r="C222" t="str">
        <f>CONCATENATE(" &lt;Genotype hgvs=",CHAR(34),B222,B223,";",B224,CHAR(34)," name=",CHAR(34),B43,CHAR(34),"&gt; ")</f>
        <v xml:space="preserve"> &lt;Genotype hgvs="NC_000002.12:g.[233974736A&gt;G];[233974736=]" name="T19950010G"&gt; </v>
      </c>
    </row>
    <row r="223" spans="1:3" x14ac:dyDescent="0.25">
      <c r="A223" s="5" t="s">
        <v>40</v>
      </c>
      <c r="B223" s="29" t="s">
        <v>146</v>
      </c>
    </row>
    <row r="224" spans="1:3" x14ac:dyDescent="0.25">
      <c r="A224" s="5" t="s">
        <v>31</v>
      </c>
      <c r="B224" s="29" t="s">
        <v>147</v>
      </c>
      <c r="C224" t="s">
        <v>539</v>
      </c>
    </row>
    <row r="225" spans="1:3" x14ac:dyDescent="0.25">
      <c r="A225" s="5" t="s">
        <v>45</v>
      </c>
      <c r="B225" s="27" t="str">
        <f>CONCATENATE("People with this variant have one copy of the ",B46," variant. This substitution of a single nucleotide is known as a missense mutation.")</f>
        <v>People with this variant have one copy of the [T19950010G](https://www.ncbi.nlm.nih.gov/pubmed/19540336) variant. This substitution of a single nucleotide is known as a missense mutation.</v>
      </c>
      <c r="C225" t="s">
        <v>17</v>
      </c>
    </row>
    <row r="226" spans="1:3" x14ac:dyDescent="0.25">
      <c r="A226" s="6" t="s">
        <v>46</v>
      </c>
      <c r="B226" s="27" t="s">
        <v>205</v>
      </c>
      <c r="C226" t="str">
        <f>CONCATENATE("     ",B225)</f>
        <v xml:space="preserve">     People with this variant have one copy of the [T19950010G](https://www.ncbi.nlm.nih.gov/pubmed/19540336) variant. This substitution of a single nucleotide is known as a missense mutation.</v>
      </c>
    </row>
    <row r="227" spans="1:3" x14ac:dyDescent="0.25">
      <c r="A227" s="6" t="s">
        <v>47</v>
      </c>
      <c r="B227" s="27">
        <v>37.5</v>
      </c>
    </row>
    <row r="228" spans="1:3" x14ac:dyDescent="0.25">
      <c r="A228" s="5"/>
      <c r="C228" t="s">
        <v>541</v>
      </c>
    </row>
    <row r="229" spans="1:3" x14ac:dyDescent="0.25">
      <c r="A229" s="6"/>
    </row>
    <row r="230" spans="1:3" x14ac:dyDescent="0.25">
      <c r="A230" s="6"/>
      <c r="C230" t="str">
        <f>CONCATENATE("     ",B226)</f>
        <v xml:space="preserve">     You are in the Moderate Loss of Function category. See below for more information.</v>
      </c>
    </row>
    <row r="231" spans="1:3" x14ac:dyDescent="0.25">
      <c r="A231" s="6"/>
    </row>
    <row r="232" spans="1:3" x14ac:dyDescent="0.25">
      <c r="A232" s="6"/>
      <c r="C232" t="s">
        <v>542</v>
      </c>
    </row>
    <row r="233" spans="1:3" x14ac:dyDescent="0.25">
      <c r="A233" s="5"/>
    </row>
    <row r="234" spans="1:3" x14ac:dyDescent="0.25">
      <c r="A234" s="5"/>
      <c r="C234" t="str">
        <f>CONCATENATE( "  &lt;piechart percentage=",B227," /&gt;")</f>
        <v xml:space="preserve">  &lt;piechart percentage=37.5 /&gt;</v>
      </c>
    </row>
    <row r="235" spans="1:3" x14ac:dyDescent="0.25">
      <c r="A235" s="5"/>
      <c r="C235" t="str">
        <f>" &lt;/Genotype&gt;"</f>
        <v xml:space="preserve"> &lt;/Genotype&gt;</v>
      </c>
    </row>
    <row r="236" spans="1:3" x14ac:dyDescent="0.25">
      <c r="A236" s="5" t="s">
        <v>48</v>
      </c>
      <c r="B236" s="27" t="str">
        <f>CONCATENATE("People with this variant have two copies of the ",B46," variant. This substitution of a single nucleotide is known as a missense mutation.")</f>
        <v>People with this variant have two copies of the [T19950010G](https://www.ncbi.nlm.nih.gov/pubmed/19540336) variant. This substitution of a single nucleotide is known as a missense mutation.</v>
      </c>
      <c r="C236" t="str">
        <f>CONCATENATE(" &lt;Genotype hgvs=",CHAR(34),B222,B223,";",B223,CHAR(34)," name=",CHAR(34),B43,CHAR(34),"&gt; ")</f>
        <v xml:space="preserve"> &lt;Genotype hgvs="NC_000002.12:g.[233974736A&gt;G];[233974736A&gt;G]" name="T19950010G"&gt; </v>
      </c>
    </row>
    <row r="237" spans="1:3" x14ac:dyDescent="0.25">
      <c r="A237" s="6" t="s">
        <v>49</v>
      </c>
      <c r="B237" s="27" t="s">
        <v>206</v>
      </c>
      <c r="C237" t="s">
        <v>17</v>
      </c>
    </row>
    <row r="238" spans="1:3" x14ac:dyDescent="0.25">
      <c r="A238" s="6" t="s">
        <v>47</v>
      </c>
      <c r="B238" s="27">
        <v>15.6</v>
      </c>
      <c r="C238" t="s">
        <v>539</v>
      </c>
    </row>
    <row r="239" spans="1:3" x14ac:dyDescent="0.25">
      <c r="A239" s="6"/>
    </row>
    <row r="240" spans="1:3" x14ac:dyDescent="0.25">
      <c r="A240" s="5"/>
      <c r="C240" t="str">
        <f>CONCATENATE("     ",B236)</f>
        <v xml:space="preserve">     People with this variant have two copies of the [T19950010G](https://www.ncbi.nlm.nih.gov/pubmed/19540336) variant. This substitution of a single nucleotide is known as a missense mutation.</v>
      </c>
    </row>
    <row r="241" spans="1:3" x14ac:dyDescent="0.25">
      <c r="A241" s="6"/>
    </row>
    <row r="242" spans="1:3" x14ac:dyDescent="0.25">
      <c r="A242" s="6"/>
      <c r="C242" t="s">
        <v>541</v>
      </c>
    </row>
    <row r="243" spans="1:3" x14ac:dyDescent="0.25">
      <c r="A243" s="6"/>
    </row>
    <row r="244" spans="1:3" x14ac:dyDescent="0.25">
      <c r="A244" s="6"/>
      <c r="C244" t="str">
        <f>CONCATENATE("     ",B237)</f>
        <v xml:space="preserve">     You are in the Severe Loss of Function category. See below for more information.</v>
      </c>
    </row>
    <row r="245" spans="1:3" x14ac:dyDescent="0.25">
      <c r="A245" s="6"/>
    </row>
    <row r="246" spans="1:3" x14ac:dyDescent="0.25">
      <c r="A246" s="5"/>
      <c r="C246" t="s">
        <v>542</v>
      </c>
    </row>
    <row r="247" spans="1:3" x14ac:dyDescent="0.25">
      <c r="A247" s="5"/>
    </row>
    <row r="248" spans="1:3" x14ac:dyDescent="0.25">
      <c r="A248" s="5"/>
      <c r="C248" t="str">
        <f>CONCATENATE( "  &lt;piechart percentage=",B238," /&gt;")</f>
        <v xml:space="preserve">  &lt;piechart percentage=15.6 /&gt;</v>
      </c>
    </row>
    <row r="249" spans="1:3" x14ac:dyDescent="0.25">
      <c r="A249" s="5"/>
      <c r="C249" t="str">
        <f>" &lt;/Genotype&gt;"</f>
        <v xml:space="preserve"> &lt;/Genotype&gt;</v>
      </c>
    </row>
    <row r="250" spans="1:3" x14ac:dyDescent="0.25">
      <c r="A250" s="5" t="s">
        <v>50</v>
      </c>
      <c r="B250" s="27" t="str">
        <f>CONCATENATE("Your ",B11," gene has no variants. A normal gene is referred to as a ",CHAR(34),"wild-type",CHAR(34)," gene.")</f>
        <v>Your COMT gene has no variants. A normal gene is referred to as a "wild-type" gene.</v>
      </c>
      <c r="C250" t="str">
        <f>CONCATENATE(" &lt;Genotype hgvs=",CHAR(34),B222,B224,";",B224,CHAR(34)," name=",CHAR(34),B43,CHAR(34),"&gt; ")</f>
        <v xml:space="preserve"> &lt;Genotype hgvs="NC_000002.12:g.[233974736=];[233974736=]" name="T19950010G"&gt; </v>
      </c>
    </row>
    <row r="251" spans="1:3" x14ac:dyDescent="0.25">
      <c r="A251" s="6" t="s">
        <v>51</v>
      </c>
      <c r="B251" s="27" t="s">
        <v>234</v>
      </c>
      <c r="C251" t="s">
        <v>17</v>
      </c>
    </row>
    <row r="252" spans="1:3" x14ac:dyDescent="0.25">
      <c r="A252" s="6" t="s">
        <v>47</v>
      </c>
      <c r="B252" s="27">
        <v>46.9</v>
      </c>
      <c r="C252" t="s">
        <v>539</v>
      </c>
    </row>
    <row r="253" spans="1:3" x14ac:dyDescent="0.25">
      <c r="A253" s="5"/>
    </row>
    <row r="254" spans="1:3" x14ac:dyDescent="0.25">
      <c r="A254" s="6"/>
      <c r="C254" t="str">
        <f>CONCATENATE("     ",B250)</f>
        <v xml:space="preserve">     Your COMT gene has no variants. A normal gene is referred to as a "wild-type" gene.</v>
      </c>
    </row>
    <row r="255" spans="1:3" x14ac:dyDescent="0.25">
      <c r="A255" s="6"/>
    </row>
    <row r="256" spans="1:3" x14ac:dyDescent="0.25">
      <c r="A256" s="6"/>
      <c r="C256" t="s">
        <v>541</v>
      </c>
    </row>
    <row r="257" spans="1:3" x14ac:dyDescent="0.25">
      <c r="A257" s="6"/>
    </row>
    <row r="258" spans="1:3" x14ac:dyDescent="0.25">
      <c r="A258" s="6"/>
      <c r="C258" t="str">
        <f>CONCATENATE("     ",B251)</f>
        <v xml:space="preserve">     Your variant is not associated with any loss of function.</v>
      </c>
    </row>
    <row r="259" spans="1:3" x14ac:dyDescent="0.25">
      <c r="A259" s="5"/>
    </row>
    <row r="260" spans="1:3" x14ac:dyDescent="0.25">
      <c r="A260" s="5"/>
      <c r="C260" t="s">
        <v>542</v>
      </c>
    </row>
    <row r="261" spans="1:3" x14ac:dyDescent="0.25">
      <c r="A261" s="5"/>
    </row>
    <row r="262" spans="1:3" x14ac:dyDescent="0.25">
      <c r="A262" s="5"/>
      <c r="C262" t="str">
        <f>CONCATENATE( "  &lt;piechart percentage=",B252," /&gt;")</f>
        <v xml:space="preserve">  &lt;piechart percentage=46.9 /&gt;</v>
      </c>
    </row>
    <row r="263" spans="1:3" x14ac:dyDescent="0.25">
      <c r="A263" s="5"/>
      <c r="C263" t="str">
        <f>" &lt;/Genotype&gt;"</f>
        <v xml:space="preserve"> &lt;/Genotype&gt;</v>
      </c>
    </row>
    <row r="264" spans="1:3" x14ac:dyDescent="0.25">
      <c r="A264" s="5" t="s">
        <v>52</v>
      </c>
      <c r="B264" s="27" t="str">
        <f>CONCATENATE("Your ",B11," has an unknown variant.")</f>
        <v>Your COMT has an unknown variant.</v>
      </c>
      <c r="C264" t="str">
        <f>CONCATENATE(" &lt;Genotype hgvs=",CHAR(34),"unknown",CHAR(34),"&gt; ")</f>
        <v xml:space="preserve"> &lt;Genotype hgvs="unknown"&gt; </v>
      </c>
    </row>
    <row r="265" spans="1:3" x14ac:dyDescent="0.25">
      <c r="A265" s="6" t="s">
        <v>52</v>
      </c>
      <c r="B265" s="27" t="s">
        <v>155</v>
      </c>
      <c r="C265" t="s">
        <v>17</v>
      </c>
    </row>
    <row r="266" spans="1:3" x14ac:dyDescent="0.25">
      <c r="A266" s="6" t="s">
        <v>47</v>
      </c>
      <c r="C266" t="s">
        <v>539</v>
      </c>
    </row>
    <row r="267" spans="1:3" x14ac:dyDescent="0.25">
      <c r="A267" s="6"/>
    </row>
    <row r="268" spans="1:3" x14ac:dyDescent="0.25">
      <c r="A268" s="6"/>
      <c r="C268" t="str">
        <f>CONCATENATE("     ",B264)</f>
        <v xml:space="preserve">     Your COMT has an unknown variant.</v>
      </c>
    </row>
    <row r="269" spans="1:3" x14ac:dyDescent="0.25">
      <c r="A269" s="6"/>
    </row>
    <row r="270" spans="1:3" x14ac:dyDescent="0.25">
      <c r="A270" s="6"/>
      <c r="C270" t="s">
        <v>541</v>
      </c>
    </row>
    <row r="271" spans="1:3" x14ac:dyDescent="0.25">
      <c r="A271" s="6"/>
    </row>
    <row r="272" spans="1:3" x14ac:dyDescent="0.25">
      <c r="A272" s="5"/>
      <c r="C272" t="str">
        <f>CONCATENATE("     ",B265)</f>
        <v xml:space="preserve">     The effect is unknown.</v>
      </c>
    </row>
    <row r="273" spans="1:3" x14ac:dyDescent="0.25">
      <c r="A273" s="6"/>
    </row>
    <row r="274" spans="1:3" x14ac:dyDescent="0.25">
      <c r="A274" s="5"/>
      <c r="C274" t="s">
        <v>542</v>
      </c>
    </row>
    <row r="275" spans="1:3" x14ac:dyDescent="0.25">
      <c r="A275" s="5"/>
    </row>
    <row r="276" spans="1:3" x14ac:dyDescent="0.25">
      <c r="A276" s="5"/>
      <c r="C276" t="str">
        <f>CONCATENATE( "  &lt;piechart percentage=",B266," /&gt;")</f>
        <v xml:space="preserve">  &lt;piechart percentage= /&gt;</v>
      </c>
    </row>
    <row r="277" spans="1:3" x14ac:dyDescent="0.25">
      <c r="A277" s="5"/>
      <c r="C277" t="str">
        <f>" &lt;/Genotype&gt;"</f>
        <v xml:space="preserve"> &lt;/Genotype&gt;</v>
      </c>
    </row>
    <row r="278" spans="1:3" x14ac:dyDescent="0.25">
      <c r="A278" s="5" t="s">
        <v>50</v>
      </c>
      <c r="B278" s="27" t="str">
        <f>CONCATENATE("Your ",B11," has no variants. A normal gene is referred to as a ",CHAR(34),"wild-type",CHAR(34)," gene.")</f>
        <v>Your COMT has no variants. A normal gene is referred to as a "wild-type" gene.</v>
      </c>
      <c r="C278" t="str">
        <f>CONCATENATE(" &lt;Genotype hgvs=",CHAR(34),"wildtype",CHAR(34),"&gt;")</f>
        <v xml:space="preserve"> &lt;Genotype hgvs="wildtype"&gt;</v>
      </c>
    </row>
    <row r="279" spans="1:3" x14ac:dyDescent="0.25">
      <c r="A279" s="6" t="s">
        <v>51</v>
      </c>
      <c r="B279" s="27" t="s">
        <v>153</v>
      </c>
      <c r="C279" t="s">
        <v>17</v>
      </c>
    </row>
    <row r="280" spans="1:3" x14ac:dyDescent="0.25">
      <c r="A280" s="6" t="s">
        <v>47</v>
      </c>
      <c r="C280" t="s">
        <v>539</v>
      </c>
    </row>
    <row r="281" spans="1:3" x14ac:dyDescent="0.25">
      <c r="A281" s="6"/>
    </row>
    <row r="282" spans="1:3" x14ac:dyDescent="0.25">
      <c r="A282" s="6"/>
      <c r="C282" t="str">
        <f>CONCATENATE("     ",B278)</f>
        <v xml:space="preserve">     Your COMT has no variants. A normal gene is referred to as a "wild-type" gene.</v>
      </c>
    </row>
    <row r="283" spans="1:3" x14ac:dyDescent="0.25">
      <c r="A283" s="6"/>
    </row>
    <row r="284" spans="1:3" x14ac:dyDescent="0.25">
      <c r="A284" s="6"/>
      <c r="C284" t="s">
        <v>541</v>
      </c>
    </row>
    <row r="285" spans="1:3" x14ac:dyDescent="0.25">
      <c r="A285" s="6"/>
    </row>
    <row r="286" spans="1:3" x14ac:dyDescent="0.25">
      <c r="A286" s="6"/>
      <c r="C286" t="str">
        <f>CONCATENATE("     ",B279)</f>
        <v xml:space="preserve">     This variant is not associated with increased risk.</v>
      </c>
    </row>
    <row r="287" spans="1:3" x14ac:dyDescent="0.25">
      <c r="A287" s="6"/>
    </row>
    <row r="288" spans="1:3" x14ac:dyDescent="0.25">
      <c r="A288" s="6"/>
      <c r="C288" t="s">
        <v>542</v>
      </c>
    </row>
    <row r="289" spans="1:3" x14ac:dyDescent="0.25">
      <c r="A289" s="5"/>
    </row>
    <row r="290" spans="1:3" x14ac:dyDescent="0.25">
      <c r="A290" s="6"/>
      <c r="C290" t="str">
        <f>CONCATENATE( "  &lt;piechart percentage=",B280," /&gt;")</f>
        <v xml:space="preserve">  &lt;piechart percentage= /&gt;</v>
      </c>
    </row>
    <row r="291" spans="1:3" x14ac:dyDescent="0.25">
      <c r="A291" s="6"/>
      <c r="C291" t="str">
        <f>" &lt;/Genotype&gt;"</f>
        <v xml:space="preserve"> &lt;/Genotype&gt;</v>
      </c>
    </row>
    <row r="292" spans="1:3" x14ac:dyDescent="0.25">
      <c r="A292" s="6"/>
      <c r="C292" t="str">
        <f>"&lt;/GeneAnalysis&gt;"</f>
        <v>&lt;/GeneAnalysis&gt;</v>
      </c>
    </row>
    <row r="293" spans="1:3" s="33" customFormat="1" x14ac:dyDescent="0.25">
      <c r="A293" s="34"/>
      <c r="B293" s="32"/>
    </row>
    <row r="294" spans="1:3" x14ac:dyDescent="0.25">
      <c r="A294" s="5"/>
      <c r="C294" t="str">
        <f>CONCATENATE("# How do changes in ",B11," affect people?")</f>
        <v># How do changes in COMT affect people?</v>
      </c>
    </row>
    <row r="295" spans="1:3" x14ac:dyDescent="0.25">
      <c r="A295" s="5"/>
    </row>
    <row r="296" spans="1:3" x14ac:dyDescent="0.25">
      <c r="A296" s="5" t="s">
        <v>54</v>
      </c>
      <c r="B296" s="27" t="str">
        <f>CONCATENATE("For the vast majority of people, the overall risk associated with the common ",B11," variants is small, and do not impact treatment. It is possible that variants in this gene interact with other gene variants, which is the reason for our inclusion of this gene.")</f>
        <v>For the vast majority of people, the overall risk associated with the common COMT variants is small, and do not impact treatment. It is possible that variants in this gene interact with other gene variants, which is the reason for our inclusion of this gene.</v>
      </c>
      <c r="C296" t="str">
        <f>B296</f>
        <v>For the vast majority of people, the overall risk associated with the common COMT variants is small, and do not impact treatment. It is possible that variants in this gene interact with other gene variants, which is the reason for our inclusion of this gene.</v>
      </c>
    </row>
    <row r="297" spans="1:3" s="33" customFormat="1" x14ac:dyDescent="0.25">
      <c r="A297" s="31"/>
      <c r="B297" s="32"/>
    </row>
    <row r="298" spans="1:3" s="33" customFormat="1" x14ac:dyDescent="0.25">
      <c r="A298" s="34"/>
      <c r="B298" s="32"/>
      <c r="C298" s="6" t="s">
        <v>215</v>
      </c>
    </row>
    <row r="299" spans="1:3" s="33" customFormat="1" x14ac:dyDescent="0.25">
      <c r="A299" s="34"/>
      <c r="B299" s="32"/>
      <c r="C299" s="6"/>
    </row>
    <row r="300" spans="1:3" x14ac:dyDescent="0.25">
      <c r="A300" s="5"/>
      <c r="C300" t="s">
        <v>157</v>
      </c>
    </row>
    <row r="301" spans="1:3" x14ac:dyDescent="0.25">
      <c r="A301" s="5"/>
    </row>
    <row r="302" spans="1:3" x14ac:dyDescent="0.25">
      <c r="A302" s="5" t="s">
        <v>17</v>
      </c>
      <c r="B302" s="27" t="s">
        <v>556</v>
      </c>
      <c r="C302" t="str">
        <f>B302</f>
        <v>Although this is the wild-type form, it is associated with a greater incidence of [type 2 diabetes mellitus]( https://www.ncbi.nlm.nih.gov/pubmed/25927430). Risk factors to develop diabetes include being [overweight, high blood pressure, high cholesterol, an inactive lifestyle, heart attack or stroke, depression, PCOS, and smoking](https://medlineplus.gov/howtopreventdiabetes.html).</v>
      </c>
    </row>
    <row r="303" spans="1:3" x14ac:dyDescent="0.25">
      <c r="A303" s="5"/>
    </row>
    <row r="304" spans="1:3" x14ac:dyDescent="0.25">
      <c r="A304" s="5"/>
      <c r="C304" t="s">
        <v>55</v>
      </c>
    </row>
    <row r="305" spans="1:3" x14ac:dyDescent="0.25">
      <c r="A305" s="5"/>
    </row>
    <row r="306" spans="1:3" x14ac:dyDescent="0.25">
      <c r="A306" s="5"/>
      <c r="B306" s="41" t="s">
        <v>557</v>
      </c>
      <c r="C306" t="str">
        <f>B306</f>
        <v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v>
      </c>
    </row>
    <row r="307" spans="1:3" s="33" customFormat="1" x14ac:dyDescent="0.25">
      <c r="A307" s="31"/>
      <c r="B307" s="32"/>
    </row>
    <row r="308" spans="1:3" s="33" customFormat="1" x14ac:dyDescent="0.25">
      <c r="A308" s="34"/>
      <c r="B308" s="32"/>
      <c r="C308" s="6" t="s">
        <v>207</v>
      </c>
    </row>
    <row r="309" spans="1:3" s="33" customFormat="1" x14ac:dyDescent="0.25">
      <c r="A309" s="34"/>
      <c r="B309" s="32"/>
      <c r="C309" s="6"/>
    </row>
    <row r="310" spans="1:3" x14ac:dyDescent="0.25">
      <c r="A310" s="5"/>
    </row>
    <row r="311" spans="1:3" x14ac:dyDescent="0.25">
      <c r="A311" s="5"/>
      <c r="C311" t="s">
        <v>157</v>
      </c>
    </row>
    <row r="312" spans="1:3" x14ac:dyDescent="0.25">
      <c r="A312" s="5"/>
    </row>
    <row r="313" spans="1:3" x14ac:dyDescent="0.25">
      <c r="A313" s="5" t="s">
        <v>17</v>
      </c>
      <c r="B313" s="41" t="s">
        <v>558</v>
      </c>
      <c r="C313" t="str">
        <f>B313</f>
        <v>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v>
      </c>
    </row>
    <row r="314" spans="1:3" x14ac:dyDescent="0.25">
      <c r="A314" s="5"/>
    </row>
    <row r="315" spans="1:3" x14ac:dyDescent="0.25">
      <c r="A315" s="5"/>
      <c r="C315" t="s">
        <v>55</v>
      </c>
    </row>
    <row r="316" spans="1:3" x14ac:dyDescent="0.25">
      <c r="A316" s="5"/>
    </row>
    <row r="317" spans="1:3" x14ac:dyDescent="0.25">
      <c r="A317" s="5"/>
      <c r="B317" s="41" t="s">
        <v>559</v>
      </c>
      <c r="C317" t="str">
        <f>B317</f>
        <v>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18" spans="1:3" s="33" customFormat="1" x14ac:dyDescent="0.25">
      <c r="A318" s="31"/>
      <c r="B318" s="32"/>
    </row>
    <row r="319" spans="1:3" s="33" customFormat="1" x14ac:dyDescent="0.25">
      <c r="A319" s="34"/>
      <c r="B319" s="32"/>
      <c r="C319" s="6" t="s">
        <v>208</v>
      </c>
    </row>
    <row r="320" spans="1:3" s="33" customFormat="1" x14ac:dyDescent="0.25">
      <c r="A320" s="34"/>
      <c r="B320" s="32"/>
      <c r="C320" s="6"/>
    </row>
    <row r="321" spans="1:3" x14ac:dyDescent="0.25">
      <c r="A321" s="5"/>
      <c r="C321" t="s">
        <v>209</v>
      </c>
    </row>
    <row r="322" spans="1:3" x14ac:dyDescent="0.25">
      <c r="A322" s="5"/>
    </row>
    <row r="323" spans="1:3" x14ac:dyDescent="0.25">
      <c r="A323" s="5" t="s">
        <v>17</v>
      </c>
      <c r="B323" s="41" t="s">
        <v>560</v>
      </c>
      <c r="C323" t="str">
        <f>B323</f>
        <v xml:space="preserve">
This variant decreases COMT enzymatic activity by as much as 25% and increases dopamine levels. It also decreases the [pain tolerance with higher pain ratings](https://www.ncbi.nlm.nih.gov/pubmed/12595695?dopt=Abstract) and increased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v>
      </c>
    </row>
    <row r="324" spans="1:3" x14ac:dyDescent="0.25">
      <c r="A324" s="5"/>
    </row>
    <row r="325" spans="1:3" x14ac:dyDescent="0.25">
      <c r="A325" s="5"/>
      <c r="C325" t="s">
        <v>55</v>
      </c>
    </row>
    <row r="326" spans="1:3" x14ac:dyDescent="0.25">
      <c r="A326" s="5"/>
    </row>
    <row r="327" spans="1:3" x14ac:dyDescent="0.25">
      <c r="A327" s="5"/>
      <c r="B327" s="41" t="s">
        <v>561</v>
      </c>
      <c r="C327" t="str">
        <f>B327</f>
        <v>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29" spans="1:3" s="33" customFormat="1" x14ac:dyDescent="0.25">
      <c r="A329" s="31"/>
      <c r="B329" s="32"/>
    </row>
    <row r="330" spans="1:3" s="33" customFormat="1" x14ac:dyDescent="0.25">
      <c r="A330" s="34"/>
      <c r="B330" s="32"/>
      <c r="C330" s="6" t="s">
        <v>210</v>
      </c>
    </row>
    <row r="331" spans="1:3" s="33" customFormat="1" x14ac:dyDescent="0.25">
      <c r="A331" s="34"/>
      <c r="B331" s="32"/>
      <c r="C331" s="6"/>
    </row>
    <row r="332" spans="1:3" x14ac:dyDescent="0.25">
      <c r="A332" s="5"/>
      <c r="C332" t="s">
        <v>211</v>
      </c>
    </row>
    <row r="333" spans="1:3" x14ac:dyDescent="0.25">
      <c r="A333" s="5"/>
    </row>
    <row r="334" spans="1:3" x14ac:dyDescent="0.25">
      <c r="A334" s="5" t="s">
        <v>17</v>
      </c>
      <c r="B334" s="41" t="s">
        <v>562</v>
      </c>
      <c r="C334" t="str">
        <f>B334</f>
        <v>The (A) substitution polymorphism changes the amino acid to a methionine, reducing enzymatic activity by 25% and greatly increasing dopamine levels. [78% of AA experience chronic pain](https://www.ncbi.nlm.nih.gov/pubmed/21120493?dopt=Abstract) compared to 28% of the general population, and the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showed [more activation](https://www.ncbi.nlm.nih.gov/pubmed/22110941) than healthy patients. CFS patients have [higher cortisol levels, enhanced IgE, diminished IgG3 levels, and an increased susceptibility to respiratory tract infections](https://www.ncbi.nlm.nih.gov/pubmed/26272340). It is linked to increased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v>
      </c>
    </row>
    <row r="335" spans="1:3" x14ac:dyDescent="0.25">
      <c r="A335" s="5"/>
    </row>
    <row r="336" spans="1:3" x14ac:dyDescent="0.25">
      <c r="A336" s="5"/>
      <c r="C336" t="s">
        <v>55</v>
      </c>
    </row>
    <row r="337" spans="1:3" x14ac:dyDescent="0.25">
      <c r="A337" s="5"/>
    </row>
    <row r="338" spans="1:3" x14ac:dyDescent="0.25">
      <c r="A338" s="5"/>
      <c r="B338" s="41" t="s">
        <v>563</v>
      </c>
      <c r="C338" t="str">
        <f>B338</f>
        <v>*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porr sleep quality, and low quality of life.
* To relieve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39" spans="1:3" s="33" customFormat="1" x14ac:dyDescent="0.25">
      <c r="A339" s="31"/>
      <c r="B339" s="32"/>
    </row>
    <row r="340" spans="1:3" s="33" customFormat="1" x14ac:dyDescent="0.25">
      <c r="A340" s="34"/>
      <c r="B340" s="32"/>
      <c r="C340" s="6" t="s">
        <v>212</v>
      </c>
    </row>
    <row r="341" spans="1:3" s="33" customFormat="1" x14ac:dyDescent="0.25">
      <c r="A341" s="34"/>
      <c r="B341" s="32"/>
      <c r="C341" s="6"/>
    </row>
    <row r="342" spans="1:3" x14ac:dyDescent="0.25">
      <c r="A342" s="5"/>
      <c r="C342" t="s">
        <v>209</v>
      </c>
    </row>
    <row r="343" spans="1:3" x14ac:dyDescent="0.25">
      <c r="A343" s="5"/>
    </row>
    <row r="344" spans="1:3" x14ac:dyDescent="0.25">
      <c r="A344" s="5" t="s">
        <v>17</v>
      </c>
      <c r="B344" s="27" t="s">
        <v>564</v>
      </c>
      <c r="C344" t="str">
        <f>B344</f>
        <v>In estrogen metabolic pathways, the COMT enzyme is related to detoxification. The slightly impaired detoxification pathway may increase the risk for [endometrial](https://www.ncbi.nlm.nih.gov/pubmed/18324659?dopt=Abstract) and [breast cancer](https://www.ncbi.nlm.nih.gov/pubmed/18194538?dopt=Abstract).</v>
      </c>
    </row>
    <row r="345" spans="1:3" x14ac:dyDescent="0.25">
      <c r="A345" s="5"/>
    </row>
    <row r="346" spans="1:3" x14ac:dyDescent="0.25">
      <c r="A346" s="5"/>
      <c r="C346" t="s">
        <v>55</v>
      </c>
    </row>
    <row r="347" spans="1:3" x14ac:dyDescent="0.25">
      <c r="A347" s="5"/>
    </row>
    <row r="348" spans="1:3" x14ac:dyDescent="0.25">
      <c r="A348" s="5"/>
      <c r="B348" s="41" t="s">
        <v>565</v>
      </c>
      <c r="C348" t="str">
        <f>B348</f>
        <v>*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49" spans="1:3" s="33" customFormat="1" x14ac:dyDescent="0.25">
      <c r="A349" s="31"/>
      <c r="B349" s="32"/>
    </row>
    <row r="350" spans="1:3" s="33" customFormat="1" x14ac:dyDescent="0.25">
      <c r="A350" s="34"/>
      <c r="B350" s="32"/>
      <c r="C350" s="6" t="s">
        <v>213</v>
      </c>
    </row>
    <row r="351" spans="1:3" s="33" customFormat="1" x14ac:dyDescent="0.25">
      <c r="A351" s="34"/>
      <c r="B351" s="32"/>
      <c r="C351" s="6"/>
    </row>
    <row r="352" spans="1:3" x14ac:dyDescent="0.25">
      <c r="A352" s="5"/>
      <c r="C352" t="s">
        <v>211</v>
      </c>
    </row>
    <row r="353" spans="1:3" x14ac:dyDescent="0.25">
      <c r="A353" s="5"/>
    </row>
    <row r="354" spans="1:3" x14ac:dyDescent="0.25">
      <c r="A354" s="5" t="s">
        <v>17</v>
      </c>
      <c r="B354" s="27" t="s">
        <v>566</v>
      </c>
      <c r="C354" t="str">
        <f>B354</f>
        <v>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v>
      </c>
    </row>
    <row r="355" spans="1:3" x14ac:dyDescent="0.25">
      <c r="A355" s="5"/>
    </row>
    <row r="356" spans="1:3" x14ac:dyDescent="0.25">
      <c r="A356" s="5"/>
      <c r="C356" t="s">
        <v>55</v>
      </c>
    </row>
    <row r="357" spans="1:3" x14ac:dyDescent="0.25">
      <c r="A357" s="5"/>
    </row>
    <row r="358" spans="1:3" x14ac:dyDescent="0.25">
      <c r="A358" s="5"/>
      <c r="B358" s="41" t="s">
        <v>567</v>
      </c>
      <c r="C358" t="str">
        <f>B358</f>
        <v>*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59" spans="1:3" s="33" customFormat="1" x14ac:dyDescent="0.25">
      <c r="A359" s="31"/>
      <c r="B359" s="32"/>
    </row>
    <row r="360" spans="1:3" s="33" customFormat="1" x14ac:dyDescent="0.25">
      <c r="A360" s="34"/>
      <c r="B360" s="32"/>
      <c r="C360" s="6" t="s">
        <v>221</v>
      </c>
    </row>
    <row r="361" spans="1:3" s="33" customFormat="1" x14ac:dyDescent="0.25">
      <c r="A361" s="34"/>
      <c r="B361" s="32"/>
      <c r="C361" s="6"/>
    </row>
    <row r="362" spans="1:3" x14ac:dyDescent="0.25">
      <c r="A362" s="5"/>
      <c r="C362" t="s">
        <v>161</v>
      </c>
    </row>
    <row r="363" spans="1:3" x14ac:dyDescent="0.25">
      <c r="A363" s="5"/>
    </row>
    <row r="364" spans="1:3" x14ac:dyDescent="0.25">
      <c r="A364" s="5" t="s">
        <v>17</v>
      </c>
      <c r="B364" s="27" t="s">
        <v>218</v>
      </c>
      <c r="C364" t="str">
        <f>B364</f>
        <v>This variant is associated with increased “oxidative stress,” which is caused by [free radicals](https://nccih.nih.gov/health/antioxidants/introduction.htm) triggering cell damage. The increased risk of oxidative stress also leads to [cancer](https://www.ncbi.nlm.nih.gov/pubmed/21716162).</v>
      </c>
    </row>
    <row r="365" spans="1:3" x14ac:dyDescent="0.25">
      <c r="A365" s="5"/>
    </row>
    <row r="366" spans="1:3" x14ac:dyDescent="0.25">
      <c r="A366" s="5"/>
      <c r="C366" t="s">
        <v>55</v>
      </c>
    </row>
    <row r="367" spans="1:3" x14ac:dyDescent="0.25">
      <c r="A367" s="5"/>
    </row>
    <row r="368" spans="1:3" x14ac:dyDescent="0.25">
      <c r="A368" s="5"/>
      <c r="B368" s="27" t="s">
        <v>217</v>
      </c>
      <c r="C368" t="str">
        <f>B368</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and purple berries like blueberries and cranberries, orange and dark, leafy green veggies like pumpkin and spinach, tomato, red grapes, and peanuts](https://www.fruitsandveggiesmorematters.org/what-are-phytochemicals).
</v>
      </c>
    </row>
    <row r="369" spans="1:3" s="33" customFormat="1" x14ac:dyDescent="0.25">
      <c r="A369" s="31"/>
      <c r="B369" s="32"/>
    </row>
    <row r="370" spans="1:3" s="33" customFormat="1" x14ac:dyDescent="0.25">
      <c r="A370" s="34"/>
      <c r="B370" s="32"/>
      <c r="C370" s="6" t="s">
        <v>214</v>
      </c>
    </row>
    <row r="371" spans="1:3" s="33" customFormat="1" x14ac:dyDescent="0.25">
      <c r="A371" s="34"/>
      <c r="B371" s="32"/>
      <c r="C371" s="6"/>
    </row>
    <row r="372" spans="1:3" x14ac:dyDescent="0.25">
      <c r="A372" s="5"/>
      <c r="C372" t="s">
        <v>160</v>
      </c>
    </row>
    <row r="373" spans="1:3" x14ac:dyDescent="0.25">
      <c r="A373" s="5"/>
    </row>
    <row r="374" spans="1:3" x14ac:dyDescent="0.25">
      <c r="A374" s="5" t="s">
        <v>17</v>
      </c>
      <c r="B374" s="41" t="s">
        <v>568</v>
      </c>
      <c r="C374" t="str">
        <f>B374</f>
        <v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v>
      </c>
    </row>
    <row r="375" spans="1:3" x14ac:dyDescent="0.25">
      <c r="A375" s="5"/>
    </row>
    <row r="376" spans="1:3" x14ac:dyDescent="0.25">
      <c r="A376" s="5"/>
      <c r="C376" t="s">
        <v>55</v>
      </c>
    </row>
    <row r="377" spans="1:3" x14ac:dyDescent="0.25">
      <c r="A377" s="5"/>
    </row>
    <row r="378" spans="1:3" x14ac:dyDescent="0.25">
      <c r="A378" s="5"/>
      <c r="B378" s="27" t="s">
        <v>569</v>
      </c>
      <c r="C378" t="str">
        <f>B378</f>
        <v>Be careful if taking [Tacrolimus]( https://www.ncbi.nlm.nih.gov/pubmed/24465960). Avoid cold temperatures or temperature shock.</v>
      </c>
    </row>
    <row r="379" spans="1:3" s="33" customFormat="1" x14ac:dyDescent="0.25">
      <c r="A379" s="31"/>
      <c r="B379" s="32"/>
    </row>
    <row r="380" spans="1:3" s="33" customFormat="1" x14ac:dyDescent="0.25">
      <c r="A380" s="34"/>
      <c r="B380" s="32"/>
      <c r="C380" s="6" t="s">
        <v>216</v>
      </c>
    </row>
    <row r="381" spans="1:3" s="33" customFormat="1" x14ac:dyDescent="0.25">
      <c r="A381" s="34"/>
      <c r="B381" s="32"/>
      <c r="C381" s="6"/>
    </row>
    <row r="382" spans="1:3" x14ac:dyDescent="0.25">
      <c r="A382" s="5"/>
      <c r="C382" t="s">
        <v>160</v>
      </c>
    </row>
    <row r="383" spans="1:3" x14ac:dyDescent="0.25">
      <c r="A383" s="5"/>
    </row>
    <row r="384" spans="1:3" x14ac:dyDescent="0.25">
      <c r="A384" s="5" t="s">
        <v>17</v>
      </c>
      <c r="B384" s="27" t="s">
        <v>570</v>
      </c>
      <c r="C384" t="str">
        <f>B384</f>
        <v>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v>
      </c>
    </row>
    <row r="385" spans="1:3" x14ac:dyDescent="0.25">
      <c r="A385" s="5"/>
    </row>
    <row r="386" spans="1:3" x14ac:dyDescent="0.25">
      <c r="A386" s="5"/>
      <c r="C386" t="s">
        <v>55</v>
      </c>
    </row>
    <row r="387" spans="1:3" x14ac:dyDescent="0.25">
      <c r="A387" s="5"/>
    </row>
    <row r="388" spans="1:3" x14ac:dyDescent="0.25">
      <c r="A388" s="5"/>
      <c r="B388" s="27" t="s">
        <v>217</v>
      </c>
      <c r="C388" t="str">
        <f>B388</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and purple berries like blueberries and cranberries, orange and dark, leafy green veggies like pumpkin and spinach, tomato, red grapes, and peanuts](https://www.fruitsandveggiesmorematters.org/what-are-phytochemicals).
</v>
      </c>
    </row>
    <row r="390" spans="1:3" s="33" customFormat="1" x14ac:dyDescent="0.25">
      <c r="A390" s="31"/>
      <c r="B390" s="32"/>
    </row>
    <row r="391" spans="1:3" s="33" customFormat="1" x14ac:dyDescent="0.25">
      <c r="A391" s="34"/>
      <c r="B391" s="32"/>
      <c r="C391" s="6" t="s">
        <v>219</v>
      </c>
    </row>
    <row r="392" spans="1:3" s="33" customFormat="1" x14ac:dyDescent="0.25">
      <c r="A392" s="34"/>
      <c r="B392" s="32"/>
      <c r="C392" s="6"/>
    </row>
    <row r="393" spans="1:3" x14ac:dyDescent="0.25">
      <c r="A393" s="5"/>
      <c r="C393" t="s">
        <v>160</v>
      </c>
    </row>
    <row r="394" spans="1:3" x14ac:dyDescent="0.25">
      <c r="A394" s="5"/>
    </row>
    <row r="395" spans="1:3" x14ac:dyDescent="0.25">
      <c r="A395" s="5" t="s">
        <v>17</v>
      </c>
      <c r="B395" s="27" t="s">
        <v>571</v>
      </c>
      <c r="C395" t="str">
        <f>B395</f>
        <v>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v>
      </c>
    </row>
    <row r="396" spans="1:3" x14ac:dyDescent="0.25">
      <c r="A396" s="5"/>
    </row>
    <row r="397" spans="1:3" x14ac:dyDescent="0.25">
      <c r="A397" s="5"/>
      <c r="C397" t="s">
        <v>55</v>
      </c>
    </row>
    <row r="398" spans="1:3" x14ac:dyDescent="0.25">
      <c r="A398" s="5"/>
    </row>
    <row r="399" spans="1:3" x14ac:dyDescent="0.25">
      <c r="A399" s="5"/>
      <c r="B399" s="27" t="s">
        <v>217</v>
      </c>
      <c r="C399" t="str">
        <f>B399</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and purple berries like blueberries and cranberries, orange and dark, leafy green veggies like pumpkin and spinach, tomato, red grapes, and peanuts](https://www.fruitsandveggiesmorematters.org/what-are-phytochemicals).
</v>
      </c>
    </row>
    <row r="401" spans="1:3" s="33" customFormat="1" x14ac:dyDescent="0.25">
      <c r="B401" s="32"/>
    </row>
    <row r="403" spans="1:3" ht="60" x14ac:dyDescent="0.25">
      <c r="A403" t="s">
        <v>56</v>
      </c>
      <c r="B403" s="7" t="s">
        <v>220</v>
      </c>
      <c r="C403" t="str">
        <f>CONCATENATE("&lt;symptoms ",B403," /&gt;")</f>
        <v>&lt;symptoms pain muscle fatigue POTS stress problems with thinking or memor, brain fog post exertional malaise sleep disorder depression anxiety /&gt;</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511E5-CEC5-487A-9C34-80050F249FB3}">
  <dimension ref="A1:C172"/>
  <sheetViews>
    <sheetView workbookViewId="0">
      <selection activeCell="C14" sqref="C14"/>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242</v>
      </c>
      <c r="C2" t="str">
        <f>CONCATENATE("# What does the ",B2," gene do?")</f>
        <v># What does the CHRNE gene do?</v>
      </c>
    </row>
    <row r="3" spans="1:3" x14ac:dyDescent="0.25">
      <c r="A3" s="6"/>
    </row>
    <row r="4" spans="1:3" ht="17.25" x14ac:dyDescent="0.3">
      <c r="A4" s="6" t="s">
        <v>22</v>
      </c>
      <c r="B4" s="28" t="s">
        <v>245</v>
      </c>
      <c r="C4" t="str">
        <f>B4</f>
        <v xml:space="preserve">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causes progressive muscle weakness. Other variants reduce natural killer cell function in the immune system and are associated with [CFS](https://www.ncbi.nlm.nih.gov/pubmed/27099524). </v>
      </c>
    </row>
    <row r="5" spans="1:3" ht="17.25" x14ac:dyDescent="0.3">
      <c r="A5" s="6"/>
      <c r="B5" s="28"/>
    </row>
    <row r="6" spans="1:3" x14ac:dyDescent="0.25">
      <c r="A6" s="6" t="s">
        <v>23</v>
      </c>
      <c r="B6" s="27">
        <v>17</v>
      </c>
      <c r="C6" t="str">
        <f>CONCATENATE("This gene is located on chromosome ",B6,". The ",B7," it creates acts in your ",B8)</f>
        <v>This gene is located on chromosome 17. The protein it creates acts in your immune system and muscles.</v>
      </c>
    </row>
    <row r="7" spans="1:3" x14ac:dyDescent="0.25">
      <c r="A7" s="6" t="s">
        <v>24</v>
      </c>
      <c r="B7" s="27" t="s">
        <v>25</v>
      </c>
    </row>
    <row r="8" spans="1:3" x14ac:dyDescent="0.25">
      <c r="A8" s="6" t="s">
        <v>21</v>
      </c>
      <c r="B8" s="27" t="s">
        <v>246</v>
      </c>
    </row>
    <row r="9" spans="1:3" x14ac:dyDescent="0.25">
      <c r="A9" s="5" t="s">
        <v>26</v>
      </c>
      <c r="B9" s="27" t="s">
        <v>247</v>
      </c>
      <c r="C9" t="str">
        <f>CONCATENATE("&lt;TissueList ",B9," /&gt;")</f>
        <v>&lt;TissueList brain immune circularity muscles D001921 D007107 D002319 D009132 /&gt;</v>
      </c>
    </row>
    <row r="10" spans="1:3" s="33" customFormat="1" x14ac:dyDescent="0.25">
      <c r="A10" s="34"/>
      <c r="B10" s="32"/>
    </row>
    <row r="11" spans="1:3" x14ac:dyDescent="0.25">
      <c r="A11" s="6" t="s">
        <v>4</v>
      </c>
      <c r="B11" s="27" t="s">
        <v>242</v>
      </c>
      <c r="C11" t="str">
        <f>CONCATENATE("&lt;GeneAnalysis gene=",CHAR(34),B11,CHAR(34)," interval=",CHAR(34),B12,CHAR(34),"&gt; ")</f>
        <v xml:space="preserve">&lt;GeneAnalysis gene="CHRNE" interval="NC_000017.11 :g.4897769_4905019"&gt; </v>
      </c>
    </row>
    <row r="12" spans="1:3" x14ac:dyDescent="0.25">
      <c r="A12" s="6" t="s">
        <v>27</v>
      </c>
      <c r="B12" s="27" t="s">
        <v>244</v>
      </c>
    </row>
    <row r="13" spans="1:3" x14ac:dyDescent="0.25">
      <c r="A13" s="6" t="s">
        <v>28</v>
      </c>
      <c r="B13" s="27" t="s">
        <v>362</v>
      </c>
      <c r="C13" t="str">
        <f>CONCATENATE("# What are some common mutations of ",B11,"?")</f>
        <v># What are some common mutations of CHRNE?</v>
      </c>
    </row>
    <row r="14" spans="1:3" x14ac:dyDescent="0.25">
      <c r="A14" s="6"/>
      <c r="C14" t="s">
        <v>17</v>
      </c>
    </row>
    <row r="15" spans="1:3" x14ac:dyDescent="0.25">
      <c r="C15" t="str">
        <f>CONCATENATE("There are ",B13," well known variants in ",B11,": ",B22," and ",B28,".")</f>
        <v>There are two well known variants in CHRNE: [G1074A](https://www.ncbi.nlm.nih.gov/clinvar/variation/128767/) and [C865T](https://www.ncbi.nlm.nih.gov/clinvar/variation/18344/).</v>
      </c>
    </row>
    <row r="17" spans="1:3" x14ac:dyDescent="0.25">
      <c r="A17" s="6"/>
      <c r="C17" t="str">
        <f>CONCATENATE("&lt;# ",B19," #&gt;")</f>
        <v>&lt;# G1074A #&gt;</v>
      </c>
    </row>
    <row r="18" spans="1:3" x14ac:dyDescent="0.25">
      <c r="A18" s="6" t="s">
        <v>29</v>
      </c>
      <c r="B18" s="1" t="s">
        <v>250</v>
      </c>
      <c r="C18" t="str">
        <f>CONCATENATE(" &lt;Variant hgvs=",CHAR(34),B18,CHAR(34)," name=",CHAR(34),B19,CHAR(34),"&gt; ")</f>
        <v xml:space="preserve"> &lt;Variant hgvs="NC_000017.11:g.4901607G&gt;A" name="G1074A"&gt; </v>
      </c>
    </row>
    <row r="19" spans="1:3" x14ac:dyDescent="0.25">
      <c r="A19" s="5" t="s">
        <v>30</v>
      </c>
      <c r="B19" s="1" t="s">
        <v>248</v>
      </c>
    </row>
    <row r="20" spans="1:3" x14ac:dyDescent="0.25">
      <c r="A20" s="5" t="s">
        <v>31</v>
      </c>
      <c r="B20" s="27" t="s">
        <v>38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CHRNE gene from guanine (G) to adenine (A) resulting in incorrect protein function. This substitution of a single nucleotide is known as a missense variant.</v>
      </c>
    </row>
    <row r="21" spans="1:3" x14ac:dyDescent="0.25">
      <c r="A21" s="5" t="s">
        <v>32</v>
      </c>
      <c r="B21" s="27" t="s">
        <v>66</v>
      </c>
      <c r="C21" t="s">
        <v>17</v>
      </c>
    </row>
    <row r="22" spans="1:3" x14ac:dyDescent="0.25">
      <c r="A22" s="5" t="s">
        <v>40</v>
      </c>
      <c r="B22" s="30" t="s">
        <v>249</v>
      </c>
      <c r="C22" t="str">
        <f>"&lt;/Variant&gt;"</f>
        <v>&lt;/Variant&gt;</v>
      </c>
    </row>
    <row r="23" spans="1:3" x14ac:dyDescent="0.25">
      <c r="C23" t="str">
        <f>CONCATENATE("&lt;# ",B25," #&gt;")</f>
        <v>&lt;# C865T #&gt;</v>
      </c>
    </row>
    <row r="24" spans="1:3" x14ac:dyDescent="0.25">
      <c r="A24" s="6" t="s">
        <v>29</v>
      </c>
      <c r="B24" s="1" t="s">
        <v>252</v>
      </c>
      <c r="C24" t="str">
        <f>CONCATENATE(" &lt;Variant hgvs=",CHAR(34),B24,CHAR(34)," name=",CHAR(34),B25,CHAR(34),"&gt; ")</f>
        <v xml:space="preserve"> &lt;Variant hgvs="NC_000017.11:g.4900845G&gt;A" name="C865T"&gt; </v>
      </c>
    </row>
    <row r="25" spans="1:3" x14ac:dyDescent="0.25">
      <c r="A25" s="5" t="s">
        <v>30</v>
      </c>
      <c r="B25" s="30" t="s">
        <v>251</v>
      </c>
    </row>
    <row r="26" spans="1:3" x14ac:dyDescent="0.25">
      <c r="A26" s="5" t="s">
        <v>31</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CHRNE gene from cytosine (C) to thymine (T) resulting in incorrect protein function. This substitution of a single nucleotide is known as a missense variant.</v>
      </c>
    </row>
    <row r="27" spans="1:3" x14ac:dyDescent="0.25">
      <c r="A27" s="5" t="s">
        <v>32</v>
      </c>
      <c r="B27" s="27" t="s">
        <v>37</v>
      </c>
    </row>
    <row r="28" spans="1:3" x14ac:dyDescent="0.25">
      <c r="A28" s="6" t="s">
        <v>40</v>
      </c>
      <c r="B28" s="30" t="s">
        <v>258</v>
      </c>
      <c r="C28" t="str">
        <f>"&lt;/Variant&gt;"</f>
        <v>&lt;/Variant&gt;</v>
      </c>
    </row>
    <row r="29" spans="1:3" s="33" customFormat="1" x14ac:dyDescent="0.25">
      <c r="A29" s="31"/>
      <c r="B29" s="32"/>
    </row>
    <row r="30" spans="1:3" s="33" customFormat="1" x14ac:dyDescent="0.25">
      <c r="A30" s="31"/>
      <c r="B30" s="32"/>
      <c r="C30" t="str">
        <f>C17</f>
        <v>&lt;# G1074A #&gt;</v>
      </c>
    </row>
    <row r="31" spans="1:3" x14ac:dyDescent="0.25">
      <c r="A31" s="5" t="s">
        <v>39</v>
      </c>
      <c r="B31" s="1" t="s">
        <v>253</v>
      </c>
      <c r="C31" t="str">
        <f>CONCATENATE(" &lt;Genotype hgvs=",CHAR(34),B31,B32,";",B33,CHAR(34)," name=",CHAR(34),B19,CHAR(34),"&gt; ")</f>
        <v xml:space="preserve"> &lt;Genotype hgvs="NC_000017.11:g.[4901607G&gt;A];[4901607=]" name="G1074A"&gt; </v>
      </c>
    </row>
    <row r="32" spans="1:3" x14ac:dyDescent="0.25">
      <c r="A32" s="5" t="s">
        <v>40</v>
      </c>
      <c r="B32" s="27" t="s">
        <v>254</v>
      </c>
    </row>
    <row r="33" spans="1:3" x14ac:dyDescent="0.25">
      <c r="A33" s="5" t="s">
        <v>31</v>
      </c>
      <c r="B33" s="27" t="s">
        <v>255</v>
      </c>
      <c r="C33" t="s">
        <v>539</v>
      </c>
    </row>
    <row r="34" spans="1:3" x14ac:dyDescent="0.25">
      <c r="A34" s="5" t="s">
        <v>45</v>
      </c>
      <c r="B34" s="27" t="str">
        <f>CONCATENATE("People with this variant have one copy of the ",B22," variant. This substitution of a single nucleotide is known as a missense mutation.")</f>
        <v>People with this variant have one copy of the [G1074A](https://www.ncbi.nlm.nih.gov/clinvar/variation/128767/) variant. This substitution of a single nucleotide is known as a missense mutation.</v>
      </c>
      <c r="C34" t="s">
        <v>17</v>
      </c>
    </row>
    <row r="35" spans="1:3" x14ac:dyDescent="0.25">
      <c r="A35" s="6" t="s">
        <v>46</v>
      </c>
      <c r="B35" s="27" t="s">
        <v>234</v>
      </c>
      <c r="C35" t="str">
        <f>CONCATENATE("     ",B34)</f>
        <v xml:space="preserve">     People with this variant have one copy of the [G1074A](https://www.ncbi.nlm.nih.gov/clinvar/variation/128767/) variant. This substitution of a single nucleotide is known as a missense mutation.</v>
      </c>
    </row>
    <row r="36" spans="1:3" x14ac:dyDescent="0.25">
      <c r="A36" s="6" t="s">
        <v>47</v>
      </c>
      <c r="B36" s="27">
        <v>7.1</v>
      </c>
    </row>
    <row r="37" spans="1:3" x14ac:dyDescent="0.25">
      <c r="A37" s="5"/>
      <c r="C37" t="s">
        <v>541</v>
      </c>
    </row>
    <row r="38" spans="1:3" x14ac:dyDescent="0.25">
      <c r="A38" s="6"/>
    </row>
    <row r="39" spans="1:3" x14ac:dyDescent="0.25">
      <c r="A39" s="6"/>
      <c r="C39" t="str">
        <f>CONCATENATE("     ",B35)</f>
        <v xml:space="preserve">     Your variant is not associated with any loss of function.</v>
      </c>
    </row>
    <row r="40" spans="1:3" x14ac:dyDescent="0.25">
      <c r="A40" s="6"/>
    </row>
    <row r="41" spans="1:3" x14ac:dyDescent="0.25">
      <c r="A41" s="6"/>
      <c r="C41" t="s">
        <v>542</v>
      </c>
    </row>
    <row r="42" spans="1:3" x14ac:dyDescent="0.25">
      <c r="A42" s="5"/>
    </row>
    <row r="43" spans="1:3" x14ac:dyDescent="0.25">
      <c r="A43" s="5"/>
      <c r="C43" t="str">
        <f>CONCATENATE( "  &lt;piechart percentage=",B36," /&gt;")</f>
        <v xml:space="preserve">  &lt;piechart percentage=7.1 /&gt;</v>
      </c>
    </row>
    <row r="44" spans="1:3" x14ac:dyDescent="0.25">
      <c r="A44" s="5"/>
      <c r="C44" t="str">
        <f>" &lt;/Genotype&gt;"</f>
        <v xml:space="preserve"> &lt;/Genotype&gt;</v>
      </c>
    </row>
    <row r="45" spans="1:3" x14ac:dyDescent="0.25">
      <c r="A45" s="5" t="s">
        <v>48</v>
      </c>
      <c r="B45" s="27" t="str">
        <f>CONCATENATE("People with this variant have two copies of the ",B22," variant. This substitution of a single nucleotide is known as a missense mutation.")</f>
        <v>People with this variant have two copies of the [G1074A](https://www.ncbi.nlm.nih.gov/clinvar/variation/128767/) variant. This substitution of a single nucleotide is known as a missense mutation.</v>
      </c>
      <c r="C45" t="str">
        <f>CONCATENATE(" &lt;Genotype hgvs=",CHAR(34),B31,B32,";",B32,CHAR(34)," name=",CHAR(34),B19,CHAR(34),"&gt; ")</f>
        <v xml:space="preserve"> &lt;Genotype hgvs="NC_000017.11:g.[4901607G&gt;A];[4901607G&gt;A]" name="G1074A"&gt; </v>
      </c>
    </row>
    <row r="46" spans="1:3" x14ac:dyDescent="0.25">
      <c r="A46" s="6" t="s">
        <v>49</v>
      </c>
      <c r="B46" s="27" t="s">
        <v>234</v>
      </c>
      <c r="C46" t="s">
        <v>17</v>
      </c>
    </row>
    <row r="47" spans="1:3" x14ac:dyDescent="0.25">
      <c r="A47" s="6" t="s">
        <v>47</v>
      </c>
      <c r="B47" s="27">
        <v>0.2</v>
      </c>
      <c r="C47" t="s">
        <v>539</v>
      </c>
    </row>
    <row r="48" spans="1:3" x14ac:dyDescent="0.25">
      <c r="A48" s="6"/>
    </row>
    <row r="49" spans="1:3" x14ac:dyDescent="0.25">
      <c r="A49" s="5"/>
      <c r="C49" t="str">
        <f>CONCATENATE("     ",B45)</f>
        <v xml:space="preserve">     People with this variant have two copies of the [G1074A](https://www.ncbi.nlm.nih.gov/clinvar/variation/128767/) variant. This substitution of a single nucleotide is known as a missense mutation.</v>
      </c>
    </row>
    <row r="50" spans="1:3" x14ac:dyDescent="0.25">
      <c r="A50" s="6"/>
    </row>
    <row r="51" spans="1:3" x14ac:dyDescent="0.25">
      <c r="A51" s="6"/>
      <c r="C51" t="s">
        <v>541</v>
      </c>
    </row>
    <row r="52" spans="1:3" x14ac:dyDescent="0.25">
      <c r="A52" s="6"/>
    </row>
    <row r="53" spans="1:3" x14ac:dyDescent="0.25">
      <c r="A53" s="6"/>
      <c r="C53" t="str">
        <f>CONCATENATE("     ",B46)</f>
        <v xml:space="preserve">     Your variant is not associated with any loss of function.</v>
      </c>
    </row>
    <row r="54" spans="1:3" x14ac:dyDescent="0.25">
      <c r="A54" s="6"/>
    </row>
    <row r="55" spans="1:3" x14ac:dyDescent="0.25">
      <c r="A55" s="5"/>
      <c r="C55" t="s">
        <v>542</v>
      </c>
    </row>
    <row r="56" spans="1:3" x14ac:dyDescent="0.25">
      <c r="A56" s="5"/>
    </row>
    <row r="57" spans="1:3" x14ac:dyDescent="0.25">
      <c r="A57" s="5"/>
      <c r="C57" t="str">
        <f>CONCATENATE( "  &lt;piechart percentage=",B47," /&gt;")</f>
        <v xml:space="preserve">  &lt;piechart percentage=0.2 /&gt;</v>
      </c>
    </row>
    <row r="58" spans="1:3" x14ac:dyDescent="0.25">
      <c r="A58" s="5"/>
      <c r="C58" t="str">
        <f>" &lt;/Genotype&gt;"</f>
        <v xml:space="preserve"> &lt;/Genotype&gt;</v>
      </c>
    </row>
    <row r="59" spans="1:3" x14ac:dyDescent="0.25">
      <c r="A59" s="5" t="s">
        <v>50</v>
      </c>
      <c r="B59" s="27" t="str">
        <f>CONCATENATE("Your ",B11," gene has no variants. A normal gene is referred to as a ",CHAR(34),"wild-type",CHAR(34)," gene.")</f>
        <v>Your CHRNE gene has no variants. A normal gene is referred to as a "wild-type" gene.</v>
      </c>
      <c r="C59" t="str">
        <f>CONCATENATE(" &lt;Genotype hgvs=",CHAR(34),B31,B33,";",B33,CHAR(34)," name=",CHAR(34),B19,CHAR(34),"&gt; ")</f>
        <v xml:space="preserve"> &lt;Genotype hgvs="NC_000017.11:g.[4901607=];[4901607=]" name="G1074A"&gt; </v>
      </c>
    </row>
    <row r="60" spans="1:3" x14ac:dyDescent="0.25">
      <c r="A60" s="6" t="s">
        <v>51</v>
      </c>
      <c r="B60" s="27" t="s">
        <v>572</v>
      </c>
      <c r="C60" t="s">
        <v>17</v>
      </c>
    </row>
    <row r="61" spans="1:3" x14ac:dyDescent="0.25">
      <c r="A61" s="6" t="s">
        <v>47</v>
      </c>
      <c r="B61" s="27">
        <v>92.7</v>
      </c>
      <c r="C61" t="s">
        <v>539</v>
      </c>
    </row>
    <row r="62" spans="1:3" x14ac:dyDescent="0.25">
      <c r="A62" s="5"/>
    </row>
    <row r="63" spans="1:3" x14ac:dyDescent="0.25">
      <c r="A63" s="6"/>
      <c r="C63" t="str">
        <f>CONCATENATE("     ",B59)</f>
        <v xml:space="preserve">     Your CHRNE gene has no variants. A normal gene is referred to as a "wild-type" gene.</v>
      </c>
    </row>
    <row r="64" spans="1:3" x14ac:dyDescent="0.25">
      <c r="A64" s="6"/>
    </row>
    <row r="65" spans="1:3" x14ac:dyDescent="0.25">
      <c r="A65" s="6"/>
      <c r="C65" t="s">
        <v>541</v>
      </c>
    </row>
    <row r="66" spans="1:3" x14ac:dyDescent="0.25">
      <c r="A66" s="6"/>
    </row>
    <row r="67" spans="1:3" x14ac:dyDescent="0.25">
      <c r="A67" s="6"/>
      <c r="C67" t="str">
        <f>CONCATENATE("     ",B60)</f>
        <v xml:space="preserve">     This variant is associated with CFS. See below for more information.</v>
      </c>
    </row>
    <row r="68" spans="1:3" x14ac:dyDescent="0.25">
      <c r="A68" s="5"/>
    </row>
    <row r="69" spans="1:3" x14ac:dyDescent="0.25">
      <c r="A69" s="5"/>
      <c r="C69" t="s">
        <v>542</v>
      </c>
    </row>
    <row r="70" spans="1:3" x14ac:dyDescent="0.25">
      <c r="A70" s="5"/>
    </row>
    <row r="71" spans="1:3" x14ac:dyDescent="0.25">
      <c r="A71" s="5"/>
      <c r="C71" t="str">
        <f>CONCATENATE( "  &lt;piechart percentage=",B61," /&gt;")</f>
        <v xml:space="preserve">  &lt;piechart percentage=92.7 /&gt;</v>
      </c>
    </row>
    <row r="72" spans="1:3" x14ac:dyDescent="0.25">
      <c r="A72" s="5"/>
      <c r="C72" t="str">
        <f>" &lt;/Genotype&gt;"</f>
        <v xml:space="preserve"> &lt;/Genotype&gt;</v>
      </c>
    </row>
    <row r="73" spans="1:3" x14ac:dyDescent="0.25">
      <c r="A73" s="5"/>
      <c r="C73" t="str">
        <f>C23</f>
        <v>&lt;# C865T #&gt;</v>
      </c>
    </row>
    <row r="74" spans="1:3" x14ac:dyDescent="0.25">
      <c r="A74" s="5" t="s">
        <v>39</v>
      </c>
      <c r="B74" s="1" t="s">
        <v>253</v>
      </c>
      <c r="C74" t="str">
        <f>CONCATENATE(" &lt;Genotype hgvs=",CHAR(34),B74,B75,";",B76,CHAR(34)," name=",CHAR(34),B25,CHAR(34),"&gt; ")</f>
        <v xml:space="preserve"> &lt;Genotype hgvs="NC_000017.11:g.[4900845G&gt;A];[4900845=]" name="C865T"&gt; </v>
      </c>
    </row>
    <row r="75" spans="1:3" x14ac:dyDescent="0.25">
      <c r="A75" s="5" t="s">
        <v>40</v>
      </c>
      <c r="B75" s="27" t="s">
        <v>256</v>
      </c>
    </row>
    <row r="76" spans="1:3" x14ac:dyDescent="0.25">
      <c r="A76" s="5" t="s">
        <v>31</v>
      </c>
      <c r="B76" s="27" t="s">
        <v>257</v>
      </c>
      <c r="C76" t="s">
        <v>539</v>
      </c>
    </row>
    <row r="77" spans="1:3" x14ac:dyDescent="0.25">
      <c r="A77" s="5" t="s">
        <v>45</v>
      </c>
      <c r="B77" s="27" t="str">
        <f>CONCATENATE("People with this variant have one copy of the ",B28," variant. This substitution of a single nucleotide is known as a missense mutation.")</f>
        <v>People with this variant have one copy of the [C865T](https://www.ncbi.nlm.nih.gov/clinvar/variation/18344/) variant. This substitution of a single nucleotide is known as a missense mutation.</v>
      </c>
      <c r="C77" t="s">
        <v>17</v>
      </c>
    </row>
    <row r="78" spans="1:3" x14ac:dyDescent="0.25">
      <c r="A78" s="6" t="s">
        <v>46</v>
      </c>
      <c r="B78" s="27" t="s">
        <v>234</v>
      </c>
      <c r="C78" t="str">
        <f>CONCATENATE("     ",B77)</f>
        <v xml:space="preserve">     People with this variant have one copy of the [C865T](https://www.ncbi.nlm.nih.gov/clinvar/variation/18344/) variant. This substitution of a single nucleotide is known as a missense mutation.</v>
      </c>
    </row>
    <row r="79" spans="1:3" x14ac:dyDescent="0.25">
      <c r="A79" s="6" t="s">
        <v>47</v>
      </c>
      <c r="B79" s="27" t="s">
        <v>17</v>
      </c>
    </row>
    <row r="80" spans="1:3" x14ac:dyDescent="0.25">
      <c r="A80" s="5"/>
      <c r="C80" t="s">
        <v>541</v>
      </c>
    </row>
    <row r="81" spans="1:3" x14ac:dyDescent="0.25">
      <c r="A81" s="6"/>
    </row>
    <row r="82" spans="1:3" x14ac:dyDescent="0.25">
      <c r="A82" s="6"/>
      <c r="C82" t="str">
        <f>CONCATENATE("     ",B78)</f>
        <v xml:space="preserve">     Your variant is not associated with any loss of function.</v>
      </c>
    </row>
    <row r="83" spans="1:3" x14ac:dyDescent="0.25">
      <c r="A83" s="6"/>
    </row>
    <row r="84" spans="1:3" x14ac:dyDescent="0.25">
      <c r="A84" s="6"/>
      <c r="C84" t="s">
        <v>542</v>
      </c>
    </row>
    <row r="85" spans="1:3" x14ac:dyDescent="0.25">
      <c r="A85" s="5"/>
    </row>
    <row r="86" spans="1:3" x14ac:dyDescent="0.25">
      <c r="A86" s="5"/>
      <c r="C86" t="str">
        <f>CONCATENATE( "  &lt;piechart percentage=",B79," /&gt;")</f>
        <v xml:space="preserve">  &lt;piechart percentage=  /&gt;</v>
      </c>
    </row>
    <row r="87" spans="1:3" x14ac:dyDescent="0.25">
      <c r="A87" s="5"/>
      <c r="C87" t="str">
        <f>" &lt;/Genotype&gt;"</f>
        <v xml:space="preserve"> &lt;/Genotype&gt;</v>
      </c>
    </row>
    <row r="88" spans="1:3" x14ac:dyDescent="0.25">
      <c r="A88" s="5" t="s">
        <v>48</v>
      </c>
      <c r="B88" s="27" t="str">
        <f>CONCATENATE("People with this variant have two copies of the ",B28," variant. This substitution of a single nucleotide is known as a missense mutation.")</f>
        <v>People with this variant have two copies of the [C865T](https://www.ncbi.nlm.nih.gov/clinvar/variation/18344/) variant. This substitution of a single nucleotide is known as a missense mutation.</v>
      </c>
      <c r="C88" t="str">
        <f>CONCATENATE(" &lt;Genotype hgvs=",CHAR(34),B74,B75,";",B75,CHAR(34)," name=",CHAR(34),B25,CHAR(34),"&gt; ")</f>
        <v xml:space="preserve"> &lt;Genotype hgvs="NC_000017.11:g.[4900845G&gt;A];[4900845G&gt;A]" name="C865T"&gt; </v>
      </c>
    </row>
    <row r="89" spans="1:3" x14ac:dyDescent="0.25">
      <c r="A89" s="6" t="s">
        <v>49</v>
      </c>
      <c r="B89" s="27" t="s">
        <v>206</v>
      </c>
      <c r="C89" t="s">
        <v>17</v>
      </c>
    </row>
    <row r="90" spans="1:3" x14ac:dyDescent="0.25">
      <c r="A90" s="6" t="s">
        <v>47</v>
      </c>
      <c r="B90" s="27" t="s">
        <v>17</v>
      </c>
      <c r="C90" t="s">
        <v>539</v>
      </c>
    </row>
    <row r="91" spans="1:3" x14ac:dyDescent="0.25">
      <c r="A91" s="6"/>
    </row>
    <row r="92" spans="1:3" x14ac:dyDescent="0.25">
      <c r="A92" s="5"/>
      <c r="C92" t="str">
        <f>CONCATENATE("     ",B88)</f>
        <v xml:space="preserve">     People with this variant have two copies of the [C865T](https://www.ncbi.nlm.nih.gov/clinvar/variation/18344/) variant. This substitution of a single nucleotide is known as a missense mutation.</v>
      </c>
    </row>
    <row r="93" spans="1:3" x14ac:dyDescent="0.25">
      <c r="A93" s="6"/>
    </row>
    <row r="94" spans="1:3" x14ac:dyDescent="0.25">
      <c r="A94" s="6"/>
      <c r="C94" t="s">
        <v>541</v>
      </c>
    </row>
    <row r="95" spans="1:3" x14ac:dyDescent="0.25">
      <c r="A95" s="6"/>
    </row>
    <row r="96" spans="1:3" x14ac:dyDescent="0.25">
      <c r="A96" s="6"/>
      <c r="C96" t="str">
        <f>CONCATENATE("     ",B89)</f>
        <v xml:space="preserve">     You are in the Severe Loss of Function category. See below for more information.</v>
      </c>
    </row>
    <row r="97" spans="1:3" x14ac:dyDescent="0.25">
      <c r="A97" s="6"/>
    </row>
    <row r="98" spans="1:3" x14ac:dyDescent="0.25">
      <c r="A98" s="5"/>
      <c r="C98" t="s">
        <v>542</v>
      </c>
    </row>
    <row r="99" spans="1:3" x14ac:dyDescent="0.25">
      <c r="A99" s="5"/>
    </row>
    <row r="100" spans="1:3" x14ac:dyDescent="0.25">
      <c r="A100" s="5"/>
      <c r="C100" t="str">
        <f>CONCATENATE( "  &lt;piechart percentage=",B90," /&gt;")</f>
        <v xml:space="preserve">  &lt;piechart percentage=  /&gt;</v>
      </c>
    </row>
    <row r="101" spans="1:3" x14ac:dyDescent="0.25">
      <c r="A101" s="5"/>
      <c r="C101" t="str">
        <f>" &lt;/Genotype&gt;"</f>
        <v xml:space="preserve"> &lt;/Genotype&gt;</v>
      </c>
    </row>
    <row r="102" spans="1:3" x14ac:dyDescent="0.25">
      <c r="A102" s="5" t="s">
        <v>50</v>
      </c>
      <c r="B102" s="27" t="str">
        <f>CONCATENATE("Your ",B11," gene has no variants. A normal gene is referred to as a ",CHAR(34),"wild-type",CHAR(34)," gene.")</f>
        <v>Your CHRNE gene has no variants. A normal gene is referred to as a "wild-type" gene.</v>
      </c>
      <c r="C102" t="str">
        <f>CONCATENATE(" &lt;Genotype hgvs=",CHAR(34),B74,B76,";",B76,CHAR(34)," name=",CHAR(34),B25,CHAR(34),"&gt; ")</f>
        <v xml:space="preserve"> &lt;Genotype hgvs="NC_000017.11:g.[4900845=];[4900845=]" name="C865T"&gt; </v>
      </c>
    </row>
    <row r="103" spans="1:3" x14ac:dyDescent="0.25">
      <c r="A103" s="6" t="s">
        <v>51</v>
      </c>
      <c r="B103" s="27" t="s">
        <v>234</v>
      </c>
      <c r="C103" t="s">
        <v>17</v>
      </c>
    </row>
    <row r="104" spans="1:3" x14ac:dyDescent="0.25">
      <c r="A104" s="6" t="s">
        <v>47</v>
      </c>
      <c r="B104" s="27" t="s">
        <v>17</v>
      </c>
      <c r="C104" t="s">
        <v>539</v>
      </c>
    </row>
    <row r="105" spans="1:3" x14ac:dyDescent="0.25">
      <c r="A105" s="5"/>
    </row>
    <row r="106" spans="1:3" x14ac:dyDescent="0.25">
      <c r="A106" s="6"/>
      <c r="C106" t="str">
        <f>CONCATENATE("     ",B102)</f>
        <v xml:space="preserve">     Your CHRNE gene has no variants. A normal gene is referred to as a "wild-type" gene.</v>
      </c>
    </row>
    <row r="107" spans="1:3" x14ac:dyDescent="0.25">
      <c r="A107" s="6"/>
    </row>
    <row r="108" spans="1:3" x14ac:dyDescent="0.25">
      <c r="A108" s="6"/>
      <c r="C108" t="s">
        <v>541</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542</v>
      </c>
    </row>
    <row r="113" spans="1:3" x14ac:dyDescent="0.25">
      <c r="A113" s="5"/>
    </row>
    <row r="114" spans="1:3" x14ac:dyDescent="0.25">
      <c r="A114" s="5"/>
      <c r="C114" t="str">
        <f>CONCATENATE( "  &lt;piechart percentage=",B104," /&gt;")</f>
        <v xml:space="preserve">  &lt;piechart percentage=  /&gt;</v>
      </c>
    </row>
    <row r="115" spans="1:3" x14ac:dyDescent="0.25">
      <c r="A115" s="5"/>
      <c r="C115" t="str">
        <f>" &lt;/Genotype&gt;"</f>
        <v xml:space="preserve"> &lt;/Genotype&gt;</v>
      </c>
    </row>
    <row r="116" spans="1:3" x14ac:dyDescent="0.25">
      <c r="A116" s="5" t="s">
        <v>52</v>
      </c>
      <c r="B116" s="27" t="str">
        <f>CONCATENATE("Your ",B11," has an unknown variant.")</f>
        <v>Your CHRNE has an unknown variant.</v>
      </c>
      <c r="C116" t="str">
        <f>CONCATENATE(" &lt;Genotype hgvs=",CHAR(34),"unknown",CHAR(34),"&gt; ")</f>
        <v xml:space="preserve"> &lt;Genotype hgvs="unknown"&gt; </v>
      </c>
    </row>
    <row r="117" spans="1:3" x14ac:dyDescent="0.25">
      <c r="A117" s="6" t="s">
        <v>52</v>
      </c>
      <c r="B117" s="27" t="s">
        <v>155</v>
      </c>
      <c r="C117" t="s">
        <v>17</v>
      </c>
    </row>
    <row r="118" spans="1:3" x14ac:dyDescent="0.25">
      <c r="A118" s="6" t="s">
        <v>47</v>
      </c>
      <c r="C118" t="s">
        <v>539</v>
      </c>
    </row>
    <row r="119" spans="1:3" x14ac:dyDescent="0.25">
      <c r="A119" s="6"/>
    </row>
    <row r="120" spans="1:3" x14ac:dyDescent="0.25">
      <c r="A120" s="6"/>
      <c r="C120" t="str">
        <f>CONCATENATE("     ",B116)</f>
        <v xml:space="preserve">     Your CHRNE has an unknown variant.</v>
      </c>
    </row>
    <row r="121" spans="1:3" x14ac:dyDescent="0.25">
      <c r="A121" s="6"/>
    </row>
    <row r="122" spans="1:3" x14ac:dyDescent="0.25">
      <c r="A122" s="6"/>
      <c r="C122" t="s">
        <v>541</v>
      </c>
    </row>
    <row r="123" spans="1:3" x14ac:dyDescent="0.25">
      <c r="A123" s="6"/>
    </row>
    <row r="124" spans="1:3" x14ac:dyDescent="0.25">
      <c r="A124" s="5"/>
      <c r="C124" t="str">
        <f>CONCATENATE("     ",B117)</f>
        <v xml:space="preserve">     The effect is unknown.</v>
      </c>
    </row>
    <row r="125" spans="1:3" x14ac:dyDescent="0.25">
      <c r="A125" s="6"/>
    </row>
    <row r="126" spans="1:3" x14ac:dyDescent="0.25">
      <c r="A126" s="5"/>
      <c r="C126" t="s">
        <v>542</v>
      </c>
    </row>
    <row r="127" spans="1:3" x14ac:dyDescent="0.25">
      <c r="A127" s="5"/>
    </row>
    <row r="128" spans="1:3" x14ac:dyDescent="0.25">
      <c r="A128" s="5"/>
      <c r="C128" t="str">
        <f>CONCATENATE( "  &lt;piechart percentage=",B118," /&gt;")</f>
        <v xml:space="preserve">  &lt;piechart percentage= /&gt;</v>
      </c>
    </row>
    <row r="129" spans="1:3" x14ac:dyDescent="0.25">
      <c r="A129" s="5"/>
      <c r="C129" t="str">
        <f>" &lt;/Genotype&gt;"</f>
        <v xml:space="preserve"> &lt;/Genotype&gt;</v>
      </c>
    </row>
    <row r="130" spans="1:3" x14ac:dyDescent="0.25">
      <c r="A130" s="5" t="s">
        <v>50</v>
      </c>
      <c r="B130" s="27" t="str">
        <f>CONCATENATE("Your ",B11," has no variants. A normal gene is referred to as a ",CHAR(34),"wild-type",CHAR(34)," gene.")</f>
        <v>Your CHRNE has no variants. A normal gene is referred to as a "wild-type" gene.</v>
      </c>
      <c r="C130" t="str">
        <f>CONCATENATE(" &lt;Genotype hgvs=",CHAR(34),"wildtype",CHAR(34),"&gt;")</f>
        <v xml:space="preserve"> &lt;Genotype hgvs="wildtype"&gt;</v>
      </c>
    </row>
    <row r="131" spans="1:3" x14ac:dyDescent="0.25">
      <c r="A131" s="6" t="s">
        <v>51</v>
      </c>
      <c r="B131" s="27" t="s">
        <v>153</v>
      </c>
      <c r="C131" t="s">
        <v>17</v>
      </c>
    </row>
    <row r="132" spans="1:3" x14ac:dyDescent="0.25">
      <c r="A132" s="6" t="s">
        <v>47</v>
      </c>
      <c r="C132" t="s">
        <v>539</v>
      </c>
    </row>
    <row r="133" spans="1:3" x14ac:dyDescent="0.25">
      <c r="A133" s="6"/>
    </row>
    <row r="134" spans="1:3" x14ac:dyDescent="0.25">
      <c r="A134" s="6"/>
      <c r="C134" t="str">
        <f>CONCATENATE("     ",B130)</f>
        <v xml:space="preserve">     Your CHRNE has no variants. A normal gene is referred to as a "wild-type" gene.</v>
      </c>
    </row>
    <row r="135" spans="1:3" x14ac:dyDescent="0.25">
      <c r="A135" s="6"/>
    </row>
    <row r="136" spans="1:3" x14ac:dyDescent="0.25">
      <c r="A136" s="6"/>
      <c r="C136" t="s">
        <v>541</v>
      </c>
    </row>
    <row r="137" spans="1:3" x14ac:dyDescent="0.25">
      <c r="A137" s="6"/>
    </row>
    <row r="138" spans="1:3" x14ac:dyDescent="0.25">
      <c r="A138" s="6"/>
      <c r="C138" t="str">
        <f>CONCATENATE("     ",B131)</f>
        <v xml:space="preserve">     This variant is not associated with increased risk.</v>
      </c>
    </row>
    <row r="139" spans="1:3" x14ac:dyDescent="0.25">
      <c r="A139" s="6"/>
    </row>
    <row r="140" spans="1:3" x14ac:dyDescent="0.25">
      <c r="A140" s="6"/>
      <c r="C140" t="s">
        <v>542</v>
      </c>
    </row>
    <row r="141" spans="1:3" x14ac:dyDescent="0.25">
      <c r="A141" s="5"/>
    </row>
    <row r="142" spans="1:3" x14ac:dyDescent="0.25">
      <c r="A142" s="6"/>
      <c r="C142" t="str">
        <f>CONCATENATE( "  &lt;piechart percentage=",B132," /&gt;")</f>
        <v xml:space="preserve">  &lt;piechart percentage= /&gt;</v>
      </c>
    </row>
    <row r="143" spans="1:3" x14ac:dyDescent="0.25">
      <c r="A143" s="6"/>
      <c r="C143" t="str">
        <f>" &lt;/Genotype&gt;"</f>
        <v xml:space="preserve"> &lt;/Genotype&gt;</v>
      </c>
    </row>
    <row r="144" spans="1:3" x14ac:dyDescent="0.25">
      <c r="A144" s="6"/>
      <c r="C144" t="str">
        <f>"&lt;/GeneAnalysis&gt;"</f>
        <v>&lt;/GeneAnalysis&gt;</v>
      </c>
    </row>
    <row r="145" spans="1:3" s="33" customFormat="1" x14ac:dyDescent="0.25">
      <c r="A145" s="31"/>
      <c r="B145" s="32"/>
    </row>
    <row r="146" spans="1:3" s="33" customFormat="1" x14ac:dyDescent="0.25">
      <c r="A146" s="34"/>
      <c r="B146" s="32"/>
      <c r="C146" s="6" t="s">
        <v>259</v>
      </c>
    </row>
    <row r="147" spans="1:3" s="33" customFormat="1" x14ac:dyDescent="0.25">
      <c r="A147" s="34"/>
      <c r="B147" s="32"/>
      <c r="C147" s="6"/>
    </row>
    <row r="148" spans="1:3" x14ac:dyDescent="0.25">
      <c r="A148" s="5"/>
      <c r="C148" t="str">
        <f>CONCATENATE("# How do changes in ",B11," affect people?")</f>
        <v># How do changes in CHRNE affect people?</v>
      </c>
    </row>
    <row r="149" spans="1:3" x14ac:dyDescent="0.25">
      <c r="A149" s="5"/>
    </row>
    <row r="150" spans="1:3" x14ac:dyDescent="0.25">
      <c r="A150" s="5" t="s">
        <v>54</v>
      </c>
      <c r="B150" s="27" t="str">
        <f>CONCATENATE("For the vast majority of people, the overall risk associated with the common ",B11," variants is small, and do not impact treatment. It is possible that variants in this gene interact with other gene variants, which is the reason for our inclusion of this gene.")</f>
        <v>For the vast majority of people, the overall risk associated with the common CHRNE variants is small, and do not impact treatment. It is possible that variants in this gene interact with other gene variants, which is the reason for our inclusion of this gene.</v>
      </c>
      <c r="C150" t="str">
        <f>B150</f>
        <v>For the vast majority of people, the overall risk associated with the common CHRNE variants is small, and do not impact treatment. It is possible that variants in this gene interact with other gene variants, which is the reason for our inclusion of this gene.</v>
      </c>
    </row>
    <row r="151" spans="1:3" s="33" customFormat="1" x14ac:dyDescent="0.25">
      <c r="A151" s="31"/>
      <c r="B151" s="32"/>
    </row>
    <row r="152" spans="1:3" x14ac:dyDescent="0.25">
      <c r="A152" s="5"/>
      <c r="C152" t="s">
        <v>211</v>
      </c>
    </row>
    <row r="153" spans="1:3" x14ac:dyDescent="0.25">
      <c r="A153" s="5"/>
    </row>
    <row r="154" spans="1:3" x14ac:dyDescent="0.25">
      <c r="A154" s="5" t="s">
        <v>17</v>
      </c>
      <c r="B154" s="27" t="s">
        <v>260</v>
      </c>
      <c r="C154" t="str">
        <f>B154</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was twice as common in [CFS patients at 62.1% with an odds ratio of 4.36.](https://www.ncbi.nlm.nih.gov/pubmed/27099524)</v>
      </c>
    </row>
    <row r="155" spans="1:3" x14ac:dyDescent="0.25">
      <c r="A155" s="5"/>
    </row>
    <row r="156" spans="1:3" x14ac:dyDescent="0.25">
      <c r="A156" s="5"/>
      <c r="C156" t="s">
        <v>55</v>
      </c>
    </row>
    <row r="157" spans="1:3" x14ac:dyDescent="0.25">
      <c r="A157" s="5"/>
    </row>
    <row r="158" spans="1:3" ht="409.5" x14ac:dyDescent="0.25">
      <c r="A158" s="5"/>
      <c r="B158" s="41" t="s">
        <v>573</v>
      </c>
      <c r="C158" t="str">
        <f>B158</f>
        <v>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valproric acid](https://www.ncbi.nlm.nih.gov/pubmed/17349632/) impair NKC function, and should be avoided.</v>
      </c>
    </row>
    <row r="159" spans="1:3" s="33" customFormat="1" x14ac:dyDescent="0.25">
      <c r="A159" s="31"/>
      <c r="B159" s="32"/>
    </row>
    <row r="160" spans="1:3" s="33" customFormat="1" x14ac:dyDescent="0.25">
      <c r="A160" s="34"/>
      <c r="B160" s="32"/>
      <c r="C160" s="6" t="s">
        <v>261</v>
      </c>
    </row>
    <row r="161" spans="1:3" s="33" customFormat="1" x14ac:dyDescent="0.25">
      <c r="A161" s="34"/>
      <c r="B161" s="32"/>
      <c r="C161" s="6"/>
    </row>
    <row r="162" spans="1:3" x14ac:dyDescent="0.25">
      <c r="A162" s="5"/>
      <c r="C162" t="s">
        <v>160</v>
      </c>
    </row>
    <row r="163" spans="1:3" x14ac:dyDescent="0.25">
      <c r="A163" s="5"/>
    </row>
    <row r="164" spans="1:3" x14ac:dyDescent="0.25">
      <c r="A164" s="5" t="s">
        <v>17</v>
      </c>
      <c r="B164" s="27" t="s">
        <v>262</v>
      </c>
      <c r="C164" t="str">
        <f>B164</f>
        <v>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v>
      </c>
    </row>
    <row r="165" spans="1:3" x14ac:dyDescent="0.25">
      <c r="A165" s="5"/>
    </row>
    <row r="166" spans="1:3" x14ac:dyDescent="0.25">
      <c r="A166" s="5"/>
      <c r="C166" t="s">
        <v>55</v>
      </c>
    </row>
    <row r="167" spans="1:3" x14ac:dyDescent="0.25">
      <c r="A167" s="5"/>
    </row>
    <row r="168" spans="1:3" x14ac:dyDescent="0.25">
      <c r="A168" s="5"/>
      <c r="B168" s="27" t="s">
        <v>263</v>
      </c>
      <c r="C168" t="str">
        <f>B168</f>
        <v>Consult [a neurologist](https://www.ncbi.nlm.nih.gov/pubmed/23108489) during and after pregnancy. It afflicted with slow channel syndrome, consider adding [salbutamol in addition to fluoxetine](https://www.ncbi.nlm.nih.gov/pubmed/23281026). [Galantamine](http://www.uniprot.org/uniprot/Q04844) is also used in treatment.</v>
      </c>
    </row>
    <row r="170" spans="1:3" s="33" customFormat="1" x14ac:dyDescent="0.25">
      <c r="B170" s="32"/>
    </row>
    <row r="172" spans="1:3" x14ac:dyDescent="0.25">
      <c r="A172" t="s">
        <v>56</v>
      </c>
      <c r="B172" s="7" t="s">
        <v>264</v>
      </c>
      <c r="C172" t="str">
        <f>CONCATENATE("&lt;symptoms ",B172," /&gt;")</f>
        <v>&lt;symptoms fatigue D005221 /&gt;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724FF-20EE-495B-804E-61A45DC5BF84}">
  <dimension ref="A1:C197"/>
  <sheetViews>
    <sheetView workbookViewId="0">
      <selection activeCell="B4" sqref="B4"/>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222</v>
      </c>
      <c r="C2" t="str">
        <f>CONCATENATE("# What does the ",B2," gene do?")</f>
        <v># What does the MTHFR gene do?</v>
      </c>
    </row>
    <row r="3" spans="1:3" x14ac:dyDescent="0.25">
      <c r="A3" s="6"/>
    </row>
    <row r="4" spans="1:3" x14ac:dyDescent="0.25">
      <c r="A4" s="6" t="s">
        <v>22</v>
      </c>
      <c r="B4" s="41" t="s">
        <v>574</v>
      </c>
      <c r="C4" t="str">
        <f>B4</f>
        <v>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v>
      </c>
    </row>
    <row r="5" spans="1:3" ht="17.25" x14ac:dyDescent="0.3">
      <c r="A5" s="6"/>
      <c r="B5" s="28"/>
    </row>
    <row r="6" spans="1:3" x14ac:dyDescent="0.25">
      <c r="A6" s="6" t="s">
        <v>23</v>
      </c>
      <c r="B6" s="27">
        <v>1</v>
      </c>
      <c r="C6" t="str">
        <f>CONCATENATE("This gene is located on chromosome ",B6,". The ",B7," it creates acts in your ",B8)</f>
        <v>This gene is located on chromosome 1. The enzyme it creates acts in your endocrine system and pancreas.</v>
      </c>
    </row>
    <row r="7" spans="1:3" x14ac:dyDescent="0.25">
      <c r="A7" s="6" t="s">
        <v>24</v>
      </c>
      <c r="B7" s="27" t="s">
        <v>184</v>
      </c>
    </row>
    <row r="8" spans="1:3" x14ac:dyDescent="0.25">
      <c r="A8" s="6" t="s">
        <v>21</v>
      </c>
      <c r="B8" s="27" t="s">
        <v>223</v>
      </c>
    </row>
    <row r="9" spans="1:3" x14ac:dyDescent="0.25">
      <c r="A9" s="5" t="s">
        <v>26</v>
      </c>
      <c r="B9" s="27" t="s">
        <v>240</v>
      </c>
      <c r="C9" t="str">
        <f>CONCATENATE("&lt;TissueList ",B9," /&gt;")</f>
        <v>&lt;TissueList D004703 D010179 endocrine pancreas /&gt;</v>
      </c>
    </row>
    <row r="10" spans="1:3" s="33" customFormat="1" x14ac:dyDescent="0.25">
      <c r="A10" s="34"/>
      <c r="B10" s="32"/>
    </row>
    <row r="11" spans="1:3" x14ac:dyDescent="0.25">
      <c r="A11" s="6" t="s">
        <v>4</v>
      </c>
      <c r="B11" s="27" t="s">
        <v>222</v>
      </c>
      <c r="C11" t="str">
        <f>CONCATENATE("&lt;GeneAnalysis gene=",CHAR(34),B11,CHAR(34)," interval=",CHAR(34),B12,CHAR(34),"&gt; ")</f>
        <v xml:space="preserve">&lt;GeneAnalysis gene="MTHFR" interval="NC_000001.11 :g.11785730_11806103"&gt; </v>
      </c>
    </row>
    <row r="12" spans="1:3" x14ac:dyDescent="0.25">
      <c r="A12" s="6" t="s">
        <v>27</v>
      </c>
      <c r="B12" s="27" t="s">
        <v>241</v>
      </c>
    </row>
    <row r="13" spans="1:3" x14ac:dyDescent="0.25">
      <c r="A13" s="6" t="s">
        <v>28</v>
      </c>
      <c r="B13" s="27" t="s">
        <v>362</v>
      </c>
      <c r="C13" t="str">
        <f>CONCATENATE("# What are some common mutations of ",B11,"?")</f>
        <v># What are some common mutations of MTHFR?</v>
      </c>
    </row>
    <row r="14" spans="1:3" x14ac:dyDescent="0.25">
      <c r="A14" s="6"/>
      <c r="C14" t="s">
        <v>17</v>
      </c>
    </row>
    <row r="15" spans="1:3" x14ac:dyDescent="0.25">
      <c r="C15" t="str">
        <f>CONCATENATE("There are ",B13," well known variants in ",B11,": ",B22," and ",B28,".")</f>
        <v>There are two well known variants in MTHFR: [C677T](http://gnomad.broadinstitute.org/variant/1-11856378-G-A) and [A1298C](https://www.ncbi.nlm.nih.gov/projects/SNP/snp_ref.cgi?rs=1801131).</v>
      </c>
    </row>
    <row r="17" spans="1:3" x14ac:dyDescent="0.25">
      <c r="A17" s="6"/>
      <c r="C17" t="str">
        <f>CONCATENATE("&lt;# ",B19," #&gt;")</f>
        <v>&lt;# C677T #&gt;</v>
      </c>
    </row>
    <row r="18" spans="1:3" x14ac:dyDescent="0.25">
      <c r="A18" s="6" t="s">
        <v>29</v>
      </c>
      <c r="B18" s="1" t="s">
        <v>190</v>
      </c>
      <c r="C18" t="str">
        <f>CONCATENATE(" &lt;Variant hgvs=",CHAR(34),B18,CHAR(34)," name=",CHAR(34),B19,CHAR(34),"&gt; ")</f>
        <v xml:space="preserve"> &lt;Variant hgvs="NC_000022.11:g.19963748G&gt;A" name="C677T"&gt; </v>
      </c>
    </row>
    <row r="19" spans="1:3" x14ac:dyDescent="0.25">
      <c r="A19" s="5" t="s">
        <v>30</v>
      </c>
      <c r="B19" s="1" t="s">
        <v>225</v>
      </c>
    </row>
    <row r="20" spans="1:3" x14ac:dyDescent="0.25">
      <c r="A20" s="5" t="s">
        <v>31</v>
      </c>
      <c r="B20" s="27" t="s">
        <v>224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MTHFR gene from cytosine (C) to thymine (T) resulting in incorrect enzyme function. This substitution of a single nucleotide is known as a missense variant.</v>
      </c>
    </row>
    <row r="21" spans="1:3" x14ac:dyDescent="0.25">
      <c r="A21" s="5" t="s">
        <v>32</v>
      </c>
      <c r="B21" s="27" t="s">
        <v>37</v>
      </c>
      <c r="C21" t="s">
        <v>17</v>
      </c>
    </row>
    <row r="22" spans="1:3" x14ac:dyDescent="0.25">
      <c r="A22" s="5" t="s">
        <v>40</v>
      </c>
      <c r="B22" s="30" t="s">
        <v>227</v>
      </c>
      <c r="C22" t="str">
        <f>"&lt;/Variant&gt;"</f>
        <v>&lt;/Variant&gt;</v>
      </c>
    </row>
    <row r="23" spans="1:3" x14ac:dyDescent="0.25">
      <c r="C23" t="str">
        <f>CONCATENATE("&lt;# ",B25," #&gt;")</f>
        <v>&lt;# A1298C #&gt;</v>
      </c>
    </row>
    <row r="24" spans="1:3" x14ac:dyDescent="0.25">
      <c r="A24" s="6" t="s">
        <v>29</v>
      </c>
      <c r="B24" s="1" t="s">
        <v>189</v>
      </c>
      <c r="C24" t="str">
        <f>CONCATENATE(" &lt;Variant hgvs=",CHAR(34),B24,CHAR(34)," name=",CHAR(34),B25,CHAR(34),"&gt; ")</f>
        <v xml:space="preserve"> &lt;Variant hgvs="NC_000022.11:g.19962712C&gt;T" name="A1298C"&gt; </v>
      </c>
    </row>
    <row r="25" spans="1:3" x14ac:dyDescent="0.25">
      <c r="A25" s="5" t="s">
        <v>30</v>
      </c>
      <c r="B25" s="30" t="s">
        <v>243</v>
      </c>
    </row>
    <row r="26" spans="1:3" x14ac:dyDescent="0.25">
      <c r="A26" s="5" t="s">
        <v>31</v>
      </c>
      <c r="B26" s="27" t="s">
        <v>66</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MTHFR gene from adenine (A) to cytosine (C) resulting in incorrect enzyme function. This substitution of a single nucleotide is known as a missense variant.</v>
      </c>
    </row>
    <row r="27" spans="1:3" x14ac:dyDescent="0.25">
      <c r="A27" s="5" t="s">
        <v>32</v>
      </c>
      <c r="B27" s="27" t="str">
        <f>"cytosine (C)"</f>
        <v>cytosine (C)</v>
      </c>
    </row>
    <row r="28" spans="1:3" x14ac:dyDescent="0.25">
      <c r="A28" s="6" t="s">
        <v>40</v>
      </c>
      <c r="B28" s="30" t="s">
        <v>535</v>
      </c>
      <c r="C28" t="str">
        <f>"&lt;/Variant&gt;"</f>
        <v>&lt;/Variant&gt;</v>
      </c>
    </row>
    <row r="29" spans="1:3" s="33" customFormat="1" x14ac:dyDescent="0.25">
      <c r="A29" s="31"/>
      <c r="B29" s="32"/>
    </row>
    <row r="30" spans="1:3" s="33" customFormat="1" x14ac:dyDescent="0.25">
      <c r="A30" s="31"/>
      <c r="B30" s="32"/>
      <c r="C30" t="str">
        <f>C17</f>
        <v>&lt;# C677T #&gt;</v>
      </c>
    </row>
    <row r="31" spans="1:3" x14ac:dyDescent="0.25">
      <c r="A31" s="5" t="s">
        <v>39</v>
      </c>
      <c r="B31" s="30" t="s">
        <v>228</v>
      </c>
      <c r="C31" t="str">
        <f>CONCATENATE(" &lt;Genotype hgvs=",CHAR(34),B31,B32,";",B33,CHAR(34)," name=",CHAR(34),B19,CHAR(34),"&gt; ")</f>
        <v xml:space="preserve"> &lt;Genotype hgvs="NC_00001.11:g.[12345C&gt;T];[12345=]" name="C677T"&gt; </v>
      </c>
    </row>
    <row r="32" spans="1:3" x14ac:dyDescent="0.25">
      <c r="A32" s="5" t="s">
        <v>40</v>
      </c>
      <c r="B32" s="27" t="s">
        <v>229</v>
      </c>
    </row>
    <row r="33" spans="1:3" x14ac:dyDescent="0.25">
      <c r="A33" s="5" t="s">
        <v>31</v>
      </c>
      <c r="B33" s="27" t="s">
        <v>230</v>
      </c>
      <c r="C33" t="s">
        <v>539</v>
      </c>
    </row>
    <row r="34" spans="1:3" x14ac:dyDescent="0.25">
      <c r="A34" s="5" t="s">
        <v>45</v>
      </c>
      <c r="B34" s="27" t="str">
        <f>CONCATENATE("People with this variant have one copy of the ",B22," variant. This substitution of a single nucleotide is known as a missense mutation.")</f>
        <v>People with this variant have one copy of the [C677T](http://gnomad.broadinstitute.org/variant/1-11856378-G-A) variant. This substitution of a single nucleotide is known as a missense mutation.</v>
      </c>
      <c r="C34" t="s">
        <v>17</v>
      </c>
    </row>
    <row r="35" spans="1:3" x14ac:dyDescent="0.25">
      <c r="A35" s="6" t="s">
        <v>46</v>
      </c>
      <c r="B35" s="27" t="s">
        <v>233</v>
      </c>
      <c r="C35" t="str">
        <f>CONCATENATE("     ",B34)</f>
        <v xml:space="preserve">     People with this variant have one copy of the [C677T](http://gnomad.broadinstitute.org/variant/1-11856378-G-A) variant. This substitution of a single nucleotide is known as a missense mutation.</v>
      </c>
    </row>
    <row r="36" spans="1:3" x14ac:dyDescent="0.25">
      <c r="A36" s="6" t="s">
        <v>47</v>
      </c>
      <c r="B36" s="27">
        <v>30</v>
      </c>
    </row>
    <row r="37" spans="1:3" x14ac:dyDescent="0.25">
      <c r="A37" s="5"/>
      <c r="C37" t="s">
        <v>541</v>
      </c>
    </row>
    <row r="38" spans="1:3" x14ac:dyDescent="0.25">
      <c r="A38" s="6"/>
    </row>
    <row r="39" spans="1:3" x14ac:dyDescent="0.25">
      <c r="A39" s="6"/>
      <c r="C39" t="str">
        <f>CONCATENATE("     ",B35)</f>
        <v xml:space="preserve">     You are in the Mild Loss of Function category. See below for more information.</v>
      </c>
    </row>
    <row r="40" spans="1:3" x14ac:dyDescent="0.25">
      <c r="A40" s="6"/>
    </row>
    <row r="41" spans="1:3" x14ac:dyDescent="0.25">
      <c r="A41" s="6"/>
      <c r="C41" t="s">
        <v>542</v>
      </c>
    </row>
    <row r="42" spans="1:3" x14ac:dyDescent="0.25">
      <c r="A42" s="5"/>
    </row>
    <row r="43" spans="1:3" x14ac:dyDescent="0.25">
      <c r="A43" s="5"/>
      <c r="C43" t="str">
        <f>CONCATENATE( "  &lt;piechart percentage=",B36," /&gt;")</f>
        <v xml:space="preserve">  &lt;piechart percentage=30 /&gt;</v>
      </c>
    </row>
    <row r="44" spans="1:3" x14ac:dyDescent="0.25">
      <c r="A44" s="5"/>
      <c r="C44" t="str">
        <f>" &lt;/Genotype&gt;"</f>
        <v xml:space="preserve"> &lt;/Genotype&gt;</v>
      </c>
    </row>
    <row r="45" spans="1:3" x14ac:dyDescent="0.25">
      <c r="A45" s="5" t="s">
        <v>48</v>
      </c>
      <c r="B45" s="27" t="str">
        <f>CONCATENATE("People with this variant have two copies of the ",B22," variant. This substitution of a single nucleotide is known as a missense mutation.")</f>
        <v>People with this variant have two copies of the [C677T](http://gnomad.broadinstitute.org/variant/1-11856378-G-A) variant. This substitution of a single nucleotide is known as a missense mutation.</v>
      </c>
      <c r="C45" t="str">
        <f>CONCATENATE(" &lt;Genotype hgvs=",CHAR(34),B31,B32,";",B32,CHAR(34)," name=",CHAR(34),B19,CHAR(34),"&gt; ")</f>
        <v xml:space="preserve"> &lt;Genotype hgvs="NC_00001.11:g.[12345C&gt;T];[12345C&gt;T]" name="C677T"&gt; </v>
      </c>
    </row>
    <row r="46" spans="1:3" x14ac:dyDescent="0.25">
      <c r="A46" s="6" t="s">
        <v>49</v>
      </c>
      <c r="B46" s="27" t="s">
        <v>205</v>
      </c>
      <c r="C46" t="s">
        <v>17</v>
      </c>
    </row>
    <row r="47" spans="1:3" x14ac:dyDescent="0.25">
      <c r="A47" s="6" t="s">
        <v>47</v>
      </c>
      <c r="B47" s="27">
        <v>9</v>
      </c>
      <c r="C47" t="s">
        <v>539</v>
      </c>
    </row>
    <row r="48" spans="1:3" x14ac:dyDescent="0.25">
      <c r="A48" s="6"/>
    </row>
    <row r="49" spans="1:3" x14ac:dyDescent="0.25">
      <c r="A49" s="5"/>
      <c r="C49" t="str">
        <f>CONCATENATE("     ",B45)</f>
        <v xml:space="preserve">     People with this variant have two copies of the [C677T](http://gnomad.broadinstitute.org/variant/1-11856378-G-A) variant. This substitution of a single nucleotide is known as a missense mutation.</v>
      </c>
    </row>
    <row r="50" spans="1:3" x14ac:dyDescent="0.25">
      <c r="A50" s="6"/>
    </row>
    <row r="51" spans="1:3" x14ac:dyDescent="0.25">
      <c r="A51" s="6"/>
      <c r="C51" t="s">
        <v>541</v>
      </c>
    </row>
    <row r="52" spans="1:3" x14ac:dyDescent="0.25">
      <c r="A52" s="6"/>
    </row>
    <row r="53" spans="1:3" x14ac:dyDescent="0.25">
      <c r="A53" s="6"/>
      <c r="C53" t="str">
        <f>CONCATENATE("     ",B46)</f>
        <v xml:space="preserve">     You are in the Moderate Loss of Function category. See below for more information.</v>
      </c>
    </row>
    <row r="54" spans="1:3" x14ac:dyDescent="0.25">
      <c r="A54" s="6"/>
    </row>
    <row r="55" spans="1:3" x14ac:dyDescent="0.25">
      <c r="A55" s="5"/>
      <c r="C55" t="s">
        <v>542</v>
      </c>
    </row>
    <row r="56" spans="1:3" x14ac:dyDescent="0.25">
      <c r="A56" s="5"/>
    </row>
    <row r="57" spans="1:3" x14ac:dyDescent="0.25">
      <c r="A57" s="5"/>
      <c r="C57" t="str">
        <f>CONCATENATE( "  &lt;piechart percentage=",B47," /&gt;")</f>
        <v xml:space="preserve">  &lt;piechart percentage=9 /&gt;</v>
      </c>
    </row>
    <row r="58" spans="1:3" x14ac:dyDescent="0.25">
      <c r="A58" s="5"/>
      <c r="C58" t="str">
        <f>" &lt;/Genotype&gt;"</f>
        <v xml:space="preserve"> &lt;/Genotype&gt;</v>
      </c>
    </row>
    <row r="59" spans="1:3" x14ac:dyDescent="0.25">
      <c r="A59" s="5" t="s">
        <v>50</v>
      </c>
      <c r="B59" s="27" t="str">
        <f>CONCATENATE("Your ",B11," gene has no variants. A normal gene is referred to as a ",CHAR(34),"wild-type",CHAR(34)," gene.")</f>
        <v>Your MTHFR gene has no variants. A normal gene is referred to as a "wild-type" gene.</v>
      </c>
      <c r="C59" t="str">
        <f>CONCATENATE(" &lt;Genotype hgvs=",CHAR(34),B31,B33,";",B33,CHAR(34)," name=",CHAR(34),B19,CHAR(34),"&gt; ")</f>
        <v xml:space="preserve"> &lt;Genotype hgvs="NC_00001.11:g.[12345=];[12345=]" name="C677T"&gt; </v>
      </c>
    </row>
    <row r="60" spans="1:3" x14ac:dyDescent="0.25">
      <c r="A60" s="6" t="s">
        <v>51</v>
      </c>
      <c r="B60" s="27" t="s">
        <v>234</v>
      </c>
      <c r="C60" t="s">
        <v>17</v>
      </c>
    </row>
    <row r="61" spans="1:3" x14ac:dyDescent="0.25">
      <c r="A61" s="6" t="s">
        <v>47</v>
      </c>
      <c r="B61" s="27">
        <v>61</v>
      </c>
      <c r="C61" t="s">
        <v>539</v>
      </c>
    </row>
    <row r="62" spans="1:3" x14ac:dyDescent="0.25">
      <c r="A62" s="5"/>
    </row>
    <row r="63" spans="1:3" x14ac:dyDescent="0.25">
      <c r="A63" s="6"/>
      <c r="C63" t="str">
        <f>CONCATENATE("     ",B59)</f>
        <v xml:space="preserve">     Your MTHFR gene has no variants. A normal gene is referred to as a "wild-type" gene.</v>
      </c>
    </row>
    <row r="64" spans="1:3" x14ac:dyDescent="0.25">
      <c r="A64" s="6"/>
    </row>
    <row r="65" spans="1:3" x14ac:dyDescent="0.25">
      <c r="A65" s="6"/>
      <c r="C65" t="s">
        <v>541</v>
      </c>
    </row>
    <row r="66" spans="1:3" x14ac:dyDescent="0.25">
      <c r="A66" s="6"/>
    </row>
    <row r="67" spans="1:3" x14ac:dyDescent="0.25">
      <c r="A67" s="6"/>
      <c r="C67" t="str">
        <f>CONCATENATE("     ",B60)</f>
        <v xml:space="preserve">     Your variant is not associated with any loss of function.</v>
      </c>
    </row>
    <row r="68" spans="1:3" x14ac:dyDescent="0.25">
      <c r="A68" s="5"/>
    </row>
    <row r="69" spans="1:3" x14ac:dyDescent="0.25">
      <c r="A69" s="5"/>
      <c r="C69" t="s">
        <v>542</v>
      </c>
    </row>
    <row r="70" spans="1:3" x14ac:dyDescent="0.25">
      <c r="A70" s="5"/>
    </row>
    <row r="71" spans="1:3" x14ac:dyDescent="0.25">
      <c r="A71" s="5"/>
      <c r="C71" t="str">
        <f>CONCATENATE( "  &lt;piechart percentage=",B61," /&gt;")</f>
        <v xml:space="preserve">  &lt;piechart percentage=61 /&gt;</v>
      </c>
    </row>
    <row r="72" spans="1:3" x14ac:dyDescent="0.25">
      <c r="A72" s="5"/>
      <c r="C72" t="str">
        <f>" &lt;/Genotype&gt;"</f>
        <v xml:space="preserve"> &lt;/Genotype&gt;</v>
      </c>
    </row>
    <row r="73" spans="1:3" x14ac:dyDescent="0.25">
      <c r="A73" s="5"/>
      <c r="C73" t="str">
        <f>C23</f>
        <v>&lt;# A1298C #&gt;</v>
      </c>
    </row>
    <row r="74" spans="1:3" x14ac:dyDescent="0.25">
      <c r="A74" s="5" t="s">
        <v>39</v>
      </c>
      <c r="B74" s="30" t="s">
        <v>61</v>
      </c>
      <c r="C74" t="str">
        <f>CONCATENATE(" &lt;Genotype hgvs=",CHAR(34),B74,B75,";",B76,CHAR(34)," name=",CHAR(34),B25,CHAR(34),"&gt; ")</f>
        <v xml:space="preserve"> &lt;Genotype hgvs="NC_000001.11:g.[11794419T&gt;G];[11794419T=]" name="A1298C"&gt; </v>
      </c>
    </row>
    <row r="75" spans="1:3" x14ac:dyDescent="0.25">
      <c r="A75" s="5" t="s">
        <v>40</v>
      </c>
      <c r="B75" s="27" t="s">
        <v>231</v>
      </c>
    </row>
    <row r="76" spans="1:3" x14ac:dyDescent="0.25">
      <c r="A76" s="5" t="s">
        <v>31</v>
      </c>
      <c r="B76" s="27" t="s">
        <v>232</v>
      </c>
      <c r="C76" t="s">
        <v>539</v>
      </c>
    </row>
    <row r="77" spans="1:3" x14ac:dyDescent="0.25">
      <c r="A77" s="5" t="s">
        <v>45</v>
      </c>
      <c r="B77" s="27" t="str">
        <f>CONCATENATE("People with this variant have one copy of the ",B28," variant. This substitution of a single nucleotide is known as a missense mutation.")</f>
        <v>People with this variant have one copy of the [A1298C](https://www.ncbi.nlm.nih.gov/projects/SNP/snp_ref.cgi?rs=1801131) variant. This substitution of a single nucleotide is known as a missense mutation.</v>
      </c>
      <c r="C77" t="s">
        <v>17</v>
      </c>
    </row>
    <row r="78" spans="1:3" x14ac:dyDescent="0.25">
      <c r="A78" s="6" t="s">
        <v>46</v>
      </c>
      <c r="B78" s="27" t="s">
        <v>205</v>
      </c>
      <c r="C78" t="str">
        <f>CONCATENATE("     ",B77)</f>
        <v xml:space="preserve">     People with this variant have one copy of the [A1298C](https://www.ncbi.nlm.nih.gov/projects/SNP/snp_ref.cgi?rs=1801131) variant. This substitution of a single nucleotide is known as a missense mutation.</v>
      </c>
    </row>
    <row r="79" spans="1:3" x14ac:dyDescent="0.25">
      <c r="A79" s="6" t="s">
        <v>47</v>
      </c>
      <c r="B79" s="27">
        <v>20</v>
      </c>
    </row>
    <row r="80" spans="1:3" x14ac:dyDescent="0.25">
      <c r="A80" s="5"/>
      <c r="C80" t="s">
        <v>541</v>
      </c>
    </row>
    <row r="81" spans="1:3" x14ac:dyDescent="0.25">
      <c r="A81" s="6"/>
    </row>
    <row r="82" spans="1:3" x14ac:dyDescent="0.25">
      <c r="A82" s="6"/>
      <c r="C82" t="str">
        <f>CONCATENATE("     ",B78)</f>
        <v xml:space="preserve">     You are in the Moderate Loss of Function category. See below for more information.</v>
      </c>
    </row>
    <row r="83" spans="1:3" x14ac:dyDescent="0.25">
      <c r="A83" s="6"/>
    </row>
    <row r="84" spans="1:3" x14ac:dyDescent="0.25">
      <c r="A84" s="6"/>
      <c r="C84" t="s">
        <v>542</v>
      </c>
    </row>
    <row r="85" spans="1:3" x14ac:dyDescent="0.25">
      <c r="A85" s="5"/>
    </row>
    <row r="86" spans="1:3" x14ac:dyDescent="0.25">
      <c r="A86" s="5"/>
      <c r="C86" t="str">
        <f>CONCATENATE( "  &lt;piechart percentage=",B79," /&gt;")</f>
        <v xml:space="preserve">  &lt;piechart percentage=20 /&gt;</v>
      </c>
    </row>
    <row r="87" spans="1:3" x14ac:dyDescent="0.25">
      <c r="A87" s="5"/>
      <c r="C87" t="str">
        <f>" &lt;/Genotype&gt;"</f>
        <v xml:space="preserve"> &lt;/Genotype&gt;</v>
      </c>
    </row>
    <row r="88" spans="1:3" x14ac:dyDescent="0.25">
      <c r="A88" s="5" t="s">
        <v>48</v>
      </c>
      <c r="B88" s="27" t="str">
        <f>CONCATENATE("People with this variant have two copies of the ",B28," variant. This substitution of a single nucleotide is known as a missense mutation.")</f>
        <v>People with this variant have two copies of the [A1298C](https://www.ncbi.nlm.nih.gov/projects/SNP/snp_ref.cgi?rs=1801131) variant. This substitution of a single nucleotide is known as a missense mutation.</v>
      </c>
      <c r="C88" t="str">
        <f>CONCATENATE(" &lt;Genotype hgvs=",CHAR(34),B74,B75,";",B75,CHAR(34)," name=",CHAR(34),B25,CHAR(34),"&gt; ")</f>
        <v xml:space="preserve"> &lt;Genotype hgvs="NC_000001.11:g.[11794419T&gt;G];[11794419T&gt;G]" name="A1298C"&gt; </v>
      </c>
    </row>
    <row r="89" spans="1:3" x14ac:dyDescent="0.25">
      <c r="A89" s="6" t="s">
        <v>49</v>
      </c>
      <c r="B89" s="27" t="s">
        <v>233</v>
      </c>
      <c r="C89" t="s">
        <v>17</v>
      </c>
    </row>
    <row r="90" spans="1:3" x14ac:dyDescent="0.25">
      <c r="A90" s="6" t="s">
        <v>47</v>
      </c>
      <c r="B90" s="27">
        <v>4</v>
      </c>
      <c r="C90" t="s">
        <v>539</v>
      </c>
    </row>
    <row r="91" spans="1:3" x14ac:dyDescent="0.25">
      <c r="A91" s="6"/>
    </row>
    <row r="92" spans="1:3" x14ac:dyDescent="0.25">
      <c r="A92" s="5"/>
      <c r="C92" t="str">
        <f>CONCATENATE("     ",B88)</f>
        <v xml:space="preserve">     People with this variant have two copies of the [A1298C](https://www.ncbi.nlm.nih.gov/projects/SNP/snp_ref.cgi?rs=1801131) variant. This substitution of a single nucleotide is known as a missense mutation.</v>
      </c>
    </row>
    <row r="93" spans="1:3" x14ac:dyDescent="0.25">
      <c r="A93" s="6"/>
    </row>
    <row r="94" spans="1:3" x14ac:dyDescent="0.25">
      <c r="A94" s="6"/>
      <c r="C94" t="s">
        <v>541</v>
      </c>
    </row>
    <row r="95" spans="1:3" x14ac:dyDescent="0.25">
      <c r="A95" s="6"/>
    </row>
    <row r="96" spans="1:3" x14ac:dyDescent="0.25">
      <c r="A96" s="6"/>
      <c r="C96" t="str">
        <f>CONCATENATE("     ",B89)</f>
        <v xml:space="preserve">     You are in the Mild Loss of Function category. See below for more information.</v>
      </c>
    </row>
    <row r="97" spans="1:3" x14ac:dyDescent="0.25">
      <c r="A97" s="6"/>
    </row>
    <row r="98" spans="1:3" x14ac:dyDescent="0.25">
      <c r="A98" s="5"/>
      <c r="C98" t="s">
        <v>542</v>
      </c>
    </row>
    <row r="99" spans="1:3" x14ac:dyDescent="0.25">
      <c r="A99" s="5"/>
    </row>
    <row r="100" spans="1:3" x14ac:dyDescent="0.25">
      <c r="A100" s="5"/>
      <c r="C100" t="str">
        <f>CONCATENATE( "  &lt;piechart percentage=",B90," /&gt;")</f>
        <v xml:space="preserve">  &lt;piechart percentage=4 /&gt;</v>
      </c>
    </row>
    <row r="101" spans="1:3" x14ac:dyDescent="0.25">
      <c r="A101" s="5"/>
      <c r="C101" t="str">
        <f>" &lt;/Genotype&gt;"</f>
        <v xml:space="preserve"> &lt;/Genotype&gt;</v>
      </c>
    </row>
    <row r="102" spans="1:3" x14ac:dyDescent="0.25">
      <c r="A102" s="5" t="s">
        <v>50</v>
      </c>
      <c r="B102" s="27" t="str">
        <f>CONCATENATE("Your ",B11," gene has no variants. A normal gene is referred to as a ",CHAR(34),"wild-type",CHAR(34)," gene.")</f>
        <v>Your MTHFR gene has no variants. A normal gene is referred to as a "wild-type" gene.</v>
      </c>
      <c r="C102" t="str">
        <f>CONCATENATE(" &lt;Genotype hgvs=",CHAR(34),B74,B76,";",B76,CHAR(34)," name=",CHAR(34),B25,CHAR(34),"&gt; ")</f>
        <v xml:space="preserve"> &lt;Genotype hgvs="NC_000001.11:g.[11794419T=];[11794419T=]" name="A1298C"&gt; </v>
      </c>
    </row>
    <row r="103" spans="1:3" x14ac:dyDescent="0.25">
      <c r="A103" s="6" t="s">
        <v>51</v>
      </c>
      <c r="B103" s="27" t="s">
        <v>234</v>
      </c>
      <c r="C103" t="s">
        <v>17</v>
      </c>
    </row>
    <row r="104" spans="1:3" x14ac:dyDescent="0.25">
      <c r="A104" s="6" t="s">
        <v>47</v>
      </c>
      <c r="B104" s="27">
        <v>76</v>
      </c>
      <c r="C104" t="s">
        <v>539</v>
      </c>
    </row>
    <row r="105" spans="1:3" x14ac:dyDescent="0.25">
      <c r="A105" s="5"/>
    </row>
    <row r="106" spans="1:3" x14ac:dyDescent="0.25">
      <c r="A106" s="6"/>
      <c r="C106" t="str">
        <f>CONCATENATE("     ",B102)</f>
        <v xml:space="preserve">     Your MTHFR gene has no variants. A normal gene is referred to as a "wild-type" gene.</v>
      </c>
    </row>
    <row r="107" spans="1:3" x14ac:dyDescent="0.25">
      <c r="A107" s="6"/>
    </row>
    <row r="108" spans="1:3" x14ac:dyDescent="0.25">
      <c r="A108" s="6"/>
      <c r="C108" t="s">
        <v>541</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542</v>
      </c>
    </row>
    <row r="113" spans="1:3" x14ac:dyDescent="0.25">
      <c r="A113" s="5"/>
    </row>
    <row r="114" spans="1:3" x14ac:dyDescent="0.25">
      <c r="A114" s="5"/>
      <c r="C114" t="str">
        <f>CONCATENATE( "  &lt;piechart percentage=",B104," /&gt;")</f>
        <v xml:space="preserve">  &lt;piechart percentage=76 /&gt;</v>
      </c>
    </row>
    <row r="115" spans="1:3" x14ac:dyDescent="0.25">
      <c r="A115" s="5"/>
      <c r="C115" t="str">
        <f>" &lt;/Genotype&gt;"</f>
        <v xml:space="preserve"> &lt;/Genotype&gt;</v>
      </c>
    </row>
    <row r="116" spans="1:3" x14ac:dyDescent="0.25">
      <c r="A116" s="5"/>
      <c r="C116" t="s">
        <v>226</v>
      </c>
    </row>
    <row r="117" spans="1:3" x14ac:dyDescent="0.25">
      <c r="A117" s="5" t="s">
        <v>39</v>
      </c>
      <c r="B117" s="1" t="str">
        <f>B31</f>
        <v>NC_00001.11:g.</v>
      </c>
      <c r="C117" t="str">
        <f>CONCATENATE(" &lt;Genotype hgvs=",CHAR(34),B117,B118,";",B119,CHAR(34)," hgvs=",CHAR(34),B120,B121,";",B122,CHAR(34)," name=",CHAR(34),B19, " ",B25,CHAR(34),"&gt; ")</f>
        <v xml:space="preserve"> &lt;Genotype hgvs="NC_00001.11:g.[12345C&gt;T];[12345=]" hgvs="NC_000001.11:g.[11794419T&gt;G];[11794419T=]" name="C677T A1298C"&gt; </v>
      </c>
    </row>
    <row r="118" spans="1:3" x14ac:dyDescent="0.25">
      <c r="A118" s="5" t="s">
        <v>40</v>
      </c>
      <c r="B118" s="1" t="str">
        <f t="shared" ref="B118:B119" si="0">B32</f>
        <v>[12345C&gt;T]</v>
      </c>
    </row>
    <row r="119" spans="1:3" x14ac:dyDescent="0.25">
      <c r="A119" s="5" t="s">
        <v>31</v>
      </c>
      <c r="B119" s="1" t="str">
        <f t="shared" si="0"/>
        <v>[12345=]</v>
      </c>
      <c r="C119" t="s">
        <v>539</v>
      </c>
    </row>
    <row r="120" spans="1:3" x14ac:dyDescent="0.25">
      <c r="A120" s="5" t="s">
        <v>39</v>
      </c>
      <c r="B120" s="1" t="str">
        <f>B74</f>
        <v>NC_000001.11:g.</v>
      </c>
      <c r="C120" t="s">
        <v>17</v>
      </c>
    </row>
    <row r="121" spans="1:3" x14ac:dyDescent="0.25">
      <c r="A121" s="5" t="s">
        <v>40</v>
      </c>
      <c r="B121" s="1" t="str">
        <f t="shared" ref="B121:B122" si="1">B75</f>
        <v>[11794419T&gt;G]</v>
      </c>
      <c r="C121" t="str">
        <f>CONCATENATE("     ",B123)</f>
        <v xml:space="preserve">     People with this variant have one copy of the C677T variant and the A1298C variant. This substitution of a single nucleotide is known as a missense mutation.</v>
      </c>
    </row>
    <row r="122" spans="1:3" x14ac:dyDescent="0.25">
      <c r="A122" s="5" t="s">
        <v>31</v>
      </c>
      <c r="B122" s="1" t="str">
        <f t="shared" si="1"/>
        <v>[11794419T=]</v>
      </c>
    </row>
    <row r="123" spans="1:3" x14ac:dyDescent="0.25">
      <c r="A123" s="5" t="s">
        <v>45</v>
      </c>
      <c r="B123" s="27" t="str">
        <f>CONCATENATE("People with this variant have one copy of the ",B19," variant and the ",B25," variant. This substitution of a single nucleotide is known as a missense mutation.")</f>
        <v>People with this variant have one copy of the C677T variant and the A1298C variant. This substitution of a single nucleotide is known as a missense mutation.</v>
      </c>
      <c r="C123" t="s">
        <v>541</v>
      </c>
    </row>
    <row r="124" spans="1:3" x14ac:dyDescent="0.25">
      <c r="A124" s="6" t="s">
        <v>46</v>
      </c>
      <c r="B124" s="27" t="s">
        <v>206</v>
      </c>
      <c r="C124" t="s">
        <v>17</v>
      </c>
    </row>
    <row r="125" spans="1:3" x14ac:dyDescent="0.25">
      <c r="A125" s="6" t="s">
        <v>47</v>
      </c>
      <c r="B125" s="27">
        <v>6</v>
      </c>
      <c r="C125" t="str">
        <f>CONCATENATE("     ",B124)</f>
        <v xml:space="preserve">     You are in the Severe Loss of Function category. See below for more information.</v>
      </c>
    </row>
    <row r="126" spans="1:3" x14ac:dyDescent="0.25">
      <c r="A126" s="6"/>
    </row>
    <row r="127" spans="1:3" x14ac:dyDescent="0.25">
      <c r="A127" s="6"/>
      <c r="C127" t="s">
        <v>542</v>
      </c>
    </row>
    <row r="128" spans="1:3" x14ac:dyDescent="0.25">
      <c r="A128" s="5"/>
    </row>
    <row r="129" spans="1:3" x14ac:dyDescent="0.25">
      <c r="A129" s="5"/>
      <c r="C129" t="str">
        <f>CONCATENATE( "  &lt;piechart percentage=",B125," /&gt;")</f>
        <v xml:space="preserve">  &lt;piechart percentage=6 /&gt;</v>
      </c>
    </row>
    <row r="130" spans="1:3" x14ac:dyDescent="0.25">
      <c r="A130" s="5"/>
      <c r="C130" t="str">
        <f>" &lt;/Genotype&gt;"</f>
        <v xml:space="preserve"> &lt;/Genotype&gt;</v>
      </c>
    </row>
    <row r="131" spans="1:3" x14ac:dyDescent="0.25">
      <c r="A131" s="5" t="s">
        <v>52</v>
      </c>
      <c r="B131" s="27" t="str">
        <f>CONCATENATE("Your ",B11," gene has an unknown variant.")</f>
        <v>Your MTHFR gene has an unknown variant.</v>
      </c>
      <c r="C131" t="str">
        <f>CONCATENATE(" &lt;Genotype hgvs=",CHAR(34),"unknown",CHAR(34),"&gt; ")</f>
        <v xml:space="preserve"> &lt;Genotype hgvs="unknown"&gt; </v>
      </c>
    </row>
    <row r="132" spans="1:3" x14ac:dyDescent="0.25">
      <c r="A132" s="6" t="s">
        <v>52</v>
      </c>
      <c r="B132" s="27" t="s">
        <v>155</v>
      </c>
      <c r="C132" t="s">
        <v>17</v>
      </c>
    </row>
    <row r="133" spans="1:3" x14ac:dyDescent="0.25">
      <c r="A133" s="6" t="s">
        <v>47</v>
      </c>
      <c r="C133" t="s">
        <v>539</v>
      </c>
    </row>
    <row r="134" spans="1:3" x14ac:dyDescent="0.25">
      <c r="A134" s="6"/>
    </row>
    <row r="135" spans="1:3" x14ac:dyDescent="0.25">
      <c r="A135" s="6"/>
      <c r="C135" t="str">
        <f>CONCATENATE("     ",B131)</f>
        <v xml:space="preserve">     Your MTHFR gene has an unknown variant.</v>
      </c>
    </row>
    <row r="136" spans="1:3" x14ac:dyDescent="0.25">
      <c r="A136" s="6"/>
    </row>
    <row r="137" spans="1:3" x14ac:dyDescent="0.25">
      <c r="A137" s="6"/>
      <c r="C137" t="s">
        <v>541</v>
      </c>
    </row>
    <row r="138" spans="1:3" x14ac:dyDescent="0.25">
      <c r="A138" s="6"/>
    </row>
    <row r="139" spans="1:3" x14ac:dyDescent="0.25">
      <c r="A139" s="5"/>
      <c r="C139" t="str">
        <f>CONCATENATE("     ",B132)</f>
        <v xml:space="preserve">     The effect is unknown.</v>
      </c>
    </row>
    <row r="140" spans="1:3" x14ac:dyDescent="0.25">
      <c r="A140" s="6"/>
    </row>
    <row r="141" spans="1:3" x14ac:dyDescent="0.25">
      <c r="A141" s="5"/>
      <c r="C141" t="s">
        <v>542</v>
      </c>
    </row>
    <row r="142" spans="1:3" x14ac:dyDescent="0.25">
      <c r="A142" s="5"/>
    </row>
    <row r="143" spans="1:3" x14ac:dyDescent="0.25">
      <c r="A143" s="5"/>
      <c r="C143" t="str">
        <f>CONCATENATE( "  &lt;piechart percentage=",B133," /&gt;")</f>
        <v xml:space="preserve">  &lt;piechart percentage= /&gt;</v>
      </c>
    </row>
    <row r="144" spans="1:3" x14ac:dyDescent="0.25">
      <c r="A144" s="5"/>
      <c r="C144" t="str">
        <f>" &lt;/Genotype&gt;"</f>
        <v xml:space="preserve"> &lt;/Genotype&gt;</v>
      </c>
    </row>
    <row r="145" spans="1:3" x14ac:dyDescent="0.25">
      <c r="A145" s="5" t="s">
        <v>50</v>
      </c>
      <c r="B145" s="27" t="str">
        <f>CONCATENATE("Your ",B11," gene has no variants. A normal gene is referred to as a ",CHAR(34),"wild-type",CHAR(34)," gene.")</f>
        <v>Your MTHFR gene has no variants. A normal gene is referred to as a "wild-type" gene.</v>
      </c>
      <c r="C145" t="str">
        <f>CONCATENATE(" &lt;Genotype hgvs=",CHAR(34),"wildtype",CHAR(34),"&gt;")</f>
        <v xml:space="preserve"> &lt;Genotype hgvs="wildtype"&gt;</v>
      </c>
    </row>
    <row r="146" spans="1:3" x14ac:dyDescent="0.25">
      <c r="A146" s="6" t="s">
        <v>51</v>
      </c>
      <c r="B146" s="27" t="s">
        <v>153</v>
      </c>
      <c r="C146" t="s">
        <v>17</v>
      </c>
    </row>
    <row r="147" spans="1:3" x14ac:dyDescent="0.25">
      <c r="A147" s="6" t="s">
        <v>47</v>
      </c>
      <c r="C147" t="s">
        <v>539</v>
      </c>
    </row>
    <row r="148" spans="1:3" x14ac:dyDescent="0.25">
      <c r="A148" s="6"/>
    </row>
    <row r="149" spans="1:3" x14ac:dyDescent="0.25">
      <c r="A149" s="6"/>
      <c r="C149" t="str">
        <f>CONCATENATE("     ",B145)</f>
        <v xml:space="preserve">     Your MTHFR gene has no variants. A normal gene is referred to as a "wild-type" gene.</v>
      </c>
    </row>
    <row r="150" spans="1:3" x14ac:dyDescent="0.25">
      <c r="A150" s="6"/>
    </row>
    <row r="151" spans="1:3" x14ac:dyDescent="0.25">
      <c r="A151" s="6"/>
      <c r="C151" t="s">
        <v>541</v>
      </c>
    </row>
    <row r="152" spans="1:3" x14ac:dyDescent="0.25">
      <c r="A152" s="6"/>
    </row>
    <row r="153" spans="1:3" x14ac:dyDescent="0.25">
      <c r="A153" s="6"/>
      <c r="C153" t="str">
        <f>CONCATENATE("     ",B146)</f>
        <v xml:space="preserve">     This variant is not associated with increased risk.</v>
      </c>
    </row>
    <row r="154" spans="1:3" x14ac:dyDescent="0.25">
      <c r="A154" s="6"/>
    </row>
    <row r="155" spans="1:3" x14ac:dyDescent="0.25">
      <c r="A155" s="6"/>
      <c r="C155" t="s">
        <v>542</v>
      </c>
    </row>
    <row r="156" spans="1:3" x14ac:dyDescent="0.25">
      <c r="A156" s="5"/>
    </row>
    <row r="157" spans="1:3" x14ac:dyDescent="0.25">
      <c r="A157" s="6"/>
      <c r="C157" t="str">
        <f>CONCATENATE( "  &lt;piechart percentage=",B147," /&gt;")</f>
        <v xml:space="preserve">  &lt;piechart percentage= /&gt;</v>
      </c>
    </row>
    <row r="158" spans="1:3" x14ac:dyDescent="0.25">
      <c r="A158" s="6"/>
      <c r="C158" t="str">
        <f>" &lt;/Genotype&gt;"</f>
        <v xml:space="preserve"> &lt;/Genotype&gt;</v>
      </c>
    </row>
    <row r="159" spans="1:3" x14ac:dyDescent="0.25">
      <c r="A159" s="6"/>
      <c r="C159" t="str">
        <f>"&lt;/GeneAnalysis&gt;"</f>
        <v>&lt;/GeneAnalysis&gt;</v>
      </c>
    </row>
    <row r="160" spans="1:3" s="33" customFormat="1" x14ac:dyDescent="0.25">
      <c r="A160" s="31"/>
      <c r="B160" s="32"/>
    </row>
    <row r="161" spans="1:3" s="33" customFormat="1" x14ac:dyDescent="0.25">
      <c r="A161" s="34"/>
      <c r="B161" s="32"/>
      <c r="C161" s="6" t="s">
        <v>235</v>
      </c>
    </row>
    <row r="162" spans="1:3" s="33" customFormat="1" x14ac:dyDescent="0.25">
      <c r="A162" s="34"/>
      <c r="B162" s="32"/>
      <c r="C162" s="6"/>
    </row>
    <row r="163" spans="1:3" x14ac:dyDescent="0.25">
      <c r="A163" s="5"/>
      <c r="C163" t="str">
        <f>CONCATENATE("# How do changes in ",B11," affect people?")</f>
        <v># How do changes in MTHFR affect people?</v>
      </c>
    </row>
    <row r="164" spans="1:3" x14ac:dyDescent="0.25">
      <c r="A164" s="5"/>
    </row>
    <row r="165" spans="1:3" x14ac:dyDescent="0.25">
      <c r="A165" s="5" t="s">
        <v>54</v>
      </c>
      <c r="B165"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MTHFR variants is small and does not impact treatment. It is possible that variants in this gene interact with other gene variants, which is the reason for our inclusion of this gene.</v>
      </c>
      <c r="C165" t="str">
        <f>B165</f>
        <v>For the vast majority of people, the overall risk associated with the common MTHFR variants is small and does not impact treatment. It is possible that variants in this gene interact with other gene variants, which is the reason for our inclusion of this gene.</v>
      </c>
    </row>
    <row r="166" spans="1:3" s="33" customFormat="1" x14ac:dyDescent="0.25">
      <c r="A166" s="31"/>
      <c r="B166" s="32"/>
    </row>
    <row r="167" spans="1:3" x14ac:dyDescent="0.25">
      <c r="A167" s="5"/>
      <c r="C167" t="s">
        <v>236</v>
      </c>
    </row>
    <row r="168" spans="1:3" x14ac:dyDescent="0.25">
      <c r="A168" s="5"/>
    </row>
    <row r="169" spans="1:3" x14ac:dyDescent="0.25">
      <c r="A169" s="5" t="s">
        <v>17</v>
      </c>
      <c r="B169" s="27" t="s">
        <v>575</v>
      </c>
      <c r="C169" t="str">
        <f>B169</f>
        <v>People with the following variants have a slightly reduced efficacy of processing folate [(82% of normal](https://www.ncbi.nlm.nih.gov/pubmed/25902009)). In ME/CFS, [hypomethylation](http://dx.doi.org/10.4172/2155-9899.1000228), which is greatly affected by the vitamins B12 and folate, is seen in a majority of certain immune cells. The low B12 and homocysteine levels correlated significantly with ratings of [mental fatigue](https://www.ncbi.nlm.nih.gov/pubmed/25902009).</v>
      </c>
    </row>
    <row r="170" spans="1:3" x14ac:dyDescent="0.25">
      <c r="A170" s="5"/>
    </row>
    <row r="171" spans="1:3" x14ac:dyDescent="0.25">
      <c r="A171" s="5"/>
      <c r="C171" t="s">
        <v>55</v>
      </c>
    </row>
    <row r="172" spans="1:3" x14ac:dyDescent="0.25">
      <c r="A172" s="5"/>
    </row>
    <row r="173" spans="1:3" x14ac:dyDescent="0.25">
      <c r="A173" s="5"/>
      <c r="B173" s="27" t="s">
        <v>238</v>
      </c>
      <c r="C173" t="str">
        <f>B173</f>
        <v xml:space="preserve">Some people with mild loss of function variant may benefit from supplementing their diets with an [oral folic acid](https://www.ncbi.nlm.nih.gov/pubmed/25902009) supplement. Consult your physician. </v>
      </c>
    </row>
    <row r="174" spans="1:3" s="33" customFormat="1" x14ac:dyDescent="0.25">
      <c r="A174" s="31"/>
      <c r="B174" s="32"/>
    </row>
    <row r="175" spans="1:3" s="33" customFormat="1" x14ac:dyDescent="0.25">
      <c r="A175" s="34"/>
      <c r="B175" s="32"/>
      <c r="C175" s="6" t="s">
        <v>237</v>
      </c>
    </row>
    <row r="176" spans="1:3" s="33" customFormat="1" x14ac:dyDescent="0.25">
      <c r="A176" s="34"/>
      <c r="B176" s="32"/>
      <c r="C176" s="6"/>
    </row>
    <row r="177" spans="1:3" x14ac:dyDescent="0.25">
      <c r="A177" s="5"/>
      <c r="C177" t="s">
        <v>209</v>
      </c>
    </row>
    <row r="178" spans="1:3" x14ac:dyDescent="0.25">
      <c r="A178" s="5"/>
    </row>
    <row r="179" spans="1:3" x14ac:dyDescent="0.25">
      <c r="A179" s="5" t="s">
        <v>17</v>
      </c>
      <c r="B179" s="27" t="s">
        <v>576</v>
      </c>
      <c r="C179" t="str">
        <f>B179</f>
        <v>People with the following mutations have a drastically reduced efficcacy of processing folate ([30% of normal](https://www.ncbi.nlm.nih.gov/pubmed/25902009)).  In ME/CFS, [hypomethylation](http://dx.doi.org/10.4172/2155-9899.1000228), which is greatly affected by the vitamins B12 and folate, is seen in a majority of certain immune cells. The low B12 and homocysteine levels correlated significantly with ratings of [mental fatigue](https://www.ncbi.nlm.nih.gov/pubmed/25902009).</v>
      </c>
    </row>
    <row r="180" spans="1:3" x14ac:dyDescent="0.25">
      <c r="A180" s="5"/>
    </row>
    <row r="181" spans="1:3" x14ac:dyDescent="0.25">
      <c r="A181" s="5"/>
      <c r="C181" t="s">
        <v>55</v>
      </c>
    </row>
    <row r="182" spans="1:3" x14ac:dyDescent="0.25">
      <c r="A182" s="5"/>
    </row>
    <row r="183" spans="1:3" x14ac:dyDescent="0.25">
      <c r="A183" s="5"/>
      <c r="B183" s="27" t="s">
        <v>577</v>
      </c>
      <c r="C183" t="str">
        <f>B183</f>
        <v xml:space="preserve">Most people with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cause worse MTHRF function.  Consult your physician. </v>
      </c>
    </row>
    <row r="185" spans="1:3" s="33" customFormat="1" x14ac:dyDescent="0.25">
      <c r="A185" s="31"/>
      <c r="B185" s="32"/>
    </row>
    <row r="186" spans="1:3" s="33" customFormat="1" x14ac:dyDescent="0.25">
      <c r="A186" s="34"/>
      <c r="B186" s="32"/>
      <c r="C186" s="6" t="s">
        <v>226</v>
      </c>
    </row>
    <row r="187" spans="1:3" s="33" customFormat="1" x14ac:dyDescent="0.25">
      <c r="A187" s="34"/>
      <c r="B187" s="32"/>
      <c r="C187" s="6"/>
    </row>
    <row r="188" spans="1:3" x14ac:dyDescent="0.25">
      <c r="A188" s="5"/>
      <c r="C188" t="s">
        <v>211</v>
      </c>
    </row>
    <row r="189" spans="1:3" x14ac:dyDescent="0.25">
      <c r="A189" s="5"/>
    </row>
    <row r="190" spans="1:3" x14ac:dyDescent="0.25">
      <c r="A190" s="5" t="s">
        <v>17</v>
      </c>
      <c r="B190" s="41" t="s">
        <v>578</v>
      </c>
      <c r="C190" t="str">
        <f>B190</f>
        <v>People with the following mutations have a drastically reduced efficiency of processing folate ([15% of normal](https://www.ncbi.nlm.nih.gov/pubmed/25902009)).  The elevated levels of homocysteine levels are associated with low thyroid hormones (hypothyroidism), chronic conditions like obesity, diabetes, high cholesterol, physical inactivity, and high blood pressure. However, very high homocysteine levels rarely result from having the common variants alone. 
In ME/CFS, [hypomethylation](http://dx.doi.org/10.4172/2155-9899.1000228), which is greatly affected by the vitamins B12 and folate, is seen in a majority of certain immune cells. The low B12 and homocysteine levels correlated significantly with ratings of [mental fatigue](https://www.ncbi.nlm.nih.gov/pubmed/25902009).</v>
      </c>
    </row>
    <row r="191" spans="1:3" x14ac:dyDescent="0.25">
      <c r="A191" s="5"/>
    </row>
    <row r="192" spans="1:3" x14ac:dyDescent="0.25">
      <c r="A192" s="5"/>
      <c r="C192" t="s">
        <v>55</v>
      </c>
    </row>
    <row r="193" spans="1:3" x14ac:dyDescent="0.25">
      <c r="A193" s="5"/>
    </row>
    <row r="194" spans="1:3" x14ac:dyDescent="0.25">
      <c r="A194" s="5"/>
      <c r="B194" s="41" t="s">
        <v>579</v>
      </c>
      <c r="C194" t="str">
        <f>B194</f>
        <v>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cause worse MTHRF function. You should also be carefully evaluated for other factors known to affect [homocysteine](https://medlineplus.gov/druginfo/natural/1017.html), such as:
* Eye lens dislocations
* Unusual (Marfan type) body shape
* Stroke
* Blood clotting abnormalities
* Low thyroid hormones (hypothyroidism)</v>
      </c>
    </row>
    <row r="195" spans="1:3" s="33" customFormat="1" x14ac:dyDescent="0.25">
      <c r="B195" s="32"/>
    </row>
    <row r="197" spans="1:3" ht="30" x14ac:dyDescent="0.25">
      <c r="A197" t="s">
        <v>56</v>
      </c>
      <c r="B197" s="7" t="s">
        <v>239</v>
      </c>
      <c r="C197" t="str">
        <f>CONCATENATE("&lt;symptoms ",B197," /&gt;")</f>
        <v>&lt;symptoms fatigue D005221 memory problems D008569 inflamation D007249 /&gt;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7056E-74CB-4CC4-B199-C02011225347}">
  <dimension ref="A1:C468"/>
  <sheetViews>
    <sheetView workbookViewId="0">
      <selection activeCell="C14" sqref="C14"/>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265</v>
      </c>
      <c r="C2" t="str">
        <f>CONCATENATE("# What does the ",B2," gene do?")</f>
        <v># What does the SLCA4 gene do?</v>
      </c>
    </row>
    <row r="3" spans="1:3" x14ac:dyDescent="0.25">
      <c r="A3" s="6"/>
    </row>
    <row r="4" spans="1:3" ht="17.25" x14ac:dyDescent="0.3">
      <c r="A4" s="6" t="s">
        <v>22</v>
      </c>
      <c r="B4" s="28" t="s">
        <v>266</v>
      </c>
      <c r="C4" t="str">
        <f>B4</f>
        <v>The SLC6A4 gene creates a protein targeted by many SSRI antidepressants that transports serotonin to be recycled. Variants in this gene cause 5%-95% loss of function for the protein, causing brain fog, anxiety, and post-exertional malaise. It is linked to [alcoholism](https://www.ncbi.nlm.nih.gov/pubmed/22355291?dopt=Abstract), [increased susceptibility to CFS](https://www.ncbi.nlm.nih.gov/pubmed/14592408), and [mood disorders](https://www.ncbi.nlm.nih.gov/pubmed/12130784) like [OCD,](https://www.ncbi.nlm.nih.gov/pubmed/16642437) [depression,](https://www.ncbi.nlm.nih.gov/pubmed/26979101) and [bipolar disorder.](http://www.uniprot.org/uniprot/P31645#pathology_and_biotech)</v>
      </c>
    </row>
    <row r="5" spans="1:3" ht="17.25" x14ac:dyDescent="0.3">
      <c r="A5" s="6"/>
      <c r="B5" s="28"/>
    </row>
    <row r="6" spans="1:3" x14ac:dyDescent="0.25">
      <c r="A6" s="6" t="s">
        <v>23</v>
      </c>
      <c r="B6" s="27">
        <v>17</v>
      </c>
      <c r="C6" t="str">
        <f>CONCATENATE("This gene is located on chromosome ",B6,". The ",B7," it creates acts in your ",B8)</f>
        <v>This gene is located on chromosome 17. The protein it creates acts in your brain and nervous system.</v>
      </c>
    </row>
    <row r="7" spans="1:3" x14ac:dyDescent="0.25">
      <c r="A7" s="6" t="s">
        <v>24</v>
      </c>
      <c r="B7" s="27" t="s">
        <v>25</v>
      </c>
    </row>
    <row r="8" spans="1:3" x14ac:dyDescent="0.25">
      <c r="A8" s="6" t="s">
        <v>21</v>
      </c>
      <c r="B8" s="27" t="s">
        <v>16</v>
      </c>
    </row>
    <row r="9" spans="1:3" x14ac:dyDescent="0.25">
      <c r="A9" s="5" t="s">
        <v>26</v>
      </c>
      <c r="B9" s="27" t="s">
        <v>267</v>
      </c>
      <c r="C9" t="str">
        <f>CONCATENATE("&lt;TissueList ",B9," /&gt;")</f>
        <v>&lt;TissueList brain D001921 /&gt;</v>
      </c>
    </row>
    <row r="10" spans="1:3" s="33" customFormat="1" x14ac:dyDescent="0.25">
      <c r="A10" s="34"/>
      <c r="B10" s="32"/>
    </row>
    <row r="11" spans="1:3" x14ac:dyDescent="0.25">
      <c r="A11" s="6" t="s">
        <v>4</v>
      </c>
      <c r="B11" s="27" t="s">
        <v>265</v>
      </c>
      <c r="C11" t="str">
        <f>CONCATENATE("&lt;GeneAnalysis gene=",CHAR(34),B11,CHAR(34)," interval=",CHAR(34),B12,CHAR(34),"&gt; ")</f>
        <v xml:space="preserve">&lt;GeneAnalysis gene="SLCA4" interval="NC_000017.11:g.30194319_30235968"&gt; </v>
      </c>
    </row>
    <row r="12" spans="1:3" x14ac:dyDescent="0.25">
      <c r="A12" s="6" t="s">
        <v>27</v>
      </c>
      <c r="B12" s="27" t="s">
        <v>303</v>
      </c>
    </row>
    <row r="13" spans="1:3" x14ac:dyDescent="0.25">
      <c r="A13" s="6" t="s">
        <v>28</v>
      </c>
      <c r="B13" s="27" t="s">
        <v>363</v>
      </c>
      <c r="C13" t="str">
        <f>CONCATENATE("# What are some common mutations of ",B11,"?")</f>
        <v># What are some common mutations of SLCA4?</v>
      </c>
    </row>
    <row r="14" spans="1:3" x14ac:dyDescent="0.25">
      <c r="A14" s="6"/>
      <c r="C14" t="s">
        <v>17</v>
      </c>
    </row>
    <row r="15" spans="1:3" x14ac:dyDescent="0.25">
      <c r="C15" t="str">
        <f>CONCATENATE("There are ",B13," well known variants in ",B11,": ",B22,", ",B28,", ",B34,", ",B40,", ",B46," , ",B52,", and ",B58,".")</f>
        <v>There are seven well known variants in SLCA4: [5-HTTLPR](https://www.ncbi.nlm.nih.gov/pubmed/26473596), [A3609G](https://www.ncbi.nlm.nih.gov/projects/SNP/snp_ref.cgi?rs=25531), [T463G](https://www.ncbi.nlm.nih.gov/projects/SNP/snp_ref.cgi?rs=1042173), [T30199457C](https://www.ncbi.nlm.nih.gov/pubmed/18986552), [C30219896T](http://institutferran.org/documentos/estudio_genetico/JCR%20106%20140408.pdf) , [C30204775T](http://institutferran.org/documentos/estudio_genetico/JCR%20106%20140408.pdf), and [C1748A](https://www.ncbi.nlm.nih.gov/pubmed/20981038).</v>
      </c>
    </row>
    <row r="17" spans="1:3" x14ac:dyDescent="0.25">
      <c r="A17" s="6"/>
      <c r="C17" t="str">
        <f>CONCATENATE("&lt;# ",B19," #&gt;")</f>
        <v>&lt;# 5-HTTLPR #&gt;</v>
      </c>
    </row>
    <row r="18" spans="1:3" x14ac:dyDescent="0.25">
      <c r="A18" s="6" t="s">
        <v>29</v>
      </c>
      <c r="B18" s="1" t="s">
        <v>271</v>
      </c>
      <c r="C18" t="str">
        <f>CONCATENATE(" &lt;Variant hgvs=",CHAR(34),B18,CHAR(34)," name=",CHAR(34),B19,CHAR(34),"&gt; ")</f>
        <v xml:space="preserve"> &lt;Variant hgvs="NC_000017.11:g.30237328T&gt;C" name="5-HTTLPR"&gt; </v>
      </c>
    </row>
    <row r="19" spans="1:3" x14ac:dyDescent="0.25">
      <c r="A19" s="5" t="s">
        <v>30</v>
      </c>
      <c r="B19" s="30" t="s">
        <v>268</v>
      </c>
    </row>
    <row r="20" spans="1:3" x14ac:dyDescent="0.25">
      <c r="A20" s="5" t="s">
        <v>31</v>
      </c>
      <c r="B20" s="27" t="s">
        <v>311</v>
      </c>
      <c r="C20" t="s">
        <v>580</v>
      </c>
    </row>
    <row r="21" spans="1:3" x14ac:dyDescent="0.25">
      <c r="A21" s="5" t="s">
        <v>32</v>
      </c>
      <c r="B21" s="27" t="s">
        <v>312</v>
      </c>
      <c r="C21" t="s">
        <v>17</v>
      </c>
    </row>
    <row r="22" spans="1:3" x14ac:dyDescent="0.25">
      <c r="A22" s="5" t="s">
        <v>40</v>
      </c>
      <c r="B22" s="30" t="s">
        <v>273</v>
      </c>
      <c r="C22" t="str">
        <f>"&lt;/Variant&gt;"</f>
        <v>&lt;/Variant&gt;</v>
      </c>
    </row>
    <row r="23" spans="1:3" x14ac:dyDescent="0.25">
      <c r="C23" t="str">
        <f>CONCATENATE("&lt;# ",B25," #&gt;")</f>
        <v>&lt;# A3609G #&gt;</v>
      </c>
    </row>
    <row r="24" spans="1:3" x14ac:dyDescent="0.25">
      <c r="A24" s="6" t="s">
        <v>29</v>
      </c>
      <c r="B24" s="1" t="s">
        <v>271</v>
      </c>
      <c r="C24" t="str">
        <f>CONCATENATE(" &lt;Variant hgvs=",CHAR(34),B24,CHAR(34)," name=",CHAR(34),B25,CHAR(34),"&gt; ")</f>
        <v xml:space="preserve"> &lt;Variant hgvs="NC_000017.11:g.30237328T&gt;C" name="A3609G"&gt; </v>
      </c>
    </row>
    <row r="25" spans="1:3" x14ac:dyDescent="0.25">
      <c r="A25" s="5" t="s">
        <v>30</v>
      </c>
      <c r="B25" s="30" t="s">
        <v>269</v>
      </c>
    </row>
    <row r="26" spans="1:3" x14ac:dyDescent="0.25">
      <c r="A26" s="5" t="s">
        <v>31</v>
      </c>
      <c r="B26" s="27" t="s">
        <v>66</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SLCA4 gene from adenine (A) to guanine (G) resulting in incorrect protein function. This substitution of a single nucleotide is known as a missense variant.</v>
      </c>
    </row>
    <row r="27" spans="1:3" x14ac:dyDescent="0.25">
      <c r="A27" s="5" t="s">
        <v>32</v>
      </c>
      <c r="B27" s="27" t="s">
        <v>38</v>
      </c>
    </row>
    <row r="28" spans="1:3" x14ac:dyDescent="0.25">
      <c r="A28" s="6" t="s">
        <v>40</v>
      </c>
      <c r="B28" s="30" t="s">
        <v>272</v>
      </c>
      <c r="C28" t="str">
        <f>"&lt;/Variant&gt;"</f>
        <v>&lt;/Variant&gt;</v>
      </c>
    </row>
    <row r="29" spans="1:3" x14ac:dyDescent="0.25">
      <c r="C29" t="str">
        <f>CONCATENATE("&lt;# ",B31," #&gt;")</f>
        <v>&lt;# T463G #&gt;</v>
      </c>
    </row>
    <row r="30" spans="1:3" x14ac:dyDescent="0.25">
      <c r="A30" s="6" t="s">
        <v>29</v>
      </c>
      <c r="B30" s="1" t="s">
        <v>137</v>
      </c>
      <c r="C30" t="str">
        <f>CONCATENATE(" &lt;Variant hgvs=",CHAR(34),B30,CHAR(34)," name=",CHAR(34),B31,CHAR(34),"&gt; ")</f>
        <v xml:space="preserve"> &lt;Variant hgvs="NC_000002.12:g.233945906G&gt;C" name="T463G"&gt; </v>
      </c>
    </row>
    <row r="31" spans="1:3" x14ac:dyDescent="0.25">
      <c r="A31" s="5" t="s">
        <v>30</v>
      </c>
      <c r="B31" s="1" t="s">
        <v>270</v>
      </c>
    </row>
    <row r="32" spans="1:3" x14ac:dyDescent="0.25">
      <c r="A32" s="5" t="s">
        <v>31</v>
      </c>
      <c r="B32" s="27" t="s">
        <v>37</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SLCA4 gene from thymine (T) to guanine (G) resulting in incorrect protein function. This substitution of a single nucleotide is known as a missense variant.</v>
      </c>
    </row>
    <row r="33" spans="1:3" x14ac:dyDescent="0.25">
      <c r="A33" s="5" t="s">
        <v>32</v>
      </c>
      <c r="B33" s="27" t="s">
        <v>38</v>
      </c>
    </row>
    <row r="34" spans="1:3" x14ac:dyDescent="0.25">
      <c r="A34" s="5" t="s">
        <v>40</v>
      </c>
      <c r="B34" s="1" t="s">
        <v>274</v>
      </c>
      <c r="C34" t="str">
        <f>"&lt;/Variant&gt;"</f>
        <v>&lt;/Variant&gt;</v>
      </c>
    </row>
    <row r="35" spans="1:3" x14ac:dyDescent="0.25">
      <c r="A35" s="5"/>
      <c r="C35" t="str">
        <f>CONCATENATE("&lt;# ",B37," #&gt;")</f>
        <v>&lt;# T30199457C #&gt;</v>
      </c>
    </row>
    <row r="36" spans="1:3" x14ac:dyDescent="0.25">
      <c r="A36" s="6" t="s">
        <v>29</v>
      </c>
      <c r="B36" s="1" t="s">
        <v>300</v>
      </c>
      <c r="C36" t="str">
        <f>CONCATENATE(" &lt;Variant hgvs=",CHAR(34),B36,CHAR(34)," name=",CHAR(34),B37,CHAR(34),"&gt; ")</f>
        <v xml:space="preserve"> &lt;Variant hgvs="NC_000017.11:g.30199457T&gt;C" name="T30199457C"&gt; </v>
      </c>
    </row>
    <row r="37" spans="1:3" x14ac:dyDescent="0.25">
      <c r="A37" s="5" t="s">
        <v>30</v>
      </c>
      <c r="B37" s="30" t="s">
        <v>283</v>
      </c>
    </row>
    <row r="38" spans="1:3" x14ac:dyDescent="0.25">
      <c r="A38" s="5" t="s">
        <v>31</v>
      </c>
      <c r="B38" s="27" t="s">
        <v>37</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SLCA4 gene from thymine (T) to cytosine (C) resulting in incorrect protein function. This substitution of a single nucleotide is known as a missense variant.</v>
      </c>
    </row>
    <row r="39" spans="1:3" x14ac:dyDescent="0.25">
      <c r="A39" s="5" t="s">
        <v>32</v>
      </c>
      <c r="B39" s="27" t="str">
        <f>"cytosine (C)"</f>
        <v>cytosine (C)</v>
      </c>
    </row>
    <row r="40" spans="1:3" x14ac:dyDescent="0.25">
      <c r="A40" s="5" t="s">
        <v>40</v>
      </c>
      <c r="B40" s="30" t="s">
        <v>284</v>
      </c>
      <c r="C40" t="str">
        <f>"&lt;/Variant&gt;"</f>
        <v>&lt;/Variant&gt;</v>
      </c>
    </row>
    <row r="41" spans="1:3" x14ac:dyDescent="0.25">
      <c r="A41" s="6"/>
      <c r="C41" t="str">
        <f>CONCATENATE("&lt;# ",B43," #&gt;")</f>
        <v>&lt;# C30219896T #&gt;</v>
      </c>
    </row>
    <row r="42" spans="1:3" x14ac:dyDescent="0.25">
      <c r="A42" s="6" t="s">
        <v>29</v>
      </c>
      <c r="B42" s="35" t="s">
        <v>301</v>
      </c>
      <c r="C42" t="str">
        <f>CONCATENATE(" &lt;Variant hgvs=",CHAR(34),B42,CHAR(34)," name=",CHAR(34),B43,CHAR(34),"&gt; ")</f>
        <v xml:space="preserve"> &lt;Variant hgvs="NC_000017.11:g.30219896C&gt;T" name="C30219896T"&gt; </v>
      </c>
    </row>
    <row r="43" spans="1:3" x14ac:dyDescent="0.25">
      <c r="A43" s="5" t="s">
        <v>30</v>
      </c>
      <c r="B43" s="27" t="s">
        <v>285</v>
      </c>
    </row>
    <row r="44" spans="1:3" x14ac:dyDescent="0.25">
      <c r="A44" s="5" t="s">
        <v>31</v>
      </c>
      <c r="B44" s="27" t="str">
        <f>"cytosine (C)"</f>
        <v>cytosine (C)</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SLCA4 gene from cytosine (C) to thymine (T) resulting in incorrect protein function. This substitution of a single nucleotide is known as a missense variant.</v>
      </c>
    </row>
    <row r="45" spans="1:3" x14ac:dyDescent="0.25">
      <c r="A45" s="5" t="s">
        <v>32</v>
      </c>
      <c r="B45" s="27" t="s">
        <v>37</v>
      </c>
    </row>
    <row r="46" spans="1:3" x14ac:dyDescent="0.25">
      <c r="A46" s="5" t="s">
        <v>40</v>
      </c>
      <c r="B46" s="27" t="s">
        <v>286</v>
      </c>
      <c r="C46" t="str">
        <f>"&lt;/Variant&gt;"</f>
        <v>&lt;/Variant&gt;</v>
      </c>
    </row>
    <row r="47" spans="1:3" ht="15.75" thickBot="1" x14ac:dyDescent="0.3">
      <c r="A47" s="5"/>
      <c r="C47" t="str">
        <f>CONCATENATE("&lt;# ",B49," #&gt;")</f>
        <v>&lt;# C30204775T #&gt;</v>
      </c>
    </row>
    <row r="48" spans="1:3" ht="15.75" thickBot="1" x14ac:dyDescent="0.3">
      <c r="A48" s="6" t="s">
        <v>29</v>
      </c>
      <c r="B48" s="36" t="s">
        <v>302</v>
      </c>
      <c r="C48" t="str">
        <f>CONCATENATE(" &lt;Variant hgvs=",CHAR(34),B48,CHAR(34)," name=",CHAR(34),B49,CHAR(34),"&gt; ")</f>
        <v xml:space="preserve"> &lt;Variant hgvs="NC_000017.11:g.30204775C&gt;T" name="C30204775T"&gt; </v>
      </c>
    </row>
    <row r="49" spans="1:3" x14ac:dyDescent="0.25">
      <c r="A49" s="5" t="s">
        <v>30</v>
      </c>
      <c r="B49" s="30" t="s">
        <v>287</v>
      </c>
    </row>
    <row r="50" spans="1:3" x14ac:dyDescent="0.25">
      <c r="A50" s="5" t="s">
        <v>31</v>
      </c>
      <c r="B50" s="27" t="str">
        <f>"cytosine (C)"</f>
        <v>cytosine (C)</v>
      </c>
      <c r="C50" t="str">
        <f>CONCATENATE("  This variant is a change at a specific point in the ",B11," gene from ",B50," to ",B51," resulting in incorrect ",B20," function. This substitution of a single nucleotide is known as a missense variant.")</f>
        <v xml:space="preserve">  This variant is a change at a specific point in the SLCA4 gene from cytosine (C) to thymine (T) resulting in incorrect Short function. This substitution of a single nucleotide is known as a missense variant.</v>
      </c>
    </row>
    <row r="51" spans="1:3" x14ac:dyDescent="0.25">
      <c r="A51" s="5" t="s">
        <v>32</v>
      </c>
      <c r="B51" s="27" t="s">
        <v>37</v>
      </c>
    </row>
    <row r="52" spans="1:3" x14ac:dyDescent="0.25">
      <c r="A52" s="5" t="s">
        <v>40</v>
      </c>
      <c r="B52" s="30" t="s">
        <v>288</v>
      </c>
      <c r="C52" t="str">
        <f>"&lt;/Variant&gt;"</f>
        <v>&lt;/Variant&gt;</v>
      </c>
    </row>
    <row r="53" spans="1:3" x14ac:dyDescent="0.25">
      <c r="A53" s="6"/>
      <c r="C53" t="str">
        <f>CONCATENATE("&lt;# ",B55," #&gt;")</f>
        <v>&lt;# C1748A #&gt;</v>
      </c>
    </row>
    <row r="54" spans="1:3" x14ac:dyDescent="0.25">
      <c r="A54" s="6" t="s">
        <v>29</v>
      </c>
      <c r="B54" s="35" t="s">
        <v>281</v>
      </c>
      <c r="C54" t="str">
        <f>CONCATENATE(" &lt;Variant hgvs=",CHAR(34),B54,CHAR(34)," name=",CHAR(34),B55,CHAR(34),"&gt; ")</f>
        <v xml:space="preserve"> &lt;Variant hgvs="NC_000017.11:g.30196708G&gt;T" name="C1748A"&gt; </v>
      </c>
    </row>
    <row r="55" spans="1:3" x14ac:dyDescent="0.25">
      <c r="A55" s="5" t="s">
        <v>30</v>
      </c>
      <c r="B55" s="27" t="s">
        <v>280</v>
      </c>
    </row>
    <row r="56" spans="1:3" x14ac:dyDescent="0.25">
      <c r="A56" s="5" t="s">
        <v>31</v>
      </c>
      <c r="B56" s="27" t="str">
        <f>"cytosine (C)"</f>
        <v>cytosine (C)</v>
      </c>
      <c r="C56" t="str">
        <f>CONCATENATE("  This variant is a change at a specific point in the ",B11," gene from ",B56," to ",B57," resulting in incorrect ",B20," function. This substitution of a single nucleotide is known as a missense variant.")</f>
        <v xml:space="preserve">  This variant is a change at a specific point in the SLCA4 gene from cytosine (C) to adenine (A) resulting in incorrect Short function. This substitution of a single nucleotide is known as a missense variant.</v>
      </c>
    </row>
    <row r="57" spans="1:3" x14ac:dyDescent="0.25">
      <c r="A57" s="5" t="s">
        <v>32</v>
      </c>
      <c r="B57" s="27" t="s">
        <v>66</v>
      </c>
    </row>
    <row r="58" spans="1:3" x14ac:dyDescent="0.25">
      <c r="A58" s="5" t="s">
        <v>40</v>
      </c>
      <c r="B58" s="27" t="s">
        <v>282</v>
      </c>
      <c r="C58" t="str">
        <f>"&lt;/Variant&gt;"</f>
        <v>&lt;/Variant&gt;</v>
      </c>
    </row>
    <row r="59" spans="1:3" s="33" customFormat="1" x14ac:dyDescent="0.25">
      <c r="A59" s="31"/>
      <c r="B59" s="32"/>
    </row>
    <row r="60" spans="1:3" s="33" customFormat="1" x14ac:dyDescent="0.25">
      <c r="A60" s="31"/>
      <c r="B60" s="32"/>
      <c r="C60" t="str">
        <f>C17</f>
        <v>&lt;# 5-HTTLPR #&gt;</v>
      </c>
    </row>
    <row r="61" spans="1:3" x14ac:dyDescent="0.25">
      <c r="A61" s="5" t="s">
        <v>39</v>
      </c>
      <c r="B61" s="1" t="s">
        <v>253</v>
      </c>
      <c r="C61" t="str">
        <f>CONCATENATE(" &lt;Genotype hgvs=",CHAR(34),B61,B62,";",B63,CHAR(34)," name=",CHAR(34),B19,CHAR(34),"&gt; ")</f>
        <v xml:space="preserve"> &lt;Genotype hgvs="NC_000017.11:g.[30237328T&gt;C];[30237328=]" name="5-HTTLPR"&gt; </v>
      </c>
    </row>
    <row r="62" spans="1:3" x14ac:dyDescent="0.25">
      <c r="A62" s="5" t="s">
        <v>40</v>
      </c>
      <c r="B62" s="27" t="s">
        <v>275</v>
      </c>
    </row>
    <row r="63" spans="1:3" x14ac:dyDescent="0.25">
      <c r="A63" s="5" t="s">
        <v>31</v>
      </c>
      <c r="B63" s="27" t="s">
        <v>276</v>
      </c>
      <c r="C63" t="s">
        <v>539</v>
      </c>
    </row>
    <row r="64" spans="1:3" x14ac:dyDescent="0.25">
      <c r="A64" s="5" t="s">
        <v>45</v>
      </c>
      <c r="B64" s="27" t="s">
        <v>581</v>
      </c>
      <c r="C64" t="s">
        <v>17</v>
      </c>
    </row>
    <row r="65" spans="1:3" x14ac:dyDescent="0.25">
      <c r="A65" s="6" t="s">
        <v>46</v>
      </c>
      <c r="B65" s="27" t="s">
        <v>299</v>
      </c>
      <c r="C65" t="str">
        <f>CONCATENATE("     ",B64)</f>
        <v xml:space="preserve">     People with this variant have the 5-HTTLPR variant with 16 and 14 repeated sections. It is called a variable number tandem repeats variant (VNTR).</v>
      </c>
    </row>
    <row r="66" spans="1:3" x14ac:dyDescent="0.25">
      <c r="A66" s="6" t="s">
        <v>47</v>
      </c>
      <c r="B66" s="27">
        <v>23.7</v>
      </c>
    </row>
    <row r="67" spans="1:3" x14ac:dyDescent="0.25">
      <c r="A67" s="5"/>
      <c r="C67" t="s">
        <v>541</v>
      </c>
    </row>
    <row r="68" spans="1:3" x14ac:dyDescent="0.25">
      <c r="A68" s="6"/>
    </row>
    <row r="69" spans="1:3" x14ac:dyDescent="0.25">
      <c r="A69" s="6"/>
      <c r="C69" t="str">
        <f>CONCATENATE("     ",B65)</f>
        <v xml:space="preserve">     You have slightly increased serotonin. See below for more information.</v>
      </c>
    </row>
    <row r="70" spans="1:3" x14ac:dyDescent="0.25">
      <c r="A70" s="6"/>
    </row>
    <row r="71" spans="1:3" x14ac:dyDescent="0.25">
      <c r="A71" s="6"/>
      <c r="C71" t="s">
        <v>542</v>
      </c>
    </row>
    <row r="72" spans="1:3" x14ac:dyDescent="0.25">
      <c r="A72" s="5"/>
    </row>
    <row r="73" spans="1:3" x14ac:dyDescent="0.25">
      <c r="A73" s="5"/>
      <c r="C73" t="str">
        <f>CONCATENATE( "  &lt;piechart percentage=",B66," /&gt;")</f>
        <v xml:space="preserve">  &lt;piechart percentage=23.7 /&gt;</v>
      </c>
    </row>
    <row r="74" spans="1:3" x14ac:dyDescent="0.25">
      <c r="A74" s="5"/>
      <c r="C74" t="str">
        <f>" &lt;/Genotype&gt;"</f>
        <v xml:space="preserve"> &lt;/Genotype&gt;</v>
      </c>
    </row>
    <row r="75" spans="1:3" x14ac:dyDescent="0.25">
      <c r="A75" s="5" t="s">
        <v>48</v>
      </c>
      <c r="B75" s="27" t="s">
        <v>297</v>
      </c>
      <c r="C75" t="str">
        <f>CONCATENATE(" &lt;Genotype hgvs=",CHAR(34),B61,B62,";",B62,CHAR(34)," name=",CHAR(34),B19,CHAR(34),"&gt; ")</f>
        <v xml:space="preserve"> &lt;Genotype hgvs="NC_000017.11:g.[30237328T&gt;C];[30237328T&gt;C]" name="5-HTTLPR"&gt; </v>
      </c>
    </row>
    <row r="76" spans="1:3" x14ac:dyDescent="0.25">
      <c r="A76" s="6" t="s">
        <v>49</v>
      </c>
      <c r="B76" s="27" t="s">
        <v>277</v>
      </c>
      <c r="C76" t="s">
        <v>17</v>
      </c>
    </row>
    <row r="77" spans="1:3" x14ac:dyDescent="0.25">
      <c r="A77" s="6" t="s">
        <v>47</v>
      </c>
      <c r="B77" s="27">
        <v>63.2</v>
      </c>
      <c r="C77" t="s">
        <v>539</v>
      </c>
    </row>
    <row r="78" spans="1:3" x14ac:dyDescent="0.25">
      <c r="A78" s="6"/>
    </row>
    <row r="79" spans="1:3" x14ac:dyDescent="0.25">
      <c r="A79" s="5"/>
      <c r="C79" t="str">
        <f>CONCATENATE("     ",B75)</f>
        <v xml:space="preserve">     People with this variant have two copies of the 5-HTTLPR variant with 16 repeated sections inserting 44 base pairs. It is called a variable number tandem repeats variant (VNTR).</v>
      </c>
    </row>
    <row r="80" spans="1:3" x14ac:dyDescent="0.25">
      <c r="A80" s="6"/>
    </row>
    <row r="81" spans="1:3" x14ac:dyDescent="0.25">
      <c r="A81" s="6"/>
      <c r="C81" t="s">
        <v>541</v>
      </c>
    </row>
    <row r="82" spans="1:3" x14ac:dyDescent="0.25">
      <c r="A82" s="6"/>
    </row>
    <row r="83" spans="1:3" x14ac:dyDescent="0.25">
      <c r="A83" s="6"/>
      <c r="C83" t="str">
        <f>CONCATENATE("     ",B76)</f>
        <v xml:space="preserve">     You are predisposed to lower levels of serotonin. See below for more information.</v>
      </c>
    </row>
    <row r="84" spans="1:3" x14ac:dyDescent="0.25">
      <c r="A84" s="6"/>
    </row>
    <row r="85" spans="1:3" x14ac:dyDescent="0.25">
      <c r="A85" s="5"/>
      <c r="C85" t="s">
        <v>542</v>
      </c>
    </row>
    <row r="86" spans="1:3" x14ac:dyDescent="0.25">
      <c r="A86" s="5"/>
    </row>
    <row r="87" spans="1:3" x14ac:dyDescent="0.25">
      <c r="A87" s="5"/>
      <c r="C87" t="str">
        <f>CONCATENATE( "  &lt;piechart percentage=",B77," /&gt;")</f>
        <v xml:space="preserve">  &lt;piechart percentage=63.2 /&gt;</v>
      </c>
    </row>
    <row r="88" spans="1:3" x14ac:dyDescent="0.25">
      <c r="A88" s="5"/>
      <c r="C88" t="str">
        <f>" &lt;/Genotype&gt;"</f>
        <v xml:space="preserve"> &lt;/Genotype&gt;</v>
      </c>
    </row>
    <row r="89" spans="1:3" x14ac:dyDescent="0.25">
      <c r="A89" s="5" t="s">
        <v>50</v>
      </c>
      <c r="B89" s="27" t="s">
        <v>298</v>
      </c>
      <c r="C89" t="str">
        <f>CONCATENATE(" &lt;Genotype hgvs=",CHAR(34),B61,B63,";",B63,CHAR(34)," name=",CHAR(34),B19,CHAR(34),"&gt; ")</f>
        <v xml:space="preserve"> &lt;Genotype hgvs="NC_000017.11:g.[30237328=];[30237328=]" name="5-HTTLPR"&gt; </v>
      </c>
    </row>
    <row r="90" spans="1:3" x14ac:dyDescent="0.25">
      <c r="A90" s="6" t="s">
        <v>51</v>
      </c>
      <c r="B90" s="27" t="s">
        <v>278</v>
      </c>
      <c r="C90" t="s">
        <v>17</v>
      </c>
    </row>
    <row r="91" spans="1:3" x14ac:dyDescent="0.25">
      <c r="A91" s="6" t="s">
        <v>47</v>
      </c>
      <c r="B91" s="27">
        <v>13.1</v>
      </c>
      <c r="C91" t="s">
        <v>539</v>
      </c>
    </row>
    <row r="92" spans="1:3" x14ac:dyDescent="0.25">
      <c r="A92" s="5"/>
    </row>
    <row r="93" spans="1:3" x14ac:dyDescent="0.25">
      <c r="A93" s="6"/>
      <c r="C93" t="str">
        <f>CONCATENATE("     ",B89)</f>
        <v xml:space="preserve">     People with this variant have two copies of the 5-HTTLPR variant with 14 repeated sections. It is called a variable number tandem repeats variant (VNTR).</v>
      </c>
    </row>
    <row r="94" spans="1:3" x14ac:dyDescent="0.25">
      <c r="A94" s="6"/>
    </row>
    <row r="95" spans="1:3" x14ac:dyDescent="0.25">
      <c r="A95" s="6"/>
      <c r="C95" t="s">
        <v>541</v>
      </c>
    </row>
    <row r="96" spans="1:3" x14ac:dyDescent="0.25">
      <c r="A96" s="6"/>
    </row>
    <row r="97" spans="1:3" x14ac:dyDescent="0.25">
      <c r="A97" s="6"/>
      <c r="C97" t="str">
        <f>CONCATENATE("     ",B90)</f>
        <v xml:space="preserve">     You have greatly increased serotonin. See below for more information.</v>
      </c>
    </row>
    <row r="98" spans="1:3" x14ac:dyDescent="0.25">
      <c r="A98" s="5"/>
    </row>
    <row r="99" spans="1:3" x14ac:dyDescent="0.25">
      <c r="A99" s="5"/>
      <c r="C99" t="s">
        <v>542</v>
      </c>
    </row>
    <row r="100" spans="1:3" x14ac:dyDescent="0.25">
      <c r="A100" s="5"/>
    </row>
    <row r="101" spans="1:3" x14ac:dyDescent="0.25">
      <c r="A101" s="5"/>
      <c r="C101" t="str">
        <f>CONCATENATE( "  &lt;piechart percentage=",B91," /&gt;")</f>
        <v xml:space="preserve">  &lt;piechart percentage=13.1 /&gt;</v>
      </c>
    </row>
    <row r="102" spans="1:3" x14ac:dyDescent="0.25">
      <c r="A102" s="5"/>
      <c r="C102" t="str">
        <f>" &lt;/Genotype&gt;"</f>
        <v xml:space="preserve"> &lt;/Genotype&gt;</v>
      </c>
    </row>
    <row r="103" spans="1:3" x14ac:dyDescent="0.25">
      <c r="A103" s="5"/>
      <c r="C103" t="str">
        <f>C23</f>
        <v>&lt;# A3609G #&gt;</v>
      </c>
    </row>
    <row r="104" spans="1:3" x14ac:dyDescent="0.25">
      <c r="A104" s="5" t="s">
        <v>39</v>
      </c>
      <c r="B104" s="1" t="s">
        <v>253</v>
      </c>
      <c r="C104" t="str">
        <f>CONCATENATE(" &lt;Genotype hgvs=",CHAR(34),B104,B105,";",B106,CHAR(34)," name=",CHAR(34),B25,CHAR(34),"&gt; ")</f>
        <v xml:space="preserve"> &lt;Genotype hgvs="NC_000017.11:g.[30237328T&gt;C];[30237328=]" name="A3609G"&gt; </v>
      </c>
    </row>
    <row r="105" spans="1:3" x14ac:dyDescent="0.25">
      <c r="A105" s="5" t="s">
        <v>40</v>
      </c>
      <c r="B105" s="27" t="s">
        <v>275</v>
      </c>
    </row>
    <row r="106" spans="1:3" x14ac:dyDescent="0.25">
      <c r="A106" s="5" t="s">
        <v>31</v>
      </c>
      <c r="B106" s="27" t="s">
        <v>276</v>
      </c>
      <c r="C106" t="s">
        <v>539</v>
      </c>
    </row>
    <row r="107" spans="1:3" x14ac:dyDescent="0.25">
      <c r="A107" s="5" t="s">
        <v>45</v>
      </c>
      <c r="B107" s="27" t="str">
        <f>CONCATENATE("People with this variant have one copy of the ",B28," variant. This substitution of a single nucleotide is known as a missense mutation.")</f>
        <v>People with this variant have one copy of the [A3609G](https://www.ncbi.nlm.nih.gov/projects/SNP/snp_ref.cgi?rs=25531) variant. This substitution of a single nucleotide is known as a missense mutation.</v>
      </c>
      <c r="C107" t="s">
        <v>17</v>
      </c>
    </row>
    <row r="108" spans="1:3" x14ac:dyDescent="0.25">
      <c r="A108" s="6" t="s">
        <v>46</v>
      </c>
      <c r="B108" s="27" t="s">
        <v>299</v>
      </c>
      <c r="C108" t="str">
        <f>CONCATENATE("     ",B107)</f>
        <v xml:space="preserve">     People with this variant have one copy of the [A3609G](https://www.ncbi.nlm.nih.gov/projects/SNP/snp_ref.cgi?rs=25531) variant. This substitution of a single nucleotide is known as a missense mutation.</v>
      </c>
    </row>
    <row r="109" spans="1:3" x14ac:dyDescent="0.25">
      <c r="A109" s="6" t="s">
        <v>47</v>
      </c>
      <c r="B109" s="27">
        <v>23.7</v>
      </c>
    </row>
    <row r="110" spans="1:3" x14ac:dyDescent="0.25">
      <c r="A110" s="5"/>
      <c r="C110" t="s">
        <v>541</v>
      </c>
    </row>
    <row r="111" spans="1:3" x14ac:dyDescent="0.25">
      <c r="A111" s="6"/>
    </row>
    <row r="112" spans="1:3" x14ac:dyDescent="0.25">
      <c r="A112" s="6"/>
      <c r="C112" t="str">
        <f>CONCATENATE("     ",B108)</f>
        <v xml:space="preserve">     You have slightly increased serotonin. See below for more information.</v>
      </c>
    </row>
    <row r="113" spans="1:3" x14ac:dyDescent="0.25">
      <c r="A113" s="6"/>
    </row>
    <row r="114" spans="1:3" x14ac:dyDescent="0.25">
      <c r="A114" s="6"/>
      <c r="C114" t="s">
        <v>542</v>
      </c>
    </row>
    <row r="115" spans="1:3" x14ac:dyDescent="0.25">
      <c r="A115" s="5"/>
    </row>
    <row r="116" spans="1:3" x14ac:dyDescent="0.25">
      <c r="A116" s="5"/>
      <c r="C116" t="str">
        <f>CONCATENATE( "  &lt;piechart percentage=",B109," /&gt;")</f>
        <v xml:space="preserve">  &lt;piechart percentage=23.7 /&gt;</v>
      </c>
    </row>
    <row r="117" spans="1:3" x14ac:dyDescent="0.25">
      <c r="A117" s="5"/>
      <c r="C117" t="str">
        <f>" &lt;/Genotype&gt;"</f>
        <v xml:space="preserve"> &lt;/Genotype&gt;</v>
      </c>
    </row>
    <row r="118" spans="1:3" x14ac:dyDescent="0.25">
      <c r="A118" s="5" t="s">
        <v>48</v>
      </c>
      <c r="B118" s="27" t="str">
        <f>CONCATENATE("People with this variant have two copies of the ",B28," variant. This substitution of a single nucleotide is known as a missense mutation.")</f>
        <v>People with this variant have two copies of the [A3609G](https://www.ncbi.nlm.nih.gov/projects/SNP/snp_ref.cgi?rs=25531) variant. This substitution of a single nucleotide is known as a missense mutation.</v>
      </c>
      <c r="C118" t="str">
        <f>CONCATENATE(" &lt;Genotype hgvs=",CHAR(34),B104,B105,";",B105,CHAR(34)," name=",CHAR(34),B25,CHAR(34),"&gt; ")</f>
        <v xml:space="preserve"> &lt;Genotype hgvs="NC_000017.11:g.[30237328T&gt;C];[30237328T&gt;C]" name="A3609G"&gt; </v>
      </c>
    </row>
    <row r="119" spans="1:3" x14ac:dyDescent="0.25">
      <c r="A119" s="6" t="s">
        <v>49</v>
      </c>
      <c r="B119" s="27" t="s">
        <v>277</v>
      </c>
      <c r="C119" t="s">
        <v>17</v>
      </c>
    </row>
    <row r="120" spans="1:3" x14ac:dyDescent="0.25">
      <c r="A120" s="6" t="s">
        <v>47</v>
      </c>
      <c r="B120" s="27">
        <v>63.2</v>
      </c>
      <c r="C120" t="s">
        <v>539</v>
      </c>
    </row>
    <row r="121" spans="1:3" x14ac:dyDescent="0.25">
      <c r="A121" s="6"/>
    </row>
    <row r="122" spans="1:3" x14ac:dyDescent="0.25">
      <c r="A122" s="5"/>
      <c r="C122" t="str">
        <f>CONCATENATE("     ",B118)</f>
        <v xml:space="preserve">     People with this variant have two copies of the [A3609G](https://www.ncbi.nlm.nih.gov/projects/SNP/snp_ref.cgi?rs=25531) variant. This substitution of a single nucleotide is known as a missense mutation.</v>
      </c>
    </row>
    <row r="123" spans="1:3" x14ac:dyDescent="0.25">
      <c r="A123" s="6"/>
    </row>
    <row r="124" spans="1:3" x14ac:dyDescent="0.25">
      <c r="A124" s="6"/>
      <c r="C124" t="s">
        <v>541</v>
      </c>
    </row>
    <row r="125" spans="1:3" x14ac:dyDescent="0.25">
      <c r="A125" s="6"/>
    </row>
    <row r="126" spans="1:3" x14ac:dyDescent="0.25">
      <c r="A126" s="6"/>
      <c r="C126" t="str">
        <f>CONCATENATE("     ",B119)</f>
        <v xml:space="preserve">     You are predisposed to lower levels of serotonin. See below for more information.</v>
      </c>
    </row>
    <row r="127" spans="1:3" x14ac:dyDescent="0.25">
      <c r="A127" s="6"/>
    </row>
    <row r="128" spans="1:3" x14ac:dyDescent="0.25">
      <c r="A128" s="5"/>
      <c r="C128" t="s">
        <v>542</v>
      </c>
    </row>
    <row r="129" spans="1:3" x14ac:dyDescent="0.25">
      <c r="A129" s="5"/>
    </row>
    <row r="130" spans="1:3" x14ac:dyDescent="0.25">
      <c r="A130" s="5"/>
      <c r="C130" t="str">
        <f>CONCATENATE( "  &lt;piechart percentage=",B120," /&gt;")</f>
        <v xml:space="preserve">  &lt;piechart percentage=63.2 /&gt;</v>
      </c>
    </row>
    <row r="131" spans="1:3" x14ac:dyDescent="0.25">
      <c r="A131" s="5"/>
      <c r="C131" t="str">
        <f>" &lt;/Genotype&gt;"</f>
        <v xml:space="preserve"> &lt;/Genotype&gt;</v>
      </c>
    </row>
    <row r="132" spans="1:3" x14ac:dyDescent="0.25">
      <c r="A132" s="5" t="s">
        <v>50</v>
      </c>
      <c r="B132" s="27" t="str">
        <f>CONCATENATE("Your ",B11," gene has no variants. A normal gene is referred to as a ",CHAR(34),"wild-type",CHAR(34)," gene.")</f>
        <v>Your SLCA4 gene has no variants. A normal gene is referred to as a "wild-type" gene.</v>
      </c>
      <c r="C132" t="str">
        <f>CONCATENATE(" &lt;Genotype hgvs=",CHAR(34),B104,B106,";",B106,CHAR(34)," name=",CHAR(34),B25,CHAR(34),"&gt; ")</f>
        <v xml:space="preserve"> &lt;Genotype hgvs="NC_000017.11:g.[30237328=];[30237328=]" name="A3609G"&gt; </v>
      </c>
    </row>
    <row r="133" spans="1:3" x14ac:dyDescent="0.25">
      <c r="A133" s="6" t="s">
        <v>51</v>
      </c>
      <c r="B133" s="27" t="s">
        <v>278</v>
      </c>
      <c r="C133" t="s">
        <v>17</v>
      </c>
    </row>
    <row r="134" spans="1:3" x14ac:dyDescent="0.25">
      <c r="A134" s="6" t="s">
        <v>47</v>
      </c>
      <c r="B134" s="27">
        <v>13.1</v>
      </c>
      <c r="C134" t="s">
        <v>539</v>
      </c>
    </row>
    <row r="135" spans="1:3" x14ac:dyDescent="0.25">
      <c r="A135" s="5"/>
    </row>
    <row r="136" spans="1:3" x14ac:dyDescent="0.25">
      <c r="A136" s="6"/>
      <c r="C136" t="str">
        <f>CONCATENATE("     ",B132)</f>
        <v xml:space="preserve">     Your SLCA4 gene has no variants. A normal gene is referred to as a "wild-type" gene.</v>
      </c>
    </row>
    <row r="137" spans="1:3" x14ac:dyDescent="0.25">
      <c r="A137" s="6"/>
    </row>
    <row r="138" spans="1:3" x14ac:dyDescent="0.25">
      <c r="A138" s="6"/>
      <c r="C138" t="s">
        <v>541</v>
      </c>
    </row>
    <row r="139" spans="1:3" x14ac:dyDescent="0.25">
      <c r="A139" s="6"/>
    </row>
    <row r="140" spans="1:3" x14ac:dyDescent="0.25">
      <c r="A140" s="6"/>
      <c r="C140" t="str">
        <f>CONCATENATE("     ",B133)</f>
        <v xml:space="preserve">     You have greatly increased serotonin. See below for more information.</v>
      </c>
    </row>
    <row r="141" spans="1:3" x14ac:dyDescent="0.25">
      <c r="A141" s="5"/>
    </row>
    <row r="142" spans="1:3" x14ac:dyDescent="0.25">
      <c r="A142" s="5"/>
      <c r="C142" t="s">
        <v>542</v>
      </c>
    </row>
    <row r="143" spans="1:3" x14ac:dyDescent="0.25">
      <c r="A143" s="5"/>
    </row>
    <row r="144" spans="1:3" x14ac:dyDescent="0.25">
      <c r="A144" s="5"/>
      <c r="C144" t="str">
        <f>CONCATENATE( "  &lt;piechart percentage=",B134," /&gt;")</f>
        <v xml:space="preserve">  &lt;piechart percentage=13.1 /&gt;</v>
      </c>
    </row>
    <row r="145" spans="1:3" x14ac:dyDescent="0.25">
      <c r="A145" s="5"/>
      <c r="C145" t="str">
        <f>" &lt;/Genotype&gt;"</f>
        <v xml:space="preserve"> &lt;/Genotype&gt;</v>
      </c>
    </row>
    <row r="146" spans="1:3" x14ac:dyDescent="0.25">
      <c r="A146" s="5"/>
      <c r="C146" t="str">
        <f>C29</f>
        <v>&lt;# T463G #&gt;</v>
      </c>
    </row>
    <row r="147" spans="1:3" x14ac:dyDescent="0.25">
      <c r="A147" s="5" t="s">
        <v>39</v>
      </c>
      <c r="B147" s="1" t="s">
        <v>129</v>
      </c>
      <c r="C147" t="str">
        <f>CONCATENATE(" &lt;Genotype hgvs=",CHAR(34),B147,B148,";",B149,CHAR(34)," name=",CHAR(34),B31,CHAR(34),"&gt; ")</f>
        <v xml:space="preserve"> &lt;Genotype hgvs="NC_000002.12:g.[233945906G&gt;C];[233945906=]" name="T463G"&gt; </v>
      </c>
    </row>
    <row r="148" spans="1:3" x14ac:dyDescent="0.25">
      <c r="A148" s="5" t="s">
        <v>40</v>
      </c>
      <c r="B148" s="27" t="s">
        <v>142</v>
      </c>
    </row>
    <row r="149" spans="1:3" x14ac:dyDescent="0.25">
      <c r="A149" s="5" t="s">
        <v>31</v>
      </c>
      <c r="B149" s="27" t="s">
        <v>143</v>
      </c>
      <c r="C149" t="s">
        <v>539</v>
      </c>
    </row>
    <row r="150" spans="1:3" x14ac:dyDescent="0.25">
      <c r="A150" s="5" t="s">
        <v>45</v>
      </c>
      <c r="B150" s="27" t="str">
        <f>CONCATENATE("People with this variant have one copy of the ",B31," variant. This substitution of a single nucleotide is known as a missense mutation.")</f>
        <v>People with this variant have one copy of the T463G variant. This substitution of a single nucleotide is known as a missense mutation.</v>
      </c>
      <c r="C150" t="s">
        <v>17</v>
      </c>
    </row>
    <row r="151" spans="1:3" x14ac:dyDescent="0.25">
      <c r="A151" s="6" t="s">
        <v>46</v>
      </c>
      <c r="B151" s="27" t="s">
        <v>234</v>
      </c>
      <c r="C151" t="str">
        <f>CONCATENATE("     ",B150)</f>
        <v xml:space="preserve">     People with this variant have one copy of the T463G variant. This substitution of a single nucleotide is known as a missense mutation.</v>
      </c>
    </row>
    <row r="152" spans="1:3" x14ac:dyDescent="0.25">
      <c r="A152" s="6" t="s">
        <v>47</v>
      </c>
      <c r="B152" s="27">
        <v>50</v>
      </c>
    </row>
    <row r="153" spans="1:3" x14ac:dyDescent="0.25">
      <c r="A153" s="5"/>
      <c r="C153" t="s">
        <v>541</v>
      </c>
    </row>
    <row r="154" spans="1:3" x14ac:dyDescent="0.25">
      <c r="A154" s="6"/>
    </row>
    <row r="155" spans="1:3" x14ac:dyDescent="0.25">
      <c r="A155" s="6"/>
      <c r="C155" t="str">
        <f>CONCATENATE("     ",B151)</f>
        <v xml:space="preserve">     Your variant is not associated with any loss of function.</v>
      </c>
    </row>
    <row r="156" spans="1:3" x14ac:dyDescent="0.25">
      <c r="A156" s="6"/>
    </row>
    <row r="157" spans="1:3" x14ac:dyDescent="0.25">
      <c r="A157" s="6"/>
      <c r="C157" t="s">
        <v>542</v>
      </c>
    </row>
    <row r="158" spans="1:3" x14ac:dyDescent="0.25">
      <c r="A158" s="5"/>
    </row>
    <row r="159" spans="1:3" x14ac:dyDescent="0.25">
      <c r="A159" s="5"/>
      <c r="C159" t="str">
        <f>CONCATENATE( "  &lt;piechart percentage=",B152," /&gt;")</f>
        <v xml:space="preserve">  &lt;piechart percentage=50 /&gt;</v>
      </c>
    </row>
    <row r="160" spans="1:3" x14ac:dyDescent="0.25">
      <c r="A160" s="5"/>
      <c r="C160" t="str">
        <f>" &lt;/Genotype&gt;"</f>
        <v xml:space="preserve"> &lt;/Genotype&gt;</v>
      </c>
    </row>
    <row r="161" spans="1:3" x14ac:dyDescent="0.25">
      <c r="A161" s="5" t="s">
        <v>48</v>
      </c>
      <c r="B161" s="27" t="str">
        <f>CONCATENATE("People with this variant have two copies of the ",B31," variant. This substitution of a single nucleotide is known as a missense mutation.")</f>
        <v>People with this variant have two copies of the T463G variant. This substitution of a single nucleotide is known as a missense mutation.</v>
      </c>
      <c r="C161" t="str">
        <f>CONCATENATE(" &lt;Genotype hgvs=",CHAR(34),B147,B148,";",B148,CHAR(34)," name=",CHAR(34),B31,CHAR(34),"&gt; ")</f>
        <v xml:space="preserve"> &lt;Genotype hgvs="NC_000002.12:g.[233945906G&gt;C];[233945906G&gt;C]" name="T463G"&gt; </v>
      </c>
    </row>
    <row r="162" spans="1:3" x14ac:dyDescent="0.25">
      <c r="A162" s="6" t="s">
        <v>49</v>
      </c>
      <c r="B162" s="27" t="s">
        <v>234</v>
      </c>
      <c r="C162" t="s">
        <v>17</v>
      </c>
    </row>
    <row r="163" spans="1:3" x14ac:dyDescent="0.25">
      <c r="A163" s="6" t="s">
        <v>47</v>
      </c>
      <c r="B163" s="27">
        <v>17.5</v>
      </c>
      <c r="C163" t="s">
        <v>539</v>
      </c>
    </row>
    <row r="164" spans="1:3" x14ac:dyDescent="0.25">
      <c r="A164" s="6"/>
    </row>
    <row r="165" spans="1:3" x14ac:dyDescent="0.25">
      <c r="A165" s="5"/>
      <c r="C165" t="str">
        <f>CONCATENATE("     ",B161)</f>
        <v xml:space="preserve">     People with this variant have two copies of the T463G variant. This substitution of a single nucleotide is known as a missense mutation.</v>
      </c>
    </row>
    <row r="166" spans="1:3" x14ac:dyDescent="0.25">
      <c r="A166" s="6"/>
    </row>
    <row r="167" spans="1:3" x14ac:dyDescent="0.25">
      <c r="A167" s="6"/>
      <c r="C167" t="s">
        <v>541</v>
      </c>
    </row>
    <row r="168" spans="1:3" x14ac:dyDescent="0.25">
      <c r="A168" s="6"/>
    </row>
    <row r="169" spans="1:3" x14ac:dyDescent="0.25">
      <c r="A169" s="6"/>
      <c r="C169" t="str">
        <f>CONCATENATE("     ",B162)</f>
        <v xml:space="preserve">     Your variant is not associated with any loss of function.</v>
      </c>
    </row>
    <row r="170" spans="1:3" x14ac:dyDescent="0.25">
      <c r="A170" s="6"/>
    </row>
    <row r="171" spans="1:3" x14ac:dyDescent="0.25">
      <c r="A171" s="5"/>
      <c r="C171" t="s">
        <v>542</v>
      </c>
    </row>
    <row r="172" spans="1:3" x14ac:dyDescent="0.25">
      <c r="A172" s="5"/>
    </row>
    <row r="173" spans="1:3" x14ac:dyDescent="0.25">
      <c r="A173" s="5"/>
      <c r="C173" t="str">
        <f>CONCATENATE( "  &lt;piechart percentage=",B163," /&gt;")</f>
        <v xml:space="preserve">  &lt;piechart percentage=17.5 /&gt;</v>
      </c>
    </row>
    <row r="174" spans="1:3" x14ac:dyDescent="0.25">
      <c r="A174" s="5"/>
      <c r="C174" t="str">
        <f>" &lt;/Genotype&gt;"</f>
        <v xml:space="preserve"> &lt;/Genotype&gt;</v>
      </c>
    </row>
    <row r="175" spans="1:3" x14ac:dyDescent="0.25">
      <c r="A175" s="5" t="s">
        <v>50</v>
      </c>
      <c r="B175" s="27" t="str">
        <f>CONCATENATE("Your ",B11," gene has no variants. A normal gene is referred to as a ",CHAR(34),"wild-type",CHAR(34)," gene.")</f>
        <v>Your SLCA4 gene has no variants. A normal gene is referred to as a "wild-type" gene.</v>
      </c>
      <c r="C175" t="str">
        <f>CONCATENATE(" &lt;Genotype hgvs=",CHAR(34),B147,B149,";",B149,CHAR(34)," name=",CHAR(34),B31,CHAR(34),"&gt; ")</f>
        <v xml:space="preserve"> &lt;Genotype hgvs="NC_000002.12:g.[233945906=];[233945906=]" name="T463G"&gt; </v>
      </c>
    </row>
    <row r="176" spans="1:3" x14ac:dyDescent="0.25">
      <c r="A176" s="6" t="s">
        <v>51</v>
      </c>
      <c r="B176" s="27" t="s">
        <v>279</v>
      </c>
      <c r="C176" t="s">
        <v>17</v>
      </c>
    </row>
    <row r="177" spans="1:3" x14ac:dyDescent="0.25">
      <c r="A177" s="6" t="s">
        <v>47</v>
      </c>
      <c r="B177" s="27">
        <v>32.6</v>
      </c>
      <c r="C177" t="s">
        <v>539</v>
      </c>
    </row>
    <row r="178" spans="1:3" x14ac:dyDescent="0.25">
      <c r="A178" s="5"/>
    </row>
    <row r="179" spans="1:3" x14ac:dyDescent="0.25">
      <c r="A179" s="6"/>
      <c r="C179" t="str">
        <f>CONCATENATE("     ",B175)</f>
        <v xml:space="preserve">     Your SLCA4 gene has no variants. A normal gene is referred to as a "wild-type" gene.</v>
      </c>
    </row>
    <row r="180" spans="1:3" x14ac:dyDescent="0.25">
      <c r="A180" s="6"/>
    </row>
    <row r="181" spans="1:3" x14ac:dyDescent="0.25">
      <c r="A181" s="6"/>
      <c r="C181" t="s">
        <v>541</v>
      </c>
    </row>
    <row r="182" spans="1:3" x14ac:dyDescent="0.25">
      <c r="A182" s="6"/>
    </row>
    <row r="183" spans="1:3" x14ac:dyDescent="0.25">
      <c r="A183" s="6"/>
      <c r="C183" t="str">
        <f>CONCATENATE("     ",B176)</f>
        <v xml:space="preserve">     This variant increases the risk for alcoholism. See below for details.</v>
      </c>
    </row>
    <row r="184" spans="1:3" x14ac:dyDescent="0.25">
      <c r="A184" s="5"/>
    </row>
    <row r="185" spans="1:3" x14ac:dyDescent="0.25">
      <c r="A185" s="5"/>
      <c r="C185" t="s">
        <v>542</v>
      </c>
    </row>
    <row r="186" spans="1:3" x14ac:dyDescent="0.25">
      <c r="A186" s="5"/>
    </row>
    <row r="187" spans="1:3" x14ac:dyDescent="0.25">
      <c r="A187" s="5"/>
      <c r="C187" t="str">
        <f>CONCATENATE( "  &lt;piechart percentage=",B177," /&gt;")</f>
        <v xml:space="preserve">  &lt;piechart percentage=32.6 /&gt;</v>
      </c>
    </row>
    <row r="188" spans="1:3" x14ac:dyDescent="0.25">
      <c r="A188" s="5"/>
      <c r="C188" t="str">
        <f>" &lt;/Genotype&gt;"</f>
        <v xml:space="preserve"> &lt;/Genotype&gt;</v>
      </c>
    </row>
    <row r="189" spans="1:3" x14ac:dyDescent="0.25">
      <c r="A189" s="5"/>
      <c r="C189" t="str">
        <f>C35</f>
        <v>&lt;# T30199457C #&gt;</v>
      </c>
    </row>
    <row r="190" spans="1:3" x14ac:dyDescent="0.25">
      <c r="A190" s="5" t="s">
        <v>39</v>
      </c>
      <c r="B190" s="1" t="s">
        <v>253</v>
      </c>
      <c r="C190" t="str">
        <f>CONCATENATE(" &lt;Genotype hgvs=",CHAR(34),B190,B191,";",B192,CHAR(34)," name=",CHAR(34),B37,CHAR(34),"&gt; ")</f>
        <v xml:space="preserve"> &lt;Genotype hgvs="NC_000017.11:g.[30199457T&gt;C];[30199457=]" name="T30199457C"&gt; </v>
      </c>
    </row>
    <row r="191" spans="1:3" x14ac:dyDescent="0.25">
      <c r="A191" s="5" t="s">
        <v>40</v>
      </c>
      <c r="B191" s="27" t="s">
        <v>289</v>
      </c>
    </row>
    <row r="192" spans="1:3" x14ac:dyDescent="0.25">
      <c r="A192" s="5" t="s">
        <v>31</v>
      </c>
      <c r="B192" s="27" t="s">
        <v>290</v>
      </c>
      <c r="C192" t="s">
        <v>539</v>
      </c>
    </row>
    <row r="193" spans="1:3" x14ac:dyDescent="0.25">
      <c r="A193" s="5" t="s">
        <v>45</v>
      </c>
      <c r="B193" s="27" t="str">
        <f>CONCATENATE("People with this variant have one copy of the ",B40," variant. This substitution of a single nucleotide is known as a missense mutation.")</f>
        <v>People with this variant have one copy of the [T30199457C](https://www.ncbi.nlm.nih.gov/pubmed/18986552) variant. This substitution of a single nucleotide is known as a missense mutation.</v>
      </c>
      <c r="C193" t="s">
        <v>17</v>
      </c>
    </row>
    <row r="194" spans="1:3" x14ac:dyDescent="0.25">
      <c r="A194" s="6" t="s">
        <v>46</v>
      </c>
      <c r="B194" s="27" t="s">
        <v>234</v>
      </c>
      <c r="C194" t="str">
        <f>CONCATENATE("     ",B193)</f>
        <v xml:space="preserve">     People with this variant have one copy of the [T30199457C](https://www.ncbi.nlm.nih.gov/pubmed/18986552) variant. This substitution of a single nucleotide is known as a missense mutation.</v>
      </c>
    </row>
    <row r="195" spans="1:3" x14ac:dyDescent="0.25">
      <c r="A195" s="6" t="s">
        <v>47</v>
      </c>
      <c r="B195" s="27">
        <v>49.5</v>
      </c>
    </row>
    <row r="196" spans="1:3" x14ac:dyDescent="0.25">
      <c r="A196" s="5"/>
      <c r="C196" t="s">
        <v>541</v>
      </c>
    </row>
    <row r="197" spans="1:3" x14ac:dyDescent="0.25">
      <c r="A197" s="6"/>
    </row>
    <row r="198" spans="1:3" x14ac:dyDescent="0.25">
      <c r="A198" s="6"/>
      <c r="C198" t="str">
        <f>CONCATENATE("     ",B194)</f>
        <v xml:space="preserve">     Your variant is not associated with any loss of function.</v>
      </c>
    </row>
    <row r="199" spans="1:3" x14ac:dyDescent="0.25">
      <c r="A199" s="6"/>
    </row>
    <row r="200" spans="1:3" x14ac:dyDescent="0.25">
      <c r="A200" s="6"/>
      <c r="C200" t="s">
        <v>542</v>
      </c>
    </row>
    <row r="201" spans="1:3" x14ac:dyDescent="0.25">
      <c r="A201" s="5"/>
    </row>
    <row r="202" spans="1:3" x14ac:dyDescent="0.25">
      <c r="A202" s="5"/>
      <c r="C202" t="str">
        <f>CONCATENATE( "  &lt;piechart percentage=",B195," /&gt;")</f>
        <v xml:space="preserve">  &lt;piechart percentage=49.5 /&gt;</v>
      </c>
    </row>
    <row r="203" spans="1:3" x14ac:dyDescent="0.25">
      <c r="A203" s="5"/>
      <c r="C203" t="str">
        <f>" &lt;/Genotype&gt;"</f>
        <v xml:space="preserve"> &lt;/Genotype&gt;</v>
      </c>
    </row>
    <row r="204" spans="1:3" x14ac:dyDescent="0.25">
      <c r="A204" s="5" t="s">
        <v>48</v>
      </c>
      <c r="B204" s="27" t="str">
        <f>CONCATENATE("People with this variant have two copies of the ",B40," variant. This substitution of a single nucleotide is known as a missense mutation.")</f>
        <v>People with this variant have two copies of the [T30199457C](https://www.ncbi.nlm.nih.gov/pubmed/18986552) variant. This substitution of a single nucleotide is known as a missense mutation.</v>
      </c>
      <c r="C204" t="str">
        <f>CONCATENATE(" &lt;Genotype hgvs=",CHAR(34),B190,B191,";",B191,CHAR(34)," name=",CHAR(34),B37,CHAR(34),"&gt; ")</f>
        <v xml:space="preserve"> &lt;Genotype hgvs="NC_000017.11:g.[30199457T&gt;C];[30199457T&gt;C]" name="T30199457C"&gt; </v>
      </c>
    </row>
    <row r="205" spans="1:3" x14ac:dyDescent="0.25">
      <c r="A205" s="6" t="s">
        <v>49</v>
      </c>
      <c r="B205" s="27" t="s">
        <v>543</v>
      </c>
      <c r="C205" t="s">
        <v>17</v>
      </c>
    </row>
    <row r="206" spans="1:3" x14ac:dyDescent="0.25">
      <c r="A206" s="6" t="s">
        <v>47</v>
      </c>
      <c r="B206" s="27">
        <v>32.700000000000003</v>
      </c>
      <c r="C206" t="s">
        <v>539</v>
      </c>
    </row>
    <row r="207" spans="1:3" x14ac:dyDescent="0.25">
      <c r="A207" s="6"/>
    </row>
    <row r="208" spans="1:3" x14ac:dyDescent="0.25">
      <c r="A208" s="5"/>
      <c r="C208" t="str">
        <f>CONCATENATE("     ",B204)</f>
        <v xml:space="preserve">     People with this variant have two copies of the [T30199457C](https://www.ncbi.nlm.nih.gov/pubmed/18986552) variant. This substitution of a single nucleotide is known as a missense mutation.</v>
      </c>
    </row>
    <row r="209" spans="1:3" x14ac:dyDescent="0.25">
      <c r="A209" s="6"/>
    </row>
    <row r="210" spans="1:3" x14ac:dyDescent="0.25">
      <c r="A210" s="6"/>
      <c r="C210" t="s">
        <v>541</v>
      </c>
    </row>
    <row r="211" spans="1:3" x14ac:dyDescent="0.25">
      <c r="A211" s="6"/>
    </row>
    <row r="212" spans="1:3" x14ac:dyDescent="0.25">
      <c r="A212" s="6"/>
      <c r="C212" t="str">
        <f>CONCATENATE("     ",B205)</f>
        <v xml:space="preserve">     People with this variant have an increased risk of CFS. See below for more information.</v>
      </c>
    </row>
    <row r="213" spans="1:3" x14ac:dyDescent="0.25">
      <c r="A213" s="6"/>
    </row>
    <row r="214" spans="1:3" x14ac:dyDescent="0.25">
      <c r="A214" s="5"/>
      <c r="C214" t="s">
        <v>542</v>
      </c>
    </row>
    <row r="215" spans="1:3" x14ac:dyDescent="0.25">
      <c r="A215" s="5"/>
    </row>
    <row r="216" spans="1:3" x14ac:dyDescent="0.25">
      <c r="A216" s="5"/>
      <c r="C216" t="str">
        <f>CONCATENATE( "  &lt;piechart percentage=",B206," /&gt;")</f>
        <v xml:space="preserve">  &lt;piechart percentage=32.7 /&gt;</v>
      </c>
    </row>
    <row r="217" spans="1:3" x14ac:dyDescent="0.25">
      <c r="A217" s="5"/>
      <c r="C217" t="str">
        <f>" &lt;/Genotype&gt;"</f>
        <v xml:space="preserve"> &lt;/Genotype&gt;</v>
      </c>
    </row>
    <row r="218" spans="1:3" x14ac:dyDescent="0.25">
      <c r="A218" s="5" t="s">
        <v>50</v>
      </c>
      <c r="B218" s="27" t="str">
        <f>CONCATENATE("Your ",B11," gene has no variants. A normal gene is referred to as a ",CHAR(34),"wild-type",CHAR(34)," gene.")</f>
        <v>Your SLCA4 gene has no variants. A normal gene is referred to as a "wild-type" gene.</v>
      </c>
      <c r="C218" t="str">
        <f>CONCATENATE(" &lt;Genotype hgvs=",CHAR(34),B190,B192,";",B192,CHAR(34)," name=",CHAR(34),B37,CHAR(34),"&gt; ")</f>
        <v xml:space="preserve"> &lt;Genotype hgvs="NC_000017.11:g.[30199457=];[30199457=]" name="T30199457C"&gt; </v>
      </c>
    </row>
    <row r="219" spans="1:3" x14ac:dyDescent="0.25">
      <c r="A219" s="6" t="s">
        <v>51</v>
      </c>
      <c r="B219" s="27" t="s">
        <v>234</v>
      </c>
      <c r="C219" t="s">
        <v>17</v>
      </c>
    </row>
    <row r="220" spans="1:3" x14ac:dyDescent="0.25">
      <c r="A220" s="6" t="s">
        <v>47</v>
      </c>
      <c r="B220" s="27">
        <v>17.8</v>
      </c>
      <c r="C220" t="s">
        <v>539</v>
      </c>
    </row>
    <row r="221" spans="1:3" x14ac:dyDescent="0.25">
      <c r="A221" s="5"/>
    </row>
    <row r="222" spans="1:3" x14ac:dyDescent="0.25">
      <c r="A222" s="6"/>
      <c r="C222" t="str">
        <f>CONCATENATE("     ",B218)</f>
        <v xml:space="preserve">     Your SLCA4 gene has no variants. A normal gene is referred to as a "wild-type" gene.</v>
      </c>
    </row>
    <row r="223" spans="1:3" x14ac:dyDescent="0.25">
      <c r="A223" s="6"/>
    </row>
    <row r="224" spans="1:3" x14ac:dyDescent="0.25">
      <c r="A224" s="6"/>
      <c r="C224" t="s">
        <v>541</v>
      </c>
    </row>
    <row r="225" spans="1:3" x14ac:dyDescent="0.25">
      <c r="A225" s="6"/>
    </row>
    <row r="226" spans="1:3" x14ac:dyDescent="0.25">
      <c r="A226" s="6"/>
      <c r="C226" t="str">
        <f>CONCATENATE("     ",B219)</f>
        <v xml:space="preserve">     Your variant is not associated with any loss of function.</v>
      </c>
    </row>
    <row r="227" spans="1:3" x14ac:dyDescent="0.25">
      <c r="A227" s="5"/>
    </row>
    <row r="228" spans="1:3" x14ac:dyDescent="0.25">
      <c r="A228" s="5"/>
      <c r="C228" t="s">
        <v>542</v>
      </c>
    </row>
    <row r="229" spans="1:3" x14ac:dyDescent="0.25">
      <c r="A229" s="5"/>
    </row>
    <row r="230" spans="1:3" x14ac:dyDescent="0.25">
      <c r="A230" s="5"/>
      <c r="C230" t="str">
        <f>CONCATENATE( "  &lt;piechart percentage=",B220," /&gt;")</f>
        <v xml:space="preserve">  &lt;piechart percentage=17.8 /&gt;</v>
      </c>
    </row>
    <row r="231" spans="1:3" x14ac:dyDescent="0.25">
      <c r="A231" s="5"/>
      <c r="C231" t="str">
        <f>" &lt;/Genotype&gt;"</f>
        <v xml:space="preserve"> &lt;/Genotype&gt;</v>
      </c>
    </row>
    <row r="232" spans="1:3" x14ac:dyDescent="0.25">
      <c r="A232" s="5"/>
      <c r="C232" t="str">
        <f>" &lt;/Genotype&gt;"</f>
        <v xml:space="preserve"> &lt;/Genotype&gt;</v>
      </c>
    </row>
    <row r="233" spans="1:3" x14ac:dyDescent="0.25">
      <c r="A233" s="5"/>
      <c r="C233" t="str">
        <f>C41</f>
        <v>&lt;# C30219896T #&gt;</v>
      </c>
    </row>
    <row r="234" spans="1:3" x14ac:dyDescent="0.25">
      <c r="A234" s="5" t="s">
        <v>39</v>
      </c>
      <c r="B234" s="35" t="s">
        <v>253</v>
      </c>
      <c r="C234" t="str">
        <f>CONCATENATE(" &lt;Genotype hgvs=",CHAR(34),B234,B235,";",B236,CHAR(34)," name=",CHAR(34),B43,CHAR(34),"&gt; ")</f>
        <v xml:space="preserve"> &lt;Genotype hgvs="NC_000017.11:g.[30219896C&gt;T];[30219896=]" name="C30219896T"&gt; </v>
      </c>
    </row>
    <row r="235" spans="1:3" x14ac:dyDescent="0.25">
      <c r="A235" s="5" t="s">
        <v>40</v>
      </c>
      <c r="B235" s="29" t="s">
        <v>291</v>
      </c>
    </row>
    <row r="236" spans="1:3" x14ac:dyDescent="0.25">
      <c r="A236" s="5" t="s">
        <v>31</v>
      </c>
      <c r="B236" s="29" t="s">
        <v>292</v>
      </c>
      <c r="C236" t="s">
        <v>539</v>
      </c>
    </row>
    <row r="237" spans="1:3" x14ac:dyDescent="0.25">
      <c r="A237" s="5" t="s">
        <v>45</v>
      </c>
      <c r="B237" s="27" t="str">
        <f>CONCATENATE("People with this variant have one copy of the ",B46," variant. This substitution of a single nucleotide is known as a missense mutation.")</f>
        <v>People with this variant have one copy of the [C30219896T](http://institutferran.org/documentos/estudio_genetico/JCR%20106%20140408.pdf) variant. This substitution of a single nucleotide is known as a missense mutation.</v>
      </c>
      <c r="C237" t="s">
        <v>17</v>
      </c>
    </row>
    <row r="238" spans="1:3" x14ac:dyDescent="0.25">
      <c r="A238" s="6" t="s">
        <v>46</v>
      </c>
      <c r="B238" s="27" t="s">
        <v>543</v>
      </c>
      <c r="C238" t="str">
        <f>CONCATENATE("     ",B237)</f>
        <v xml:space="preserve">     People with this variant have one copy of the [C30219896T](http://institutferran.org/documentos/estudio_genetico/JCR%20106%20140408.pdf) variant. This substitution of a single nucleotide is known as a missense mutation.</v>
      </c>
    </row>
    <row r="239" spans="1:3" x14ac:dyDescent="0.25">
      <c r="A239" s="6" t="s">
        <v>47</v>
      </c>
      <c r="B239" s="27">
        <v>38</v>
      </c>
    </row>
    <row r="240" spans="1:3" x14ac:dyDescent="0.25">
      <c r="A240" s="5"/>
      <c r="C240" t="s">
        <v>541</v>
      </c>
    </row>
    <row r="241" spans="1:3" x14ac:dyDescent="0.25">
      <c r="A241" s="6"/>
    </row>
    <row r="242" spans="1:3" x14ac:dyDescent="0.25">
      <c r="A242" s="6"/>
      <c r="C242" t="str">
        <f>CONCATENATE("     ",B238)</f>
        <v xml:space="preserve">     People with this variant have an increased risk of CFS. See below for more information.</v>
      </c>
    </row>
    <row r="243" spans="1:3" x14ac:dyDescent="0.25">
      <c r="A243" s="6"/>
    </row>
    <row r="244" spans="1:3" x14ac:dyDescent="0.25">
      <c r="A244" s="6"/>
      <c r="C244" t="s">
        <v>542</v>
      </c>
    </row>
    <row r="245" spans="1:3" x14ac:dyDescent="0.25">
      <c r="A245" s="5"/>
    </row>
    <row r="246" spans="1:3" x14ac:dyDescent="0.25">
      <c r="A246" s="5"/>
      <c r="C246" t="str">
        <f>CONCATENATE( "  &lt;piechart percentage=",B239," /&gt;")</f>
        <v xml:space="preserve">  &lt;piechart percentage=38 /&gt;</v>
      </c>
    </row>
    <row r="247" spans="1:3" x14ac:dyDescent="0.25">
      <c r="A247" s="5"/>
      <c r="C247" t="str">
        <f>" &lt;/Genotype&gt;"</f>
        <v xml:space="preserve"> &lt;/Genotype&gt;</v>
      </c>
    </row>
    <row r="248" spans="1:3" x14ac:dyDescent="0.25">
      <c r="A248" s="5" t="s">
        <v>48</v>
      </c>
      <c r="B248" s="27" t="str">
        <f>CONCATENATE("People with this variant have two copies of the ",B46," variant. This substitution of a single nucleotide is known as a missense mutation.")</f>
        <v>People with this variant have two copies of the [C30219896T](http://institutferran.org/documentos/estudio_genetico/JCR%20106%20140408.pdf) variant. This substitution of a single nucleotide is known as a missense mutation.</v>
      </c>
      <c r="C248" t="str">
        <f>CONCATENATE(" &lt;Genotype hgvs=",CHAR(34),B234,B235,";",B235,CHAR(34)," name=",CHAR(34),B43,CHAR(34),"&gt; ")</f>
        <v xml:space="preserve"> &lt;Genotype hgvs="NC_000017.11:g.[30219896C&gt;T];[30219896C&gt;T]" name="C30219896T"&gt; </v>
      </c>
    </row>
    <row r="249" spans="1:3" x14ac:dyDescent="0.25">
      <c r="A249" s="6" t="s">
        <v>49</v>
      </c>
      <c r="B249" s="27" t="s">
        <v>582</v>
      </c>
      <c r="C249" t="s">
        <v>17</v>
      </c>
    </row>
    <row r="250" spans="1:3" x14ac:dyDescent="0.25">
      <c r="A250" s="6" t="s">
        <v>47</v>
      </c>
      <c r="B250" s="27">
        <v>16</v>
      </c>
      <c r="C250" t="s">
        <v>539</v>
      </c>
    </row>
    <row r="251" spans="1:3" x14ac:dyDescent="0.25">
      <c r="A251" s="6"/>
    </row>
    <row r="252" spans="1:3" x14ac:dyDescent="0.25">
      <c r="A252" s="5"/>
      <c r="C252" t="str">
        <f>CONCATENATE("     ",B248)</f>
        <v xml:space="preserve">     People with this variant have two copies of the [C30219896T](http://institutferran.org/documentos/estudio_genetico/JCR%20106%20140408.pdf) variant. This substitution of a single nucleotide is known as a missense mutation.</v>
      </c>
    </row>
    <row r="253" spans="1:3" x14ac:dyDescent="0.25">
      <c r="A253" s="6"/>
    </row>
    <row r="254" spans="1:3" x14ac:dyDescent="0.25">
      <c r="A254" s="6"/>
      <c r="C254" t="s">
        <v>541</v>
      </c>
    </row>
    <row r="255" spans="1:3" x14ac:dyDescent="0.25">
      <c r="A255" s="6"/>
    </row>
    <row r="256" spans="1:3" x14ac:dyDescent="0.25">
      <c r="A256" s="6"/>
      <c r="C256" t="str">
        <f>CONCATENATE("     ",B249)</f>
        <v xml:space="preserve">     Your variant is not associated with cleft palate and increased energy. See below for more details.</v>
      </c>
    </row>
    <row r="257" spans="1:3" x14ac:dyDescent="0.25">
      <c r="A257" s="6"/>
    </row>
    <row r="258" spans="1:3" x14ac:dyDescent="0.25">
      <c r="A258" s="5"/>
      <c r="C258" t="s">
        <v>542</v>
      </c>
    </row>
    <row r="259" spans="1:3" x14ac:dyDescent="0.25">
      <c r="A259" s="5"/>
    </row>
    <row r="260" spans="1:3" x14ac:dyDescent="0.25">
      <c r="A260" s="5"/>
      <c r="C260" t="str">
        <f>CONCATENATE( "  &lt;piechart percentage=",B250," /&gt;")</f>
        <v xml:space="preserve">  &lt;piechart percentage=16 /&gt;</v>
      </c>
    </row>
    <row r="261" spans="1:3" x14ac:dyDescent="0.25">
      <c r="A261" s="5"/>
      <c r="C261" t="str">
        <f>" &lt;/Genotype&gt;"</f>
        <v xml:space="preserve"> &lt;/Genotype&gt;</v>
      </c>
    </row>
    <row r="262" spans="1:3" x14ac:dyDescent="0.25">
      <c r="A262" s="5" t="s">
        <v>50</v>
      </c>
      <c r="B262" s="27" t="str">
        <f>CONCATENATE("Your ",B11," gene has no variants. A normal gene is referred to as a ",CHAR(34),"wild-type",CHAR(34)," gene.")</f>
        <v>Your SLCA4 gene has no variants. A normal gene is referred to as a "wild-type" gene.</v>
      </c>
      <c r="C262" t="str">
        <f>CONCATENATE(" &lt;Genotype hgvs=",CHAR(34),B234,B236,";",B236,CHAR(34)," name=",CHAR(34),B43,CHAR(34),"&gt; ")</f>
        <v xml:space="preserve"> &lt;Genotype hgvs="NC_000017.11:g.[30219896=];[30219896=]" name="C30219896T"&gt; </v>
      </c>
    </row>
    <row r="263" spans="1:3" x14ac:dyDescent="0.25">
      <c r="A263" s="6" t="s">
        <v>51</v>
      </c>
      <c r="B263" s="27" t="s">
        <v>234</v>
      </c>
      <c r="C263" t="s">
        <v>17</v>
      </c>
    </row>
    <row r="264" spans="1:3" x14ac:dyDescent="0.25">
      <c r="A264" s="6" t="s">
        <v>47</v>
      </c>
      <c r="B264" s="27">
        <v>46</v>
      </c>
      <c r="C264" t="s">
        <v>539</v>
      </c>
    </row>
    <row r="265" spans="1:3" x14ac:dyDescent="0.25">
      <c r="A265" s="5"/>
    </row>
    <row r="266" spans="1:3" x14ac:dyDescent="0.25">
      <c r="A266" s="6"/>
      <c r="C266" t="str">
        <f>CONCATENATE("     ",B262)</f>
        <v xml:space="preserve">     Your SLCA4 gene has no variants. A normal gene is referred to as a "wild-type" gene.</v>
      </c>
    </row>
    <row r="267" spans="1:3" x14ac:dyDescent="0.25">
      <c r="A267" s="6"/>
    </row>
    <row r="268" spans="1:3" x14ac:dyDescent="0.25">
      <c r="A268" s="6"/>
      <c r="C268" t="s">
        <v>541</v>
      </c>
    </row>
    <row r="269" spans="1:3" x14ac:dyDescent="0.25">
      <c r="A269" s="6"/>
    </row>
    <row r="270" spans="1:3" x14ac:dyDescent="0.25">
      <c r="A270" s="6"/>
      <c r="C270" t="str">
        <f>CONCATENATE("     ",B263)</f>
        <v xml:space="preserve">     Your variant is not associated with any loss of function.</v>
      </c>
    </row>
    <row r="271" spans="1:3" x14ac:dyDescent="0.25">
      <c r="A271" s="5"/>
    </row>
    <row r="272" spans="1:3" x14ac:dyDescent="0.25">
      <c r="A272" s="5"/>
      <c r="C272" t="s">
        <v>542</v>
      </c>
    </row>
    <row r="273" spans="1:3" x14ac:dyDescent="0.25">
      <c r="A273" s="5"/>
    </row>
    <row r="274" spans="1:3" x14ac:dyDescent="0.25">
      <c r="A274" s="5"/>
      <c r="C274" t="str">
        <f>CONCATENATE( "  &lt;piechart percentage=",B264," /&gt;")</f>
        <v xml:space="preserve">  &lt;piechart percentage=46 /&gt;</v>
      </c>
    </row>
    <row r="275" spans="1:3" x14ac:dyDescent="0.25">
      <c r="A275" s="5"/>
      <c r="C275" t="str">
        <f>" &lt;/Genotype&gt;"</f>
        <v xml:space="preserve"> &lt;/Genotype&gt;</v>
      </c>
    </row>
    <row r="276" spans="1:3" x14ac:dyDescent="0.25">
      <c r="A276" s="5"/>
      <c r="C276" t="str">
        <f>C47</f>
        <v>&lt;# C30204775T #&gt;</v>
      </c>
    </row>
    <row r="277" spans="1:3" x14ac:dyDescent="0.25">
      <c r="A277" s="5" t="s">
        <v>39</v>
      </c>
      <c r="B277" s="35" t="s">
        <v>253</v>
      </c>
      <c r="C277" t="str">
        <f>CONCATENATE(" &lt;Genotype hgvs=",CHAR(34),B277,B278,";",B279,CHAR(34)," name=",CHAR(34),B85,CHAR(34),"&gt; ")</f>
        <v xml:space="preserve"> &lt;Genotype hgvs="NC_000017.11:g.[30204775C&gt;T];[30204775=]" name=""&gt; </v>
      </c>
    </row>
    <row r="278" spans="1:3" x14ac:dyDescent="0.25">
      <c r="A278" s="5" t="s">
        <v>40</v>
      </c>
      <c r="B278" s="29" t="s">
        <v>293</v>
      </c>
    </row>
    <row r="279" spans="1:3" x14ac:dyDescent="0.25">
      <c r="A279" s="5" t="s">
        <v>31</v>
      </c>
      <c r="B279" s="29" t="s">
        <v>294</v>
      </c>
      <c r="C279" t="s">
        <v>539</v>
      </c>
    </row>
    <row r="280" spans="1:3" x14ac:dyDescent="0.25">
      <c r="A280" s="5" t="s">
        <v>45</v>
      </c>
      <c r="B280" s="27" t="str">
        <f>CONCATENATE("People with this variant have one copy of the ",B52," variant. This substitution of a single nucleotide is known as a missense mutation.")</f>
        <v>People with this variant have one copy of the [C30204775T](http://institutferran.org/documentos/estudio_genetico/JCR%20106%20140408.pdf) variant. This substitution of a single nucleotide is known as a missense mutation.</v>
      </c>
      <c r="C280" t="s">
        <v>17</v>
      </c>
    </row>
    <row r="281" spans="1:3" x14ac:dyDescent="0.25">
      <c r="A281" s="6" t="s">
        <v>46</v>
      </c>
      <c r="B281" s="27" t="s">
        <v>543</v>
      </c>
      <c r="C281" t="str">
        <f>CONCATENATE("     ",B280)</f>
        <v xml:space="preserve">     People with this variant have one copy of the [C30204775T](http://institutferran.org/documentos/estudio_genetico/JCR%20106%20140408.pdf) variant. This substitution of a single nucleotide is known as a missense mutation.</v>
      </c>
    </row>
    <row r="282" spans="1:3" x14ac:dyDescent="0.25">
      <c r="A282" s="6" t="s">
        <v>47</v>
      </c>
      <c r="B282" s="27">
        <v>49.9</v>
      </c>
    </row>
    <row r="283" spans="1:3" x14ac:dyDescent="0.25">
      <c r="A283" s="5"/>
      <c r="C283" t="s">
        <v>541</v>
      </c>
    </row>
    <row r="284" spans="1:3" x14ac:dyDescent="0.25">
      <c r="A284" s="6"/>
    </row>
    <row r="285" spans="1:3" x14ac:dyDescent="0.25">
      <c r="A285" s="6"/>
      <c r="C285" t="str">
        <f>CONCATENATE("     ",B281)</f>
        <v xml:space="preserve">     People with this variant have an increased risk of CFS. See below for more information.</v>
      </c>
    </row>
    <row r="286" spans="1:3" x14ac:dyDescent="0.25">
      <c r="A286" s="6"/>
    </row>
    <row r="287" spans="1:3" x14ac:dyDescent="0.25">
      <c r="A287" s="6"/>
      <c r="C287" t="s">
        <v>542</v>
      </c>
    </row>
    <row r="288" spans="1:3" x14ac:dyDescent="0.25">
      <c r="A288" s="5"/>
    </row>
    <row r="289" spans="1:3" x14ac:dyDescent="0.25">
      <c r="A289" s="5"/>
      <c r="C289" t="str">
        <f>CONCATENATE( "  &lt;piechart percentage=",B282," /&gt;")</f>
        <v xml:space="preserve">  &lt;piechart percentage=49.9 /&gt;</v>
      </c>
    </row>
    <row r="290" spans="1:3" x14ac:dyDescent="0.25">
      <c r="A290" s="5"/>
      <c r="C290" t="str">
        <f>" &lt;/Genotype&gt;"</f>
        <v xml:space="preserve"> &lt;/Genotype&gt;</v>
      </c>
    </row>
    <row r="291" spans="1:3" x14ac:dyDescent="0.25">
      <c r="A291" s="5" t="s">
        <v>48</v>
      </c>
      <c r="B291" s="27" t="str">
        <f>CONCATENATE("People with this variant have two copies of the ",B52," variant. This substitution of a single nucleotide is known as a missense mutation.")</f>
        <v>People with this variant have two copies of the [C30204775T](http://institutferran.org/documentos/estudio_genetico/JCR%20106%20140408.pdf) variant. This substitution of a single nucleotide is known as a missense mutation.</v>
      </c>
      <c r="C291" t="str">
        <f>CONCATENATE(" &lt;Genotype hgvs=",CHAR(34),B277,B278,";",B278,CHAR(34)," name=",CHAR(34),B85,CHAR(34),"&gt; ")</f>
        <v xml:space="preserve"> &lt;Genotype hgvs="NC_000017.11:g.[30204775C&gt;T];[30204775C&gt;T]" name=""&gt; </v>
      </c>
    </row>
    <row r="292" spans="1:3" x14ac:dyDescent="0.25">
      <c r="A292" s="6" t="s">
        <v>49</v>
      </c>
      <c r="B292" s="27" t="s">
        <v>583</v>
      </c>
      <c r="C292" t="s">
        <v>17</v>
      </c>
    </row>
    <row r="293" spans="1:3" x14ac:dyDescent="0.25">
      <c r="A293" s="6" t="s">
        <v>47</v>
      </c>
      <c r="B293" s="27">
        <v>31.8</v>
      </c>
      <c r="C293" t="s">
        <v>539</v>
      </c>
    </row>
    <row r="294" spans="1:3" x14ac:dyDescent="0.25">
      <c r="A294" s="6"/>
    </row>
    <row r="295" spans="1:3" x14ac:dyDescent="0.25">
      <c r="A295" s="5"/>
      <c r="C295" t="str">
        <f>CONCATENATE("     ",B291)</f>
        <v xml:space="preserve">     People with this variant have two copies of the [C30204775T](http://institutferran.org/documentos/estudio_genetico/JCR%20106%20140408.pdf) variant. This substitution of a single nucleotide is known as a missense mutation.</v>
      </c>
    </row>
    <row r="296" spans="1:3" x14ac:dyDescent="0.25">
      <c r="A296" s="6"/>
    </row>
    <row r="297" spans="1:3" x14ac:dyDescent="0.25">
      <c r="A297" s="6"/>
      <c r="C297" t="s">
        <v>541</v>
      </c>
    </row>
    <row r="298" spans="1:3" x14ac:dyDescent="0.25">
      <c r="A298" s="6"/>
    </row>
    <row r="299" spans="1:3" x14ac:dyDescent="0.25">
      <c r="A299" s="6"/>
      <c r="C299" t="str">
        <f>CONCATENATE("     ",B292)</f>
        <v xml:space="preserve">     People with this variant have an increased risk of CFS and mood disorders. See below for more information.</v>
      </c>
    </row>
    <row r="300" spans="1:3" x14ac:dyDescent="0.25">
      <c r="A300" s="6"/>
    </row>
    <row r="301" spans="1:3" x14ac:dyDescent="0.25">
      <c r="A301" s="5"/>
      <c r="C301" t="s">
        <v>542</v>
      </c>
    </row>
    <row r="302" spans="1:3" x14ac:dyDescent="0.25">
      <c r="A302" s="5"/>
    </row>
    <row r="303" spans="1:3" x14ac:dyDescent="0.25">
      <c r="A303" s="5"/>
      <c r="C303" t="str">
        <f>CONCATENATE( "  &lt;piechart percentage=",B293," /&gt;")</f>
        <v xml:space="preserve">  &lt;piechart percentage=31.8 /&gt;</v>
      </c>
    </row>
    <row r="304" spans="1:3" x14ac:dyDescent="0.25">
      <c r="A304" s="5"/>
      <c r="C304" t="str">
        <f>" &lt;/Genotype&gt;"</f>
        <v xml:space="preserve"> &lt;/Genotype&gt;</v>
      </c>
    </row>
    <row r="305" spans="1:3" x14ac:dyDescent="0.25">
      <c r="A305" s="5" t="s">
        <v>50</v>
      </c>
      <c r="B305" s="27" t="str">
        <f>CONCATENATE("Your ",B49," gene has no variants. A normal gene is referred to as a ",CHAR(34),"wild-type",CHAR(34)," gene.")</f>
        <v>Your C30204775T gene has no variants. A normal gene is referred to as a "wild-type" gene.</v>
      </c>
      <c r="C305" t="str">
        <f>CONCATENATE(" &lt;Genotype hgvs=",CHAR(34),B277,B279,";",B279,CHAR(34)," name=",CHAR(34),B85,CHAR(34),"&gt; ")</f>
        <v xml:space="preserve"> &lt;Genotype hgvs="NC_000017.11:g.[30204775=];[30204775=]" name=""&gt; </v>
      </c>
    </row>
    <row r="306" spans="1:3" x14ac:dyDescent="0.25">
      <c r="A306" s="6" t="s">
        <v>51</v>
      </c>
      <c r="B306" s="27" t="s">
        <v>234</v>
      </c>
      <c r="C306" t="s">
        <v>17</v>
      </c>
    </row>
    <row r="307" spans="1:3" x14ac:dyDescent="0.25">
      <c r="A307" s="6" t="s">
        <v>47</v>
      </c>
      <c r="B307" s="27">
        <v>18.3</v>
      </c>
      <c r="C307" t="s">
        <v>539</v>
      </c>
    </row>
    <row r="308" spans="1:3" x14ac:dyDescent="0.25">
      <c r="A308" s="5"/>
    </row>
    <row r="309" spans="1:3" x14ac:dyDescent="0.25">
      <c r="A309" s="6"/>
      <c r="C309" t="str">
        <f>CONCATENATE("     ",B305)</f>
        <v xml:space="preserve">     Your C30204775T gene has no variants. A normal gene is referred to as a "wild-type" gene.</v>
      </c>
    </row>
    <row r="310" spans="1:3" x14ac:dyDescent="0.25">
      <c r="A310" s="6"/>
    </row>
    <row r="311" spans="1:3" x14ac:dyDescent="0.25">
      <c r="A311" s="6"/>
      <c r="C311" t="s">
        <v>541</v>
      </c>
    </row>
    <row r="312" spans="1:3" x14ac:dyDescent="0.25">
      <c r="A312" s="6"/>
    </row>
    <row r="313" spans="1:3" x14ac:dyDescent="0.25">
      <c r="A313" s="6"/>
      <c r="C313" t="str">
        <f>CONCATENATE("     ",B306)</f>
        <v xml:space="preserve">     Your variant is not associated with any loss of function.</v>
      </c>
    </row>
    <row r="314" spans="1:3" x14ac:dyDescent="0.25">
      <c r="A314" s="5"/>
    </row>
    <row r="315" spans="1:3" x14ac:dyDescent="0.25">
      <c r="A315" s="5"/>
      <c r="C315" t="s">
        <v>542</v>
      </c>
    </row>
    <row r="316" spans="1:3" x14ac:dyDescent="0.25">
      <c r="A316" s="5"/>
    </row>
    <row r="317" spans="1:3" x14ac:dyDescent="0.25">
      <c r="A317" s="5"/>
      <c r="C317" t="str">
        <f>CONCATENATE( "  &lt;piechart percentage=",B307," /&gt;")</f>
        <v xml:space="preserve">  &lt;piechart percentage=18.3 /&gt;</v>
      </c>
    </row>
    <row r="318" spans="1:3" x14ac:dyDescent="0.25">
      <c r="A318" s="5"/>
      <c r="C318" t="str">
        <f>" &lt;/Genotype&gt;"</f>
        <v xml:space="preserve"> &lt;/Genotype&gt;</v>
      </c>
    </row>
    <row r="319" spans="1:3" x14ac:dyDescent="0.25">
      <c r="A319" s="5"/>
      <c r="C319" t="str">
        <f>C53</f>
        <v>&lt;# C1748A #&gt;</v>
      </c>
    </row>
    <row r="320" spans="1:3" x14ac:dyDescent="0.25">
      <c r="A320" s="5" t="s">
        <v>39</v>
      </c>
      <c r="B320" s="35" t="s">
        <v>253</v>
      </c>
      <c r="C320" t="str">
        <f>CONCATENATE(" &lt;Genotype hgvs=",CHAR(34),B320,B321,";",B322,CHAR(34)," name=",CHAR(34),B85,CHAR(34),"&gt; ")</f>
        <v xml:space="preserve"> &lt;Genotype hgvs="NC_000017.11:g.[30196708G&gt;T];[30196708=]" name=""&gt; </v>
      </c>
    </row>
    <row r="321" spans="1:3" x14ac:dyDescent="0.25">
      <c r="A321" s="5" t="s">
        <v>40</v>
      </c>
      <c r="B321" s="29" t="s">
        <v>295</v>
      </c>
    </row>
    <row r="322" spans="1:3" x14ac:dyDescent="0.25">
      <c r="A322" s="5" t="s">
        <v>31</v>
      </c>
      <c r="B322" s="29" t="s">
        <v>296</v>
      </c>
      <c r="C322" t="s">
        <v>539</v>
      </c>
    </row>
    <row r="323" spans="1:3" x14ac:dyDescent="0.25">
      <c r="A323" s="5" t="s">
        <v>45</v>
      </c>
      <c r="B323" s="27" t="str">
        <f>CONCATENATE("People with this variant have one copy of the ",B55," variant. This substitution of a single nucleotide is known as a missense mutation.")</f>
        <v>People with this variant have one copy of the C1748A variant. This substitution of a single nucleotide is known as a missense mutation.</v>
      </c>
      <c r="C323" t="s">
        <v>17</v>
      </c>
    </row>
    <row r="324" spans="1:3" x14ac:dyDescent="0.25">
      <c r="A324" s="6" t="s">
        <v>46</v>
      </c>
      <c r="B324" s="27" t="s">
        <v>543</v>
      </c>
      <c r="C324" t="str">
        <f>CONCATENATE("     ",B323)</f>
        <v xml:space="preserve">     People with this variant have one copy of the C1748A variant. This substitution of a single nucleotide is known as a missense mutation.</v>
      </c>
    </row>
    <row r="325" spans="1:3" x14ac:dyDescent="0.25">
      <c r="A325" s="6" t="s">
        <v>47</v>
      </c>
      <c r="B325" s="27" t="s">
        <v>17</v>
      </c>
    </row>
    <row r="326" spans="1:3" x14ac:dyDescent="0.25">
      <c r="A326" s="5"/>
      <c r="C326" t="s">
        <v>541</v>
      </c>
    </row>
    <row r="327" spans="1:3" x14ac:dyDescent="0.25">
      <c r="A327" s="6"/>
    </row>
    <row r="328" spans="1:3" x14ac:dyDescent="0.25">
      <c r="A328" s="6"/>
      <c r="C328" t="str">
        <f>CONCATENATE("     ",B324)</f>
        <v xml:space="preserve">     People with this variant have an increased risk of CFS. See below for more information.</v>
      </c>
    </row>
    <row r="329" spans="1:3" x14ac:dyDescent="0.25">
      <c r="A329" s="6"/>
    </row>
    <row r="330" spans="1:3" x14ac:dyDescent="0.25">
      <c r="A330" s="6"/>
      <c r="C330" t="s">
        <v>542</v>
      </c>
    </row>
    <row r="331" spans="1:3" x14ac:dyDescent="0.25">
      <c r="A331" s="5"/>
    </row>
    <row r="332" spans="1:3" x14ac:dyDescent="0.25">
      <c r="A332" s="5"/>
      <c r="C332" t="str">
        <f>CONCATENATE( "  &lt;piechart percentage=",B325," /&gt;")</f>
        <v xml:space="preserve">  &lt;piechart percentage=  /&gt;</v>
      </c>
    </row>
    <row r="333" spans="1:3" x14ac:dyDescent="0.25">
      <c r="A333" s="5"/>
      <c r="C333" t="str">
        <f>" &lt;/Genotype&gt;"</f>
        <v xml:space="preserve"> &lt;/Genotype&gt;</v>
      </c>
    </row>
    <row r="334" spans="1:3" x14ac:dyDescent="0.25">
      <c r="A334" s="5" t="s">
        <v>48</v>
      </c>
      <c r="B334" s="27" t="str">
        <f>CONCATENATE("People with this variant have two copies of the ",B55," variant. This substitution of a single nucleotide is known as a missense mutation.")</f>
        <v>People with this variant have two copies of the C1748A variant. This substitution of a single nucleotide is known as a missense mutation.</v>
      </c>
      <c r="C334" t="str">
        <f>CONCATENATE(" &lt;Genotype hgvs=",CHAR(34),B320,B321,";",B321,CHAR(34)," name=",CHAR(34),B85,CHAR(34),"&gt; ")</f>
        <v xml:space="preserve"> &lt;Genotype hgvs="NC_000017.11:g.[30196708G&gt;T];[30196708G&gt;T]" name=""&gt; </v>
      </c>
    </row>
    <row r="335" spans="1:3" x14ac:dyDescent="0.25">
      <c r="A335" s="6" t="s">
        <v>49</v>
      </c>
      <c r="B335" s="27" t="s">
        <v>234</v>
      </c>
      <c r="C335" t="s">
        <v>17</v>
      </c>
    </row>
    <row r="336" spans="1:3" x14ac:dyDescent="0.25">
      <c r="A336" s="6" t="s">
        <v>47</v>
      </c>
      <c r="B336" s="27" t="s">
        <v>17</v>
      </c>
      <c r="C336" t="s">
        <v>539</v>
      </c>
    </row>
    <row r="337" spans="1:3" x14ac:dyDescent="0.25">
      <c r="A337" s="6"/>
    </row>
    <row r="338" spans="1:3" x14ac:dyDescent="0.25">
      <c r="A338" s="5"/>
      <c r="C338" t="str">
        <f>CONCATENATE("     ",B334)</f>
        <v xml:space="preserve">     People with this variant have two copies of the C1748A variant. This substitution of a single nucleotide is known as a missense mutation.</v>
      </c>
    </row>
    <row r="339" spans="1:3" x14ac:dyDescent="0.25">
      <c r="A339" s="6"/>
    </row>
    <row r="340" spans="1:3" x14ac:dyDescent="0.25">
      <c r="A340" s="6"/>
      <c r="C340" t="s">
        <v>541</v>
      </c>
    </row>
    <row r="341" spans="1:3" x14ac:dyDescent="0.25">
      <c r="A341" s="6"/>
    </row>
    <row r="342" spans="1:3" x14ac:dyDescent="0.25">
      <c r="A342" s="6"/>
      <c r="C342" t="str">
        <f>CONCATENATE("     ",B335)</f>
        <v xml:space="preserve">     Your variant is not associated with any loss of function.</v>
      </c>
    </row>
    <row r="343" spans="1:3" x14ac:dyDescent="0.25">
      <c r="A343" s="6"/>
    </row>
    <row r="344" spans="1:3" x14ac:dyDescent="0.25">
      <c r="A344" s="5"/>
      <c r="C344" t="s">
        <v>542</v>
      </c>
    </row>
    <row r="345" spans="1:3" x14ac:dyDescent="0.25">
      <c r="A345" s="5"/>
    </row>
    <row r="346" spans="1:3" x14ac:dyDescent="0.25">
      <c r="A346" s="5"/>
      <c r="C346" t="str">
        <f>CONCATENATE( "  &lt;piechart percentage=",B336," /&gt;")</f>
        <v xml:space="preserve">  &lt;piechart percentage=  /&gt;</v>
      </c>
    </row>
    <row r="347" spans="1:3" x14ac:dyDescent="0.25">
      <c r="A347" s="5"/>
      <c r="C347" t="str">
        <f>" &lt;/Genotype&gt;"</f>
        <v xml:space="preserve"> &lt;/Genotype&gt;</v>
      </c>
    </row>
    <row r="348" spans="1:3" x14ac:dyDescent="0.25">
      <c r="A348" s="5" t="s">
        <v>50</v>
      </c>
      <c r="B348" s="27" t="str">
        <f>CONCATENATE("Your ",B58," gene has no variants. A normal gene is referred to as a ",CHAR(34),"wild-type",CHAR(34)," gene.")</f>
        <v>Your [C1748A](https://www.ncbi.nlm.nih.gov/pubmed/20981038) gene has no variants. A normal gene is referred to as a "wild-type" gene.</v>
      </c>
      <c r="C348" t="str">
        <f>CONCATENATE(" &lt;Genotype hgvs=",CHAR(34),B320,B322,";",B322,CHAR(34)," name=",CHAR(34),B85,CHAR(34),"&gt; ")</f>
        <v xml:space="preserve"> &lt;Genotype hgvs="NC_000017.11:g.[30196708=];[30196708=]" name=""&gt; </v>
      </c>
    </row>
    <row r="349" spans="1:3" x14ac:dyDescent="0.25">
      <c r="A349" s="6" t="s">
        <v>51</v>
      </c>
      <c r="B349" s="27" t="s">
        <v>234</v>
      </c>
      <c r="C349" t="s">
        <v>17</v>
      </c>
    </row>
    <row r="350" spans="1:3" x14ac:dyDescent="0.25">
      <c r="A350" s="6" t="s">
        <v>47</v>
      </c>
      <c r="B350" s="27" t="s">
        <v>17</v>
      </c>
      <c r="C350" t="s">
        <v>539</v>
      </c>
    </row>
    <row r="351" spans="1:3" x14ac:dyDescent="0.25">
      <c r="A351" s="5"/>
    </row>
    <row r="352" spans="1:3" x14ac:dyDescent="0.25">
      <c r="A352" s="6"/>
      <c r="C352" t="str">
        <f>CONCATENATE("     ",B348)</f>
        <v xml:space="preserve">     Your [C1748A](https://www.ncbi.nlm.nih.gov/pubmed/20981038) gene has no variants. A normal gene is referred to as a "wild-type" gene.</v>
      </c>
    </row>
    <row r="353" spans="1:3" x14ac:dyDescent="0.25">
      <c r="A353" s="6"/>
    </row>
    <row r="354" spans="1:3" x14ac:dyDescent="0.25">
      <c r="A354" s="6"/>
      <c r="C354" t="s">
        <v>541</v>
      </c>
    </row>
    <row r="355" spans="1:3" x14ac:dyDescent="0.25">
      <c r="A355" s="6"/>
    </row>
    <row r="356" spans="1:3" x14ac:dyDescent="0.25">
      <c r="A356" s="6"/>
      <c r="C356" t="str">
        <f>CONCATENATE("     ",B349)</f>
        <v xml:space="preserve">     Your variant is not associated with any loss of function.</v>
      </c>
    </row>
    <row r="357" spans="1:3" x14ac:dyDescent="0.25">
      <c r="A357" s="5"/>
    </row>
    <row r="358" spans="1:3" x14ac:dyDescent="0.25">
      <c r="A358" s="5"/>
      <c r="C358" t="s">
        <v>542</v>
      </c>
    </row>
    <row r="359" spans="1:3" x14ac:dyDescent="0.25">
      <c r="A359" s="5"/>
    </row>
    <row r="360" spans="1:3" x14ac:dyDescent="0.25">
      <c r="A360" s="5"/>
      <c r="C360" t="str">
        <f>CONCATENATE( "  &lt;piechart percentage=",B350," /&gt;")</f>
        <v xml:space="preserve">  &lt;piechart percentage=  /&gt;</v>
      </c>
    </row>
    <row r="361" spans="1:3" x14ac:dyDescent="0.25">
      <c r="A361" s="5"/>
      <c r="C361" t="str">
        <f>" &lt;/Genotype&gt;"</f>
        <v xml:space="preserve"> &lt;/Genotype&gt;</v>
      </c>
    </row>
    <row r="362" spans="1:3" x14ac:dyDescent="0.25">
      <c r="A362" s="5" t="s">
        <v>52</v>
      </c>
      <c r="B362" s="27" t="str">
        <f>CONCATENATE("Your ",B11," gene has an unknown variant.")</f>
        <v>Your SLCA4 gene has an unknown variant.</v>
      </c>
      <c r="C362" t="str">
        <f>CONCATENATE(" &lt;Genotype hgvs=",CHAR(34),"unknown",CHAR(34),"&gt; ")</f>
        <v xml:space="preserve"> &lt;Genotype hgvs="unknown"&gt; </v>
      </c>
    </row>
    <row r="363" spans="1:3" x14ac:dyDescent="0.25">
      <c r="A363" s="6" t="s">
        <v>52</v>
      </c>
      <c r="B363" s="27" t="s">
        <v>155</v>
      </c>
      <c r="C363" t="s">
        <v>17</v>
      </c>
    </row>
    <row r="364" spans="1:3" x14ac:dyDescent="0.25">
      <c r="A364" s="6" t="s">
        <v>47</v>
      </c>
      <c r="C364" t="s">
        <v>539</v>
      </c>
    </row>
    <row r="365" spans="1:3" x14ac:dyDescent="0.25">
      <c r="A365" s="6"/>
    </row>
    <row r="366" spans="1:3" x14ac:dyDescent="0.25">
      <c r="A366" s="6"/>
      <c r="C366" t="str">
        <f>CONCATENATE("     ",B362)</f>
        <v xml:space="preserve">     Your SLCA4 gene has an unknown variant.</v>
      </c>
    </row>
    <row r="367" spans="1:3" x14ac:dyDescent="0.25">
      <c r="A367" s="6"/>
    </row>
    <row r="368" spans="1:3" x14ac:dyDescent="0.25">
      <c r="A368" s="6"/>
      <c r="C368" t="s">
        <v>541</v>
      </c>
    </row>
    <row r="369" spans="1:3" x14ac:dyDescent="0.25">
      <c r="A369" s="6"/>
    </row>
    <row r="370" spans="1:3" x14ac:dyDescent="0.25">
      <c r="A370" s="5"/>
      <c r="C370" t="str">
        <f>CONCATENATE("     ",B363)</f>
        <v xml:space="preserve">     The effect is unknown.</v>
      </c>
    </row>
    <row r="371" spans="1:3" x14ac:dyDescent="0.25">
      <c r="A371" s="6"/>
    </row>
    <row r="372" spans="1:3" x14ac:dyDescent="0.25">
      <c r="A372" s="5"/>
      <c r="C372" t="s">
        <v>542</v>
      </c>
    </row>
    <row r="373" spans="1:3" x14ac:dyDescent="0.25">
      <c r="A373" s="5"/>
    </row>
    <row r="374" spans="1:3" x14ac:dyDescent="0.25">
      <c r="A374" s="5"/>
      <c r="C374" t="str">
        <f>CONCATENATE( "  &lt;piechart percentage=",B364," /&gt;")</f>
        <v xml:space="preserve">  &lt;piechart percentage= /&gt;</v>
      </c>
    </row>
    <row r="375" spans="1:3" x14ac:dyDescent="0.25">
      <c r="A375" s="5"/>
      <c r="C375" t="str">
        <f>" &lt;/Genotype&gt;"</f>
        <v xml:space="preserve"> &lt;/Genotype&gt;</v>
      </c>
    </row>
    <row r="376" spans="1:3" x14ac:dyDescent="0.25">
      <c r="A376" s="5" t="s">
        <v>50</v>
      </c>
      <c r="B376" s="27" t="str">
        <f>CONCATENATE("Your ",B11," gene has no variants. A normal gene is referred to as a ",CHAR(34),"wild-type",CHAR(34)," gene.")</f>
        <v>Your SLCA4 gene has no variants. A normal gene is referred to as a "wild-type" gene.</v>
      </c>
      <c r="C376" t="str">
        <f>CONCATENATE(" &lt;Genotype hgvs=",CHAR(34),"wildtype",CHAR(34),"&gt;")</f>
        <v xml:space="preserve"> &lt;Genotype hgvs="wildtype"&gt;</v>
      </c>
    </row>
    <row r="377" spans="1:3" x14ac:dyDescent="0.25">
      <c r="A377" s="6" t="s">
        <v>51</v>
      </c>
      <c r="B377" s="27" t="s">
        <v>234</v>
      </c>
      <c r="C377" t="s">
        <v>17</v>
      </c>
    </row>
    <row r="378" spans="1:3" x14ac:dyDescent="0.25">
      <c r="A378" s="6" t="s">
        <v>47</v>
      </c>
      <c r="C378" t="s">
        <v>539</v>
      </c>
    </row>
    <row r="379" spans="1:3" x14ac:dyDescent="0.25">
      <c r="A379" s="6"/>
    </row>
    <row r="380" spans="1:3" x14ac:dyDescent="0.25">
      <c r="A380" s="6"/>
      <c r="C380" t="str">
        <f>CONCATENATE("     ",B376)</f>
        <v xml:space="preserve">     Your SLCA4 gene has no variants. A normal gene is referred to as a "wild-type" gene.</v>
      </c>
    </row>
    <row r="381" spans="1:3" x14ac:dyDescent="0.25">
      <c r="A381" s="6"/>
    </row>
    <row r="382" spans="1:3" x14ac:dyDescent="0.25">
      <c r="A382" s="6"/>
      <c r="C382" t="s">
        <v>541</v>
      </c>
    </row>
    <row r="383" spans="1:3" x14ac:dyDescent="0.25">
      <c r="A383" s="6"/>
    </row>
    <row r="384" spans="1:3" x14ac:dyDescent="0.25">
      <c r="A384" s="6"/>
      <c r="C384" t="str">
        <f>CONCATENATE("     ",B377)</f>
        <v xml:space="preserve">     Your variant is not associated with any loss of function.</v>
      </c>
    </row>
    <row r="385" spans="1:3" x14ac:dyDescent="0.25">
      <c r="A385" s="6"/>
    </row>
    <row r="386" spans="1:3" x14ac:dyDescent="0.25">
      <c r="A386" s="6"/>
      <c r="C386" t="s">
        <v>542</v>
      </c>
    </row>
    <row r="387" spans="1:3" x14ac:dyDescent="0.25">
      <c r="A387" s="5"/>
    </row>
    <row r="388" spans="1:3" x14ac:dyDescent="0.25">
      <c r="A388" s="6"/>
      <c r="C388" t="str">
        <f>CONCATENATE( "  &lt;piechart percentage=",B378," /&gt;")</f>
        <v xml:space="preserve">  &lt;piechart percentage= /&gt;</v>
      </c>
    </row>
    <row r="389" spans="1:3" x14ac:dyDescent="0.25">
      <c r="A389" s="6"/>
      <c r="C389" t="str">
        <f>" &lt;/Genotype&gt;"</f>
        <v xml:space="preserve"> &lt;/Genotype&gt;</v>
      </c>
    </row>
    <row r="390" spans="1:3" x14ac:dyDescent="0.25">
      <c r="A390" s="6"/>
      <c r="C390" t="str">
        <f>"&lt;/GeneAnalysis&gt;"</f>
        <v>&lt;/GeneAnalysis&gt;</v>
      </c>
    </row>
    <row r="391" spans="1:3" s="33" customFormat="1" x14ac:dyDescent="0.25">
      <c r="A391" s="31"/>
      <c r="B391" s="32"/>
    </row>
    <row r="392" spans="1:3" x14ac:dyDescent="0.25">
      <c r="A392" s="5"/>
      <c r="C392" t="str">
        <f>CONCATENATE("# How do changes in ",B11," affect people?")</f>
        <v># How do changes in SLCA4 affect people?</v>
      </c>
    </row>
    <row r="393" spans="1:3" x14ac:dyDescent="0.25">
      <c r="A393" s="5"/>
    </row>
    <row r="394" spans="1:3" x14ac:dyDescent="0.25">
      <c r="A394" s="5" t="s">
        <v>54</v>
      </c>
      <c r="B394" s="27" t="str">
        <f>CONCATENATE("For the vast majority of people, the overall risk associated with the common ",B11," variants is small, and do not impact treatment. It is possible that variants in this gene interact with other gene variants, which is the reason for our inclusion of this gene.")</f>
        <v>For the vast majority of people, the overall risk associated with the common SLCA4 variants is small, and do not impact treatment. It is possible that variants in this gene interact with other gene variants, which is the reason for our inclusion of this gene.</v>
      </c>
      <c r="C394" t="str">
        <f>B394</f>
        <v>For the vast majority of people, the overall risk associated with the common SLCA4 variants is small, and do not impact treatment. It is possible that variants in this gene interact with other gene variants, which is the reason for our inclusion of this gene.</v>
      </c>
    </row>
    <row r="395" spans="1:3" s="33" customFormat="1" x14ac:dyDescent="0.25">
      <c r="A395" s="31"/>
      <c r="B395" s="32"/>
    </row>
    <row r="396" spans="1:3" s="33" customFormat="1" x14ac:dyDescent="0.25">
      <c r="A396" s="34"/>
      <c r="B396" s="32"/>
      <c r="C396" s="6" t="s">
        <v>313</v>
      </c>
    </row>
    <row r="397" spans="1:3" s="33" customFormat="1" x14ac:dyDescent="0.25">
      <c r="A397" s="34"/>
      <c r="B397" s="32"/>
      <c r="C397" s="6"/>
    </row>
    <row r="398" spans="1:3" x14ac:dyDescent="0.25">
      <c r="A398" s="5"/>
      <c r="C398" t="s">
        <v>318</v>
      </c>
    </row>
    <row r="399" spans="1:3" x14ac:dyDescent="0.25">
      <c r="A399" s="5"/>
    </row>
    <row r="400" spans="1:3" x14ac:dyDescent="0.25">
      <c r="A400" s="5" t="s">
        <v>17</v>
      </c>
      <c r="B400" s="27" t="s">
        <v>331</v>
      </c>
      <c r="C400" t="str">
        <f>B400</f>
        <v>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as CFS patients are less tolerant to sustained [mental workload, which causes increased central fatigue](https://www.ncbi.nlm.nih.gov/pubmed/19704949).</v>
      </c>
    </row>
    <row r="401" spans="1:3" x14ac:dyDescent="0.25">
      <c r="A401" s="5"/>
    </row>
    <row r="402" spans="1:3" x14ac:dyDescent="0.25">
      <c r="A402" s="5"/>
      <c r="C402" t="s">
        <v>55</v>
      </c>
    </row>
    <row r="403" spans="1:3" x14ac:dyDescent="0.25">
      <c r="A403" s="5"/>
    </row>
    <row r="404" spans="1:3" x14ac:dyDescent="0.25">
      <c r="A404" s="5"/>
      <c r="B404" s="27" t="s">
        <v>330</v>
      </c>
      <c r="C404" t="str">
        <f>B404</f>
        <v>Do not use MDMA (ecstasy). Consult with your doctor about SSRIs. Monitor your mental and physical energy level closely to prevent post-exertional malaise (PEM).
Drugs currently used for SLC6A4 problems include [antidepressants, dopamine, doxepin, tramadol, fluoxetine, and many more.](http://www.uniprot.org/uniprot/P31645#pathology_and_biotech)</v>
      </c>
    </row>
    <row r="405" spans="1:3" s="33" customFormat="1" x14ac:dyDescent="0.25">
      <c r="A405" s="31"/>
      <c r="B405" s="32"/>
    </row>
    <row r="406" spans="1:3" s="33" customFormat="1" x14ac:dyDescent="0.25">
      <c r="A406" s="34"/>
      <c r="B406" s="32"/>
      <c r="C406" s="6" t="s">
        <v>314</v>
      </c>
    </row>
    <row r="407" spans="1:3" s="33" customFormat="1" x14ac:dyDescent="0.25">
      <c r="A407" s="34"/>
      <c r="B407" s="32"/>
      <c r="C407" s="6"/>
    </row>
    <row r="408" spans="1:3" x14ac:dyDescent="0.25">
      <c r="A408" s="5"/>
      <c r="C408" t="s">
        <v>317</v>
      </c>
    </row>
    <row r="409" spans="1:3" x14ac:dyDescent="0.25">
      <c r="A409" s="5"/>
    </row>
    <row r="410" spans="1:3" x14ac:dyDescent="0.25">
      <c r="A410" s="5" t="s">
        <v>17</v>
      </c>
      <c r="B410" s="27" t="s">
        <v>329</v>
      </c>
      <c r="C410" t="str">
        <f>B410</f>
        <v>This variant has one short and one long copy of this gene. The gene has diminished function and increased serotonin levels, causing [fear and anxiety-related behaviors](https://www.ncbi.nlm.nih.gov/pubmed/12130784) as well as [higher neuroticism scores and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v>
      </c>
    </row>
    <row r="411" spans="1:3" x14ac:dyDescent="0.25">
      <c r="A411" s="5"/>
    </row>
    <row r="412" spans="1:3" x14ac:dyDescent="0.25">
      <c r="A412" s="5"/>
      <c r="C412" t="s">
        <v>55</v>
      </c>
    </row>
    <row r="413" spans="1:3" x14ac:dyDescent="0.25">
      <c r="A413" s="5"/>
    </row>
    <row r="414" spans="1:3" x14ac:dyDescent="0.25">
      <c r="A414" s="5"/>
      <c r="B414" s="27" t="s">
        <v>328</v>
      </c>
      <c r="C414" t="str">
        <f>B414</f>
        <v>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v>
      </c>
    </row>
    <row r="416" spans="1:3" s="33" customFormat="1" x14ac:dyDescent="0.25">
      <c r="A416" s="31"/>
      <c r="B416" s="32"/>
    </row>
    <row r="417" spans="1:3" s="33" customFormat="1" x14ac:dyDescent="0.25">
      <c r="A417" s="34"/>
      <c r="B417" s="32"/>
      <c r="C417" s="6" t="s">
        <v>315</v>
      </c>
    </row>
    <row r="418" spans="1:3" s="33" customFormat="1" x14ac:dyDescent="0.25">
      <c r="A418" s="34"/>
      <c r="B418" s="32"/>
      <c r="C418" s="6"/>
    </row>
    <row r="419" spans="1:3" x14ac:dyDescent="0.25">
      <c r="A419" s="5"/>
      <c r="C419" t="s">
        <v>316</v>
      </c>
    </row>
    <row r="420" spans="1:3" x14ac:dyDescent="0.25">
      <c r="A420" s="5"/>
    </row>
    <row r="421" spans="1:3" x14ac:dyDescent="0.25">
      <c r="A421" s="5" t="s">
        <v>17</v>
      </c>
      <c r="B421" s="27" t="s">
        <v>327</v>
      </c>
      <c r="C421" t="str">
        <f>B421</f>
        <v>Two short copies causes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 fatigue.](https://www.ncbi.nlm.nih.gov/pubmed/19704949)</v>
      </c>
    </row>
    <row r="422" spans="1:3" x14ac:dyDescent="0.25">
      <c r="A422" s="5"/>
    </row>
    <row r="423" spans="1:3" x14ac:dyDescent="0.25">
      <c r="A423" s="5"/>
      <c r="C423" t="s">
        <v>55</v>
      </c>
    </row>
    <row r="424" spans="1:3" x14ac:dyDescent="0.25">
      <c r="A424" s="5"/>
    </row>
    <row r="425" spans="1:3" x14ac:dyDescent="0.25">
      <c r="A425" s="5"/>
      <c r="B425" s="27" t="s">
        <v>326</v>
      </c>
      <c r="C425" t="str">
        <f>B425</f>
        <v>Closely monitor mental and physical energy output to prevent post-exertional malaise (PEM). Consider not using SSRI medications or citalopram to reduce the chance of side effects or suicide. Avoid alcohol. 
Drugs currently used for SLC6A4 problems include [antidepressants, dopamine, doxepin, tramadol, and many more.](http://www.uniprot.org/uniprot/P31645#pathology_and_biotech)</v>
      </c>
    </row>
    <row r="426" spans="1:3" s="33" customFormat="1" x14ac:dyDescent="0.25">
      <c r="A426" s="31"/>
      <c r="B426" s="32"/>
    </row>
    <row r="427" spans="1:3" s="33" customFormat="1" x14ac:dyDescent="0.25">
      <c r="A427" s="34"/>
      <c r="B427" s="32"/>
      <c r="C427" s="6" t="s">
        <v>319</v>
      </c>
    </row>
    <row r="428" spans="1:3" s="33" customFormat="1" x14ac:dyDescent="0.25">
      <c r="A428" s="34"/>
      <c r="B428" s="32"/>
      <c r="C428" s="6"/>
    </row>
    <row r="429" spans="1:3" x14ac:dyDescent="0.25">
      <c r="A429" s="5"/>
      <c r="C429" t="s">
        <v>160</v>
      </c>
    </row>
    <row r="430" spans="1:3" x14ac:dyDescent="0.25">
      <c r="A430" s="5"/>
    </row>
    <row r="431" spans="1:3" x14ac:dyDescent="0.25">
      <c r="A431" s="5" t="s">
        <v>17</v>
      </c>
      <c r="B431" s="27" t="s">
        <v>325</v>
      </c>
      <c r="C431" t="str">
        <f>B431</f>
        <v>The T allele causes lower protein levels and reduced serotonin. Individuals with this variant have higher drinking intensity and higher urge and crave for drinking, leading to an increased risk of [alcohol dependence.](https://www.ncbi.nlm.nih.gov/pubmed/22355291?dopt=Abstract)</v>
      </c>
    </row>
    <row r="432" spans="1:3" x14ac:dyDescent="0.25">
      <c r="A432" s="5"/>
    </row>
    <row r="433" spans="1:3" x14ac:dyDescent="0.25">
      <c r="A433" s="5"/>
      <c r="C433" t="s">
        <v>55</v>
      </c>
    </row>
    <row r="434" spans="1:3" x14ac:dyDescent="0.25">
      <c r="A434" s="5"/>
    </row>
    <row r="435" spans="1:3" x14ac:dyDescent="0.25">
      <c r="A435" s="5"/>
      <c r="B435" s="27" t="s">
        <v>324</v>
      </c>
      <c r="C435" t="str">
        <f>B435</f>
        <v>Avoid alcohol. Early intervention by parents can also reduce the risk of [developing problematic alcohol-related behaviors.](https://www.ncbi.nlm.nih.gov/pubmed/28262188)</v>
      </c>
    </row>
    <row r="436" spans="1:3" s="33" customFormat="1" x14ac:dyDescent="0.25">
      <c r="A436" s="31"/>
      <c r="B436" s="32"/>
    </row>
    <row r="437" spans="1:3" s="33" customFormat="1" x14ac:dyDescent="0.25">
      <c r="A437" s="34"/>
      <c r="B437" s="32"/>
      <c r="C437" s="6" t="s">
        <v>320</v>
      </c>
    </row>
    <row r="438" spans="1:3" s="33" customFormat="1" x14ac:dyDescent="0.25">
      <c r="A438" s="34"/>
      <c r="B438" s="32"/>
      <c r="C438" s="6"/>
    </row>
    <row r="439" spans="1:3" x14ac:dyDescent="0.25">
      <c r="A439" s="5"/>
      <c r="C439" t="s">
        <v>160</v>
      </c>
    </row>
    <row r="440" spans="1:3" x14ac:dyDescent="0.25">
      <c r="A440" s="5"/>
    </row>
    <row r="441" spans="1:3" x14ac:dyDescent="0.25">
      <c r="A441" s="5" t="s">
        <v>17</v>
      </c>
      <c r="B441" s="27" t="s">
        <v>584</v>
      </c>
      <c r="C441" t="str">
        <f>B441</f>
        <v>This variant causes an increased likelihood of [mood disorders](https://www.ncbi.nlm.nih.gov/pubmed/19381154) such as [depression](https://www.ncbi.nlm.nih.gov/pubmed/20981038). The efficacy of SSRI or SNRI drugs is also [affected](https://www.ncbi.nlm.nih.gov/pubmed/26674707).</v>
      </c>
    </row>
    <row r="442" spans="1:3" x14ac:dyDescent="0.25">
      <c r="A442" s="5"/>
    </row>
    <row r="443" spans="1:3" x14ac:dyDescent="0.25">
      <c r="A443" s="5"/>
      <c r="C443" t="s">
        <v>55</v>
      </c>
    </row>
    <row r="444" spans="1:3" x14ac:dyDescent="0.25">
      <c r="A444" s="5"/>
    </row>
    <row r="445" spans="1:3" x14ac:dyDescent="0.25">
      <c r="A445" s="5"/>
      <c r="B445" s="27" t="s">
        <v>585</v>
      </c>
      <c r="C445" t="str">
        <f>B445</f>
        <v>Users should carefully monitor mood and look for signs of mood disorders or oppression. If taking SSRIs or SNRIs, consult with your physician to see if this variant is affecting their efficacy. Drugs currently used for SLC6A4 problems include [antidepressants, dopamine, doxepin, tramadol, and many more.](http://www.uniprot.org/uniprot/P31645#pathology_and_biotech)</v>
      </c>
    </row>
    <row r="446" spans="1:3" s="33" customFormat="1" x14ac:dyDescent="0.25">
      <c r="A446" s="31"/>
      <c r="B446" s="32"/>
    </row>
    <row r="447" spans="1:3" s="33" customFormat="1" x14ac:dyDescent="0.25">
      <c r="A447" s="34"/>
      <c r="B447" s="32"/>
      <c r="C447" s="6" t="s">
        <v>321</v>
      </c>
    </row>
    <row r="448" spans="1:3" s="33" customFormat="1" x14ac:dyDescent="0.25">
      <c r="A448" s="34"/>
      <c r="B448" s="32"/>
      <c r="C448" s="6"/>
    </row>
    <row r="449" spans="1:3" x14ac:dyDescent="0.25">
      <c r="A449" s="5"/>
      <c r="C449" t="s">
        <v>160</v>
      </c>
    </row>
    <row r="450" spans="1:3" x14ac:dyDescent="0.25">
      <c r="A450" s="5"/>
    </row>
    <row r="451" spans="1:3" x14ac:dyDescent="0.25">
      <c r="A451" s="5" t="s">
        <v>17</v>
      </c>
      <c r="B451" s="41" t="s">
        <v>586</v>
      </c>
      <c r="C451" t="str">
        <f>B451</f>
        <v>Women with this variant have an odd ratio of 1.72 of having a child with [facial clefts](https://www.ncbi.nlm.nih.gov/pubmed/22072571). It may cause increased energy, as it is 
associated with a [64% lower odds of lower energy](https://www.ncbi.nlm.nih.gov/pubmed/27720787).</v>
      </c>
    </row>
    <row r="452" spans="1:3" x14ac:dyDescent="0.25">
      <c r="A452" s="5"/>
    </row>
    <row r="453" spans="1:3" x14ac:dyDescent="0.25">
      <c r="A453" s="5"/>
      <c r="C453" t="s">
        <v>55</v>
      </c>
    </row>
    <row r="454" spans="1:3" x14ac:dyDescent="0.25">
      <c r="A454" s="5"/>
    </row>
    <row r="455" spans="1:3" x14ac:dyDescent="0.25">
      <c r="A455" s="5"/>
      <c r="B455" s="27" t="s">
        <v>323</v>
      </c>
      <c r="C455" t="str">
        <f>B455</f>
        <v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v>
      </c>
    </row>
    <row r="456" spans="1:3" s="33" customFormat="1" x14ac:dyDescent="0.25">
      <c r="A456" s="31"/>
      <c r="B456" s="32"/>
    </row>
    <row r="457" spans="1:3" s="33" customFormat="1" x14ac:dyDescent="0.25">
      <c r="A457" s="34"/>
      <c r="B457" s="32"/>
      <c r="C457" s="6" t="s">
        <v>322</v>
      </c>
    </row>
    <row r="458" spans="1:3" s="33" customFormat="1" x14ac:dyDescent="0.25">
      <c r="A458" s="34"/>
      <c r="B458" s="32"/>
      <c r="C458" s="6"/>
    </row>
    <row r="459" spans="1:3" x14ac:dyDescent="0.25">
      <c r="A459" s="5"/>
      <c r="C459" t="s">
        <v>160</v>
      </c>
    </row>
    <row r="460" spans="1:3" x14ac:dyDescent="0.25">
      <c r="A460" s="5"/>
    </row>
    <row r="461" spans="1:3" x14ac:dyDescent="0.25">
      <c r="A461" s="5" t="s">
        <v>17</v>
      </c>
      <c r="B461" s="27" t="s">
        <v>587</v>
      </c>
      <c r="C461" t="str">
        <f>B461</f>
        <v>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v>
      </c>
    </row>
    <row r="462" spans="1:3" x14ac:dyDescent="0.25">
      <c r="A462" s="5"/>
    </row>
    <row r="463" spans="1:3" x14ac:dyDescent="0.25">
      <c r="A463" s="5"/>
      <c r="C463" t="s">
        <v>55</v>
      </c>
    </row>
    <row r="464" spans="1:3" x14ac:dyDescent="0.25">
      <c r="A464" s="5"/>
    </row>
    <row r="465" spans="1:3" x14ac:dyDescent="0.25">
      <c r="A465" s="5"/>
      <c r="B465" s="27" t="s">
        <v>332</v>
      </c>
      <c r="C465" t="str">
        <f>B465</f>
        <v>Drugs currently used for SLC6A4 issues include [antidepressants, dopamine, doxepin, tramadol, and many more.](http://www.uniprot.org/uniprot/P31645#pathology_and_biotech)</v>
      </c>
    </row>
    <row r="466" spans="1:3" s="33" customFormat="1" x14ac:dyDescent="0.25">
      <c r="B466" s="32"/>
    </row>
    <row r="468" spans="1:3" ht="30" x14ac:dyDescent="0.25">
      <c r="A468" t="s">
        <v>56</v>
      </c>
      <c r="B468" s="7" t="s">
        <v>310</v>
      </c>
      <c r="C468" t="str">
        <f>CONCATENATE("&lt;symptoms ",B468," /&gt;")</f>
        <v>&lt;symptoms fatigue D005221 depression D003863 stress D040701 anxiety D001007 /&gt;</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83FDC-6E96-4B0A-8D12-A24C1C07F482}">
  <dimension ref="A1:AA109"/>
  <sheetViews>
    <sheetView workbookViewId="0">
      <selection activeCell="C14" sqref="C14"/>
    </sheetView>
  </sheetViews>
  <sheetFormatPr defaultRowHeight="15" x14ac:dyDescent="0.25"/>
  <cols>
    <col min="1" max="1" width="16.28515625" customWidth="1"/>
    <col min="2" max="2" width="35.28515625" style="27" customWidth="1"/>
  </cols>
  <sheetData>
    <row r="1" spans="1:27" x14ac:dyDescent="0.25">
      <c r="A1" s="4" t="s">
        <v>18</v>
      </c>
      <c r="B1" s="26" t="s">
        <v>19</v>
      </c>
      <c r="C1" s="4" t="s">
        <v>20</v>
      </c>
    </row>
    <row r="2" spans="1:27" x14ac:dyDescent="0.25">
      <c r="A2" s="6" t="s">
        <v>4</v>
      </c>
      <c r="B2" s="27" t="s">
        <v>333</v>
      </c>
      <c r="C2" t="str">
        <f>CONCATENATE("# What does the ",B2," gene do?")</f>
        <v># What does the CLYBL gene do?</v>
      </c>
    </row>
    <row r="3" spans="1:27" x14ac:dyDescent="0.25">
      <c r="A3" s="6"/>
    </row>
    <row r="4" spans="1:27" x14ac:dyDescent="0.25">
      <c r="A4" s="6" t="s">
        <v>22</v>
      </c>
      <c r="B4" s="27" t="s">
        <v>588</v>
      </c>
      <c r="C4" t="str">
        <f>B4</f>
        <v>CLYBL ([Citramalyl-CoA lyase, mitochondrial](http://www.uniprot.org/uniprot/Q8N0X4#pathology_and_biotech)) creates a mitochondrial enzyme involved in the vitamin B12 metabolism. It also mediates magnesium ion and metal binding and malate synthase. Vitamins B12 (cobalamin) plays a fundamental role as a cofactor in several metabolic pathways, including [detoxification](https://www.ncbi.nlm.nih.gov/pubmed/19409980) due to its substantial [antioxidant](https://www.ncbi.nlm.nih.gov/pubmed/19799418) properties. Vitamin B12 deficiency is linked with [pernicious anemia, neurodegenerative disorder, cardiovascular disease, gastrointestinal disease]( https://www.ncbi.nlm.nih.gov/pubmed/22367966), and [ME/CFS]( https://www.ncbi.nlm.nih.gov/pubmed/29100069).</v>
      </c>
    </row>
    <row r="5" spans="1:27" ht="17.25" x14ac:dyDescent="0.3">
      <c r="A5" s="6"/>
      <c r="B5" s="28"/>
    </row>
    <row r="6" spans="1:27" x14ac:dyDescent="0.25">
      <c r="A6" s="6" t="s">
        <v>23</v>
      </c>
      <c r="B6" s="27">
        <v>13</v>
      </c>
      <c r="C6" t="str">
        <f>CONCATENATE("This gene is located on chromosome ",B6,". The ",B7," it creates acts in your ",B8)</f>
        <v>This gene is located on chromosome 13. The mitochondrial enzyme it creates acts in your [kidney, liver](https://www.ncbi.nlm.nih.gov/gene/171425#gene-expression), and blood.</v>
      </c>
    </row>
    <row r="7" spans="1:27" x14ac:dyDescent="0.25">
      <c r="A7" s="6" t="s">
        <v>24</v>
      </c>
      <c r="B7" s="27" t="s">
        <v>335</v>
      </c>
    </row>
    <row r="8" spans="1:27" x14ac:dyDescent="0.25">
      <c r="A8" s="6" t="s">
        <v>21</v>
      </c>
      <c r="B8" s="27" t="s">
        <v>343</v>
      </c>
      <c r="C8" t="s">
        <v>17</v>
      </c>
    </row>
    <row r="9" spans="1:27" x14ac:dyDescent="0.25">
      <c r="A9" s="5" t="s">
        <v>26</v>
      </c>
      <c r="B9" s="27" t="s">
        <v>589</v>
      </c>
      <c r="C9" t="str">
        <f>CONCATENATE("&lt;TissueList ",B9," /&gt;")</f>
        <v>&lt;TissueList circulatory and cardiovascular system D002319 Kidney and urinary bladder D005221 liver D008099  /&gt;</v>
      </c>
    </row>
    <row r="10" spans="1:27" s="33" customFormat="1" x14ac:dyDescent="0.25">
      <c r="A10" s="34"/>
      <c r="B10" s="32"/>
    </row>
    <row r="11" spans="1:27" x14ac:dyDescent="0.25">
      <c r="A11" s="6" t="s">
        <v>4</v>
      </c>
      <c r="B11" s="27" t="s">
        <v>333</v>
      </c>
      <c r="C11" t="str">
        <f>CONCATENATE("&lt;GeneAnalysis gene=",CHAR(34),B11,CHAR(34)," interval=",CHAR(34),B12,CHAR(34),"&gt; ")</f>
        <v xml:space="preserve">&lt;GeneAnalysis gene="CLYBL" interval="NC_000013.11:g.99606664_99909459"&gt; </v>
      </c>
    </row>
    <row r="12" spans="1:27" ht="48" thickBot="1" x14ac:dyDescent="0.3">
      <c r="A12" s="6" t="s">
        <v>27</v>
      </c>
      <c r="B12" s="27" t="s">
        <v>334</v>
      </c>
      <c r="N12" s="37" t="s">
        <v>344</v>
      </c>
      <c r="O12" s="37" t="s">
        <v>345</v>
      </c>
      <c r="P12" s="39" t="s">
        <v>346</v>
      </c>
      <c r="Q12" s="39">
        <v>707</v>
      </c>
      <c r="R12" s="39" t="s">
        <v>347</v>
      </c>
      <c r="S12" s="39" t="s">
        <v>348</v>
      </c>
      <c r="T12" s="39" t="s">
        <v>349</v>
      </c>
      <c r="U12" s="39" t="s">
        <v>350</v>
      </c>
      <c r="V12" s="39" t="s">
        <v>351</v>
      </c>
      <c r="W12" s="39" t="s">
        <v>352</v>
      </c>
      <c r="X12" s="37" t="s">
        <v>353</v>
      </c>
      <c r="Y12" s="37" t="s">
        <v>354</v>
      </c>
      <c r="Z12" s="37" t="s">
        <v>355</v>
      </c>
      <c r="AA12" s="37" t="s">
        <v>356</v>
      </c>
    </row>
    <row r="13" spans="1:27" x14ac:dyDescent="0.25">
      <c r="A13" s="6" t="s">
        <v>28</v>
      </c>
      <c r="B13" s="27" t="s">
        <v>364</v>
      </c>
      <c r="C13" t="str">
        <f>CONCATENATE("# What are some common mutations of ",B11,"?")</f>
        <v># What are some common mutations of CLYBL?</v>
      </c>
      <c r="Q13">
        <v>707</v>
      </c>
      <c r="R13">
        <v>605</v>
      </c>
      <c r="S13">
        <v>250</v>
      </c>
      <c r="V13">
        <v>703</v>
      </c>
      <c r="W13">
        <v>648</v>
      </c>
      <c r="X13">
        <v>260</v>
      </c>
    </row>
    <row r="14" spans="1:27" x14ac:dyDescent="0.25">
      <c r="A14" s="6"/>
      <c r="C14" t="s">
        <v>17</v>
      </c>
      <c r="R14" s="38">
        <f>1+(R13-Q13)/Q13</f>
        <v>0.85572842998585574</v>
      </c>
      <c r="S14" s="38">
        <f>1+(S13-Q13)/Q13</f>
        <v>0.3536067892503536</v>
      </c>
      <c r="W14" s="38">
        <f>1+(W13-V13)/V13</f>
        <v>0.92176386913229014</v>
      </c>
      <c r="X14" s="38">
        <f>1+(X13-V13)/V13</f>
        <v>0.36984352773826457</v>
      </c>
    </row>
    <row r="15" spans="1:27" x14ac:dyDescent="0.25">
      <c r="C15" t="str">
        <f>CONCATENATE("There is ",B13," well known variant in ",B11,": ",B22,".")</f>
        <v>There is one well known variant in CLYBL: [C775T](https://www.ncbi.nlm.nih.gov/pubmed/29100069) (Arg259Ter).</v>
      </c>
      <c r="U15" s="38">
        <f>(R14+W14)/2</f>
        <v>0.88874614955907294</v>
      </c>
      <c r="V15" s="38">
        <f>(S14+X14)/2</f>
        <v>0.36172515849430908</v>
      </c>
    </row>
    <row r="16" spans="1:27" x14ac:dyDescent="0.25">
      <c r="U16" s="38"/>
      <c r="V16" s="38"/>
    </row>
    <row r="17" spans="1:3" x14ac:dyDescent="0.25">
      <c r="A17" s="6"/>
      <c r="C17" t="str">
        <f>CONCATENATE("&lt;# ",B19," #&gt;")</f>
        <v>&lt;# C775T #&gt;</v>
      </c>
    </row>
    <row r="18" spans="1:3" x14ac:dyDescent="0.25">
      <c r="A18" s="6" t="s">
        <v>29</v>
      </c>
      <c r="B18" s="1" t="s">
        <v>336</v>
      </c>
      <c r="C18" t="str">
        <f>CONCATENATE(" &lt;Variant hgvs=",CHAR(34),B18,CHAR(34)," name=",CHAR(34),B19,CHAR(34),"&gt; ")</f>
        <v xml:space="preserve"> &lt;Variant hgvs="NC_000013.11:g.99866380C&gt;T" name="C775T"&gt; </v>
      </c>
    </row>
    <row r="19" spans="1:3" x14ac:dyDescent="0.25">
      <c r="A19" s="5" t="s">
        <v>30</v>
      </c>
      <c r="B19" s="1" t="s">
        <v>340</v>
      </c>
    </row>
    <row r="20" spans="1:3" x14ac:dyDescent="0.25">
      <c r="A20" s="5" t="s">
        <v>31</v>
      </c>
      <c r="B20" s="27" t="s">
        <v>224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CLYBL gene from cytosine (C) to thymine (T) resulting in incorrect mitochondrial enzyme function. This substitution of a single nucleotide is known as a missense variant.</v>
      </c>
    </row>
    <row r="21" spans="1:3" x14ac:dyDescent="0.25">
      <c r="A21" s="5" t="s">
        <v>32</v>
      </c>
      <c r="B21" s="27" t="s">
        <v>37</v>
      </c>
      <c r="C21" t="s">
        <v>17</v>
      </c>
    </row>
    <row r="22" spans="1:3" x14ac:dyDescent="0.25">
      <c r="A22" s="5" t="s">
        <v>40</v>
      </c>
      <c r="B22" s="30" t="s">
        <v>359</v>
      </c>
      <c r="C22" t="str">
        <f>"&lt;/Variant&gt;"</f>
        <v>&lt;/Variant&gt;</v>
      </c>
    </row>
    <row r="23" spans="1:3" s="33" customFormat="1" x14ac:dyDescent="0.25">
      <c r="A23" s="31"/>
      <c r="B23" s="32"/>
    </row>
    <row r="24" spans="1:3" s="33" customFormat="1" x14ac:dyDescent="0.25">
      <c r="A24" s="31"/>
      <c r="B24" s="32"/>
      <c r="C24" t="str">
        <f>C17</f>
        <v>&lt;# C775T #&gt;</v>
      </c>
    </row>
    <row r="25" spans="1:3" x14ac:dyDescent="0.25">
      <c r="A25" s="5" t="s">
        <v>39</v>
      </c>
      <c r="B25" s="1" t="s">
        <v>337</v>
      </c>
      <c r="C25" t="str">
        <f>CONCATENATE(" &lt;Genotype hgvs=",CHAR(34),B25,B26,";",B27,CHAR(34)," name=",CHAR(34),B19,CHAR(34),"&gt; ")</f>
        <v xml:space="preserve"> &lt;Genotype hgvs="NC_000013.11:g.[99866380C&gt;T];[99866380=]" name="C775T"&gt; </v>
      </c>
    </row>
    <row r="26" spans="1:3" x14ac:dyDescent="0.25">
      <c r="A26" s="5" t="s">
        <v>40</v>
      </c>
      <c r="B26" s="27" t="s">
        <v>338</v>
      </c>
    </row>
    <row r="27" spans="1:3" x14ac:dyDescent="0.25">
      <c r="A27" s="5" t="s">
        <v>31</v>
      </c>
      <c r="B27" s="27" t="s">
        <v>339</v>
      </c>
      <c r="C27" t="s">
        <v>539</v>
      </c>
    </row>
    <row r="28" spans="1:3" x14ac:dyDescent="0.25">
      <c r="A28" s="5" t="s">
        <v>45</v>
      </c>
      <c r="B28" s="27" t="str">
        <f>CONCATENATE("People with this variant have one copy of the ",B22," variant. This substitution of a single nucleotide is known as a missense mutation.")</f>
        <v>People with this variant have one copy of the [C775T](https://www.ncbi.nlm.nih.gov/pubmed/29100069) (Arg259Ter) variant. This substitution of a single nucleotide is known as a missense mutation.</v>
      </c>
      <c r="C28" t="s">
        <v>17</v>
      </c>
    </row>
    <row r="29" spans="1:3" x14ac:dyDescent="0.25">
      <c r="A29" s="6" t="s">
        <v>46</v>
      </c>
      <c r="B29" s="27" t="s">
        <v>233</v>
      </c>
      <c r="C29" t="str">
        <f>CONCATENATE("     ",B28)</f>
        <v xml:space="preserve">     People with this variant have one copy of the [C775T](https://www.ncbi.nlm.nih.gov/pubmed/29100069) (Arg259Ter) variant. This substitution of a single nucleotide is known as a missense mutation.</v>
      </c>
    </row>
    <row r="30" spans="1:3" x14ac:dyDescent="0.25">
      <c r="A30" s="6" t="s">
        <v>47</v>
      </c>
      <c r="B30" s="27">
        <v>5.3</v>
      </c>
    </row>
    <row r="31" spans="1:3" x14ac:dyDescent="0.25">
      <c r="A31" s="5"/>
      <c r="C31" t="s">
        <v>541</v>
      </c>
    </row>
    <row r="32" spans="1:3" x14ac:dyDescent="0.25">
      <c r="A32" s="6"/>
    </row>
    <row r="33" spans="1:3" x14ac:dyDescent="0.25">
      <c r="A33" s="6"/>
      <c r="C33" t="str">
        <f>CONCATENATE("     ",B29)</f>
        <v xml:space="preserve">     You are in the Mild Loss of Function category. See below for more information.</v>
      </c>
    </row>
    <row r="34" spans="1:3" x14ac:dyDescent="0.25">
      <c r="A34" s="6"/>
    </row>
    <row r="35" spans="1:3" x14ac:dyDescent="0.25">
      <c r="A35" s="6"/>
      <c r="C35" t="s">
        <v>542</v>
      </c>
    </row>
    <row r="36" spans="1:3" x14ac:dyDescent="0.25">
      <c r="A36" s="5"/>
    </row>
    <row r="37" spans="1:3" x14ac:dyDescent="0.25">
      <c r="A37" s="5"/>
      <c r="C37" t="str">
        <f>CONCATENATE( "  &lt;piechart percentage=",B30," /&gt;")</f>
        <v xml:space="preserve">  &lt;piechart percentage=5.3 /&gt;</v>
      </c>
    </row>
    <row r="38" spans="1:3" x14ac:dyDescent="0.25">
      <c r="A38" s="5"/>
      <c r="C38" t="str">
        <f>" &lt;/Genotype&gt;"</f>
        <v xml:space="preserve"> &lt;/Genotype&gt;</v>
      </c>
    </row>
    <row r="39" spans="1:3" x14ac:dyDescent="0.25">
      <c r="A39" s="5" t="s">
        <v>48</v>
      </c>
      <c r="B39" s="27" t="str">
        <f>CONCATENATE("People with this variant have two copies of the ",B22," variant. This substitution of a single nucleotide is known as a missense mutation.")</f>
        <v>People with this variant have two copies of the [C775T](https://www.ncbi.nlm.nih.gov/pubmed/29100069) (Arg259Ter) variant. This substitution of a single nucleotide is known as a missense mutation.</v>
      </c>
      <c r="C39" t="str">
        <f>CONCATENATE(" &lt;Genotype hgvs=",CHAR(34),B25,B26,";",B26,CHAR(34)," name=",CHAR(34),B19,CHAR(34),"&gt; ")</f>
        <v xml:space="preserve"> &lt;Genotype hgvs="NC_000013.11:g.[99866380C&gt;T];[99866380C&gt;T]" name="C775T"&gt; </v>
      </c>
    </row>
    <row r="40" spans="1:3" x14ac:dyDescent="0.25">
      <c r="A40" s="6" t="s">
        <v>49</v>
      </c>
      <c r="B40" s="27" t="s">
        <v>206</v>
      </c>
      <c r="C40" t="s">
        <v>17</v>
      </c>
    </row>
    <row r="41" spans="1:3" x14ac:dyDescent="0.25">
      <c r="A41" s="6" t="s">
        <v>47</v>
      </c>
      <c r="B41" s="27">
        <v>0.9</v>
      </c>
      <c r="C41" t="s">
        <v>539</v>
      </c>
    </row>
    <row r="42" spans="1:3" x14ac:dyDescent="0.25">
      <c r="A42" s="6"/>
    </row>
    <row r="43" spans="1:3" x14ac:dyDescent="0.25">
      <c r="A43" s="5"/>
      <c r="C43" t="str">
        <f>CONCATENATE("     ",B39)</f>
        <v xml:space="preserve">     People with this variant have two copies of the [C775T](https://www.ncbi.nlm.nih.gov/pubmed/29100069) (Arg259Ter) variant. This substitution of a single nucleotide is known as a missense mutation.</v>
      </c>
    </row>
    <row r="44" spans="1:3" x14ac:dyDescent="0.25">
      <c r="A44" s="6"/>
    </row>
    <row r="45" spans="1:3" x14ac:dyDescent="0.25">
      <c r="A45" s="6"/>
      <c r="C45" t="s">
        <v>541</v>
      </c>
    </row>
    <row r="46" spans="1:3" x14ac:dyDescent="0.25">
      <c r="A46" s="6"/>
    </row>
    <row r="47" spans="1:3" x14ac:dyDescent="0.25">
      <c r="A47" s="6"/>
      <c r="C47" t="str">
        <f>CONCATENATE("     ",B40)</f>
        <v xml:space="preserve">     You are in the Severe Loss of Function category. See below for more information.</v>
      </c>
    </row>
    <row r="48" spans="1:3" x14ac:dyDescent="0.25">
      <c r="A48" s="6"/>
    </row>
    <row r="49" spans="1:3" x14ac:dyDescent="0.25">
      <c r="A49" s="5"/>
      <c r="C49" t="s">
        <v>542</v>
      </c>
    </row>
    <row r="50" spans="1:3" x14ac:dyDescent="0.25">
      <c r="A50" s="5"/>
    </row>
    <row r="51" spans="1:3" x14ac:dyDescent="0.25">
      <c r="A51" s="5"/>
      <c r="C51" t="str">
        <f>CONCATENATE( "  &lt;piechart percentage=",B41," /&gt;")</f>
        <v xml:space="preserve">  &lt;piechart percentage=0.9 /&gt;</v>
      </c>
    </row>
    <row r="52" spans="1:3" x14ac:dyDescent="0.25">
      <c r="A52" s="5"/>
      <c r="C52" t="str">
        <f>" &lt;/Genotype&gt;"</f>
        <v xml:space="preserve"> &lt;/Genotype&gt;</v>
      </c>
    </row>
    <row r="53" spans="1:3" x14ac:dyDescent="0.25">
      <c r="A53" s="5" t="s">
        <v>50</v>
      </c>
      <c r="B53" s="27" t="str">
        <f>CONCATENATE("Your ",B11," gene has no variants. A normal gene is referred to as a ",CHAR(34),"wild-type",CHAR(34)," gene.")</f>
        <v>Your CLYBL gene has no variants. A normal gene is referred to as a "wild-type" gene.</v>
      </c>
      <c r="C53" t="str">
        <f>CONCATENATE(" &lt;Genotype hgvs=",CHAR(34),B25,B27,";",B27,CHAR(34)," name=",CHAR(34),B19,CHAR(34),"&gt; ")</f>
        <v xml:space="preserve"> &lt;Genotype hgvs="NC_000013.11:g.[99866380=];[99866380=]" name="C775T"&gt; </v>
      </c>
    </row>
    <row r="54" spans="1:3" x14ac:dyDescent="0.25">
      <c r="A54" s="6" t="s">
        <v>51</v>
      </c>
      <c r="B54" s="27" t="s">
        <v>234</v>
      </c>
      <c r="C54" t="s">
        <v>17</v>
      </c>
    </row>
    <row r="55" spans="1:3" x14ac:dyDescent="0.25">
      <c r="A55" s="6" t="s">
        <v>47</v>
      </c>
      <c r="B55" s="27">
        <v>93.8</v>
      </c>
      <c r="C55" t="s">
        <v>539</v>
      </c>
    </row>
    <row r="56" spans="1:3" x14ac:dyDescent="0.25">
      <c r="A56" s="5"/>
    </row>
    <row r="57" spans="1:3" x14ac:dyDescent="0.25">
      <c r="A57" s="6"/>
      <c r="C57" t="str">
        <f>CONCATENATE("     ",B53)</f>
        <v xml:space="preserve">     Your CLYBL gene has no variants. A normal gene is referred to as a "wild-type" gene.</v>
      </c>
    </row>
    <row r="58" spans="1:3" x14ac:dyDescent="0.25">
      <c r="A58" s="6"/>
    </row>
    <row r="59" spans="1:3" x14ac:dyDescent="0.25">
      <c r="A59" s="6"/>
      <c r="C59" t="s">
        <v>541</v>
      </c>
    </row>
    <row r="60" spans="1:3" x14ac:dyDescent="0.25">
      <c r="A60" s="6"/>
    </row>
    <row r="61" spans="1:3" x14ac:dyDescent="0.25">
      <c r="A61" s="6"/>
      <c r="C61" t="str">
        <f>CONCATENATE("     ",B54)</f>
        <v xml:space="preserve">     Your variant is not associated with any loss of function.</v>
      </c>
    </row>
    <row r="62" spans="1:3" x14ac:dyDescent="0.25">
      <c r="A62" s="5"/>
    </row>
    <row r="63" spans="1:3" x14ac:dyDescent="0.25">
      <c r="A63" s="5"/>
      <c r="C63" t="s">
        <v>542</v>
      </c>
    </row>
    <row r="64" spans="1:3" x14ac:dyDescent="0.25">
      <c r="A64" s="5"/>
    </row>
    <row r="65" spans="1:3" x14ac:dyDescent="0.25">
      <c r="A65" s="5"/>
      <c r="C65" t="str">
        <f>CONCATENATE( "  &lt;piechart percentage=",B55," /&gt;")</f>
        <v xml:space="preserve">  &lt;piechart percentage=93.8 /&gt;</v>
      </c>
    </row>
    <row r="66" spans="1:3" x14ac:dyDescent="0.25">
      <c r="A66" s="5"/>
      <c r="C66" t="str">
        <f>" &lt;/Genotype&gt;"</f>
        <v xml:space="preserve"> &lt;/Genotype&gt;</v>
      </c>
    </row>
    <row r="67" spans="1:3" x14ac:dyDescent="0.25">
      <c r="A67" s="5" t="s">
        <v>50</v>
      </c>
      <c r="B67" s="27" t="str">
        <f>CONCATENATE("Your ",B11," gene has no variants. A normal gene is referred to as a ",CHAR(34),"wild-type",CHAR(34)," gene.")</f>
        <v>Your CLYBL gene has no variants. A normal gene is referred to as a "wild-type" gene.</v>
      </c>
      <c r="C67" t="str">
        <f>CONCATENATE(" &lt;Genotype hgvs=",CHAR(34),"wildtype",CHAR(34),"&gt;")</f>
        <v xml:space="preserve"> &lt;Genotype hgvs="wildtype"&gt;</v>
      </c>
    </row>
    <row r="68" spans="1:3" x14ac:dyDescent="0.25">
      <c r="A68" s="6" t="s">
        <v>51</v>
      </c>
      <c r="B68" s="27" t="s">
        <v>153</v>
      </c>
      <c r="C68" t="s">
        <v>17</v>
      </c>
    </row>
    <row r="69" spans="1:3" x14ac:dyDescent="0.25">
      <c r="A69" s="6" t="s">
        <v>47</v>
      </c>
      <c r="C69" t="s">
        <v>539</v>
      </c>
    </row>
    <row r="70" spans="1:3" x14ac:dyDescent="0.25">
      <c r="A70" s="6"/>
    </row>
    <row r="71" spans="1:3" x14ac:dyDescent="0.25">
      <c r="A71" s="6"/>
      <c r="C71" t="str">
        <f>CONCATENATE("     ",B67)</f>
        <v xml:space="preserve">     Your CLYBL gene has no variants. A normal gene is referred to as a "wild-type" gene.</v>
      </c>
    </row>
    <row r="72" spans="1:3" x14ac:dyDescent="0.25">
      <c r="A72" s="6"/>
    </row>
    <row r="73" spans="1:3" x14ac:dyDescent="0.25">
      <c r="A73" s="6"/>
      <c r="C73" t="s">
        <v>541</v>
      </c>
    </row>
    <row r="74" spans="1:3" x14ac:dyDescent="0.25">
      <c r="A74" s="6"/>
    </row>
    <row r="75" spans="1:3" x14ac:dyDescent="0.25">
      <c r="A75" s="6"/>
      <c r="C75" t="str">
        <f>CONCATENATE("     ",B68)</f>
        <v xml:space="preserve">     This variant is not associated with increased risk.</v>
      </c>
    </row>
    <row r="76" spans="1:3" x14ac:dyDescent="0.25">
      <c r="A76" s="6"/>
    </row>
    <row r="77" spans="1:3" x14ac:dyDescent="0.25">
      <c r="A77" s="6"/>
      <c r="C77" t="s">
        <v>542</v>
      </c>
    </row>
    <row r="78" spans="1:3" x14ac:dyDescent="0.25">
      <c r="A78" s="5"/>
    </row>
    <row r="79" spans="1:3" x14ac:dyDescent="0.25">
      <c r="A79" s="6"/>
      <c r="C79" t="str">
        <f>CONCATENATE( "  &lt;piechart percentage=",B69," /&gt;")</f>
        <v xml:space="preserve">  &lt;piechart percentage= /&gt;</v>
      </c>
    </row>
    <row r="80" spans="1:3" x14ac:dyDescent="0.25">
      <c r="A80" s="6"/>
      <c r="C80" t="str">
        <f>" &lt;/Genotype&gt;"</f>
        <v xml:space="preserve"> &lt;/Genotype&gt;</v>
      </c>
    </row>
    <row r="81" spans="1:3" x14ac:dyDescent="0.25">
      <c r="A81" s="6"/>
      <c r="C81" t="str">
        <f>"&lt;/GeneAnalysis&gt;"</f>
        <v>&lt;/GeneAnalysis&gt;</v>
      </c>
    </row>
    <row r="82" spans="1:3" s="33" customFormat="1" x14ac:dyDescent="0.25">
      <c r="A82" s="31"/>
      <c r="B82" s="32"/>
    </row>
    <row r="83" spans="1:3" x14ac:dyDescent="0.25">
      <c r="A83" s="5"/>
      <c r="C83" t="str">
        <f>CONCATENATE("# How do changes in ",B11," affect people?")</f>
        <v># How do changes in CLYBL affect people?</v>
      </c>
    </row>
    <row r="84" spans="1:3" x14ac:dyDescent="0.25">
      <c r="A84" s="5"/>
    </row>
    <row r="85" spans="1:3" x14ac:dyDescent="0.25">
      <c r="A85" s="5" t="s">
        <v>54</v>
      </c>
      <c r="B85" s="27" t="str">
        <f>CONCATENATE("For the vast majority of people, the overall risk associated with the common ",B11," variants is small, and do not impact treatment. It is possible that variants in this gene interact with other gene variants, which is the reason for our inclusion of this gene.")</f>
        <v>For the vast majority of people, the overall risk associated with the common CLYBL variants is small, and do not impact treatment. It is possible that variants in this gene interact with other gene variants, which is the reason for our inclusion of this gene.</v>
      </c>
      <c r="C85" t="str">
        <f>B85</f>
        <v>For the vast majority of people, the overall risk associated with the common CLYBL variants is small, and do not impact treatment. It is possible that variants in this gene interact with other gene variants, which is the reason for our inclusion of this gene.</v>
      </c>
    </row>
    <row r="86" spans="1:3" s="33" customFormat="1" x14ac:dyDescent="0.25">
      <c r="A86" s="31"/>
      <c r="B86" s="32"/>
    </row>
    <row r="87" spans="1:3" s="33" customFormat="1" x14ac:dyDescent="0.25">
      <c r="A87" s="34"/>
      <c r="B87" s="32"/>
      <c r="C87" s="6" t="s">
        <v>342</v>
      </c>
    </row>
    <row r="88" spans="1:3" s="33" customFormat="1" x14ac:dyDescent="0.25">
      <c r="A88" s="34"/>
      <c r="B88" s="32"/>
      <c r="C88" s="6"/>
    </row>
    <row r="89" spans="1:3" x14ac:dyDescent="0.25">
      <c r="A89" s="5"/>
      <c r="C89" t="s">
        <v>236</v>
      </c>
    </row>
    <row r="90" spans="1:3" x14ac:dyDescent="0.25">
      <c r="A90" s="5"/>
    </row>
    <row r="91" spans="1:3" x14ac:dyDescent="0.25">
      <c r="A91" s="5" t="s">
        <v>17</v>
      </c>
      <c r="B91" s="27" t="s">
        <v>590</v>
      </c>
      <c r="C91" t="str">
        <f>B91</f>
        <v>This variant causes an [amino acid change](https://www.ncbi.nlm.nih.gov/pubmed/22367966) in the protein and causes it to stop prematurely. The protein may then may bind incorrectly with ions and metals, leading to [malabsorption of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v>
      </c>
    </row>
    <row r="92" spans="1:3" x14ac:dyDescent="0.25">
      <c r="A92" s="5"/>
    </row>
    <row r="93" spans="1:3" x14ac:dyDescent="0.25">
      <c r="A93" s="5"/>
      <c r="C93" t="s">
        <v>55</v>
      </c>
    </row>
    <row r="94" spans="1:3" x14ac:dyDescent="0.25">
      <c r="A94" s="5"/>
    </row>
    <row r="95" spans="1:3" x14ac:dyDescent="0.25">
      <c r="A95" s="5"/>
      <c r="B95" s="27" t="s">
        <v>357</v>
      </c>
      <c r="C95" t="str">
        <f>B95</f>
        <v>*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v>
      </c>
    </row>
    <row r="96" spans="1:3" s="33" customFormat="1" x14ac:dyDescent="0.25">
      <c r="A96" s="31"/>
      <c r="B96" s="32"/>
    </row>
    <row r="97" spans="1:3" s="33" customFormat="1" x14ac:dyDescent="0.25">
      <c r="A97" s="34"/>
      <c r="B97" s="32"/>
      <c r="C97" s="6" t="s">
        <v>341</v>
      </c>
    </row>
    <row r="98" spans="1:3" s="33" customFormat="1" x14ac:dyDescent="0.25">
      <c r="A98" s="34"/>
      <c r="B98" s="32"/>
      <c r="C98" s="6"/>
    </row>
    <row r="99" spans="1:3" x14ac:dyDescent="0.25">
      <c r="A99" s="5"/>
      <c r="C99" t="s">
        <v>211</v>
      </c>
    </row>
    <row r="100" spans="1:3" x14ac:dyDescent="0.25">
      <c r="A100" s="5"/>
    </row>
    <row r="101" spans="1:3" x14ac:dyDescent="0.25">
      <c r="A101" s="5" t="s">
        <v>17</v>
      </c>
      <c r="B101" s="41" t="s">
        <v>591</v>
      </c>
      <c r="C101" t="str">
        <f>B101</f>
        <v>This variant causes an [amino acid change](https://www.ncbi.nlm.nih.gov/pubmed/22367966) in the citrate lyase beta-like protein encoded by CLYBL, causing it to stop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v>
      </c>
    </row>
    <row r="102" spans="1:3" x14ac:dyDescent="0.25">
      <c r="A102" s="5"/>
    </row>
    <row r="103" spans="1:3" x14ac:dyDescent="0.25">
      <c r="A103" s="5"/>
      <c r="C103" t="s">
        <v>55</v>
      </c>
    </row>
    <row r="104" spans="1:3" x14ac:dyDescent="0.25">
      <c r="A104" s="5"/>
    </row>
    <row r="105" spans="1:3" x14ac:dyDescent="0.25">
      <c r="A105" s="5"/>
      <c r="B105" s="27" t="s">
        <v>358</v>
      </c>
      <c r="C105" t="str">
        <f>B105</f>
        <v>* Consider a daily [oral folic acid](https://www.ncbi.nlm.nih.gov/pubmed/25902009) supplement combined with oral or injectable B12.
* Avoid [opioids, duloxetine, pregabalin](https://www.ncbi.nlm.nih.gov/pubmed/25902009), [metformin](https://www.ncbi.nlm.nih.gov/pubmed/20488910?dopt=Abstract), and other drugs that have to be demethylated.
* Check homocysteine levels, and consider taking [folate](https://medlineplus.gov/druginfo/natural/1017.html) if elevated.
* Watch for eye lens dislocations, unusual (Marfan type) body shape, stroke, blood clotting abnormalities, and low thyroid hormones (hypothyroidism).</v>
      </c>
    </row>
    <row r="107" spans="1:3" s="33" customFormat="1" x14ac:dyDescent="0.25">
      <c r="B107" s="32"/>
    </row>
    <row r="109" spans="1:3" ht="45" x14ac:dyDescent="0.25">
      <c r="A109" t="s">
        <v>56</v>
      </c>
      <c r="B109" s="7" t="s">
        <v>592</v>
      </c>
      <c r="C109" t="str">
        <f>CONCATENATE("&lt;symptoms ",B109," /&gt;")</f>
        <v>&lt;symptoms fatigue D005221 memory problems D008569 inflamation D007249 muscle aches and pain D063806 /&gt;</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DA941-BDA9-4A18-B929-9C5814AEB36B}">
  <dimension ref="A1:C193"/>
  <sheetViews>
    <sheetView workbookViewId="0">
      <selection activeCell="B9" sqref="B9"/>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365</v>
      </c>
      <c r="C2" t="str">
        <f>CONCATENATE("# What does the ",B2," gene do?")</f>
        <v># What does the CHRNA3 gene do?</v>
      </c>
    </row>
    <row r="3" spans="1:3" x14ac:dyDescent="0.25">
      <c r="A3" s="6"/>
    </row>
    <row r="4" spans="1:3" ht="17.25" x14ac:dyDescent="0.3">
      <c r="A4" s="6" t="s">
        <v>22</v>
      </c>
      <c r="B4" s="28" t="s">
        <v>593</v>
      </c>
      <c r="C4" t="str">
        <f>B4</f>
        <v xml:space="preserve">CHRNA3 (Neuronal acetylcholine receptor subunit alpha-3) encodes a nicotine neurotransmitter receptor protein called [acetylcholine](http://www.uniprot.org/citations/8906617) that regulates nicotine receptor proliferation and destruction and nicotine dependence. It also controls [ion](http://www.uniprot.org/citations/20438829) and [serotonin](https://www.ebi.ac.uk/QuickGO/term/GO:0022850) channels in the brain.  Variants in this gene have been associated with [nicotine dependence](https://www.ncbi.nlm.nih.gov/pubmed/22290489), increased daily [cigarette consumption](https://www.ncbi.nlm.nih.gov/pubmed/23870182), [lung cancer](https://www.ncbi.nlm.nih.gov/pubmed/19836008), [COPD](https://www.ncbi.nlm.nih.gov/pubmed/24621683), [cocaine dependence](https://www.ncbi.nlm.nih.gov/pubmed/20485328), and [CFS](https://www.ncbi.nlm.nih.gov/pubmed/27099524). </v>
      </c>
    </row>
    <row r="5" spans="1:3" ht="17.25" x14ac:dyDescent="0.3">
      <c r="A5" s="6"/>
      <c r="B5" s="28"/>
    </row>
    <row r="6" spans="1:3" x14ac:dyDescent="0.25">
      <c r="A6" s="6" t="s">
        <v>23</v>
      </c>
      <c r="B6" s="27">
        <v>15</v>
      </c>
      <c r="C6" t="str">
        <f>CONCATENATE("This gene is located on chromosome ",B6,". The ",B7," it creates acts in your ",B8)</f>
        <v>This gene is located on chromosome 15. The protein it creates acts in your brain, nervous system, and immune system.</v>
      </c>
    </row>
    <row r="7" spans="1:3" x14ac:dyDescent="0.25">
      <c r="A7" s="6" t="s">
        <v>24</v>
      </c>
      <c r="B7" s="27" t="s">
        <v>25</v>
      </c>
    </row>
    <row r="8" spans="1:3" x14ac:dyDescent="0.25">
      <c r="A8" s="6" t="s">
        <v>21</v>
      </c>
      <c r="B8" s="27" t="s">
        <v>382</v>
      </c>
    </row>
    <row r="9" spans="1:3" x14ac:dyDescent="0.25">
      <c r="A9" s="5" t="s">
        <v>26</v>
      </c>
      <c r="B9" s="27" t="s">
        <v>594</v>
      </c>
      <c r="C9" t="str">
        <f>CONCATENATE("&lt;TissueList ",B9," /&gt;")</f>
        <v>&lt;TissueList brain D001921 bone marrow and immune system D007107  /&gt;</v>
      </c>
    </row>
    <row r="10" spans="1:3" s="33" customFormat="1" x14ac:dyDescent="0.25">
      <c r="A10" s="34"/>
      <c r="B10" s="32"/>
    </row>
    <row r="11" spans="1:3" x14ac:dyDescent="0.25">
      <c r="A11" s="6" t="s">
        <v>4</v>
      </c>
      <c r="B11" s="27" t="s">
        <v>365</v>
      </c>
      <c r="C11" t="str">
        <f>CONCATENATE("&lt;GeneAnalysis gene=",CHAR(34),B11,CHAR(34)," interval=",CHAR(34),B12,CHAR(34),"&gt; ")</f>
        <v xml:space="preserve">&lt;GeneAnalysis gene="CHRNA3" interval="NC_000015.10:g.78593052_78621295"&gt; </v>
      </c>
    </row>
    <row r="12" spans="1:3" x14ac:dyDescent="0.25">
      <c r="A12" s="6" t="s">
        <v>27</v>
      </c>
      <c r="B12" s="27" t="s">
        <v>366</v>
      </c>
    </row>
    <row r="13" spans="1:3" x14ac:dyDescent="0.25">
      <c r="A13" s="6" t="s">
        <v>28</v>
      </c>
      <c r="B13" s="27" t="s">
        <v>362</v>
      </c>
      <c r="C13" t="str">
        <f>CONCATENATE("# What are some common mutations of ",B11,"?")</f>
        <v># What are some common mutations of CHRNA3?</v>
      </c>
    </row>
    <row r="14" spans="1:3" x14ac:dyDescent="0.25">
      <c r="A14" s="6"/>
      <c r="C14" t="s">
        <v>17</v>
      </c>
    </row>
    <row r="15" spans="1:3" x14ac:dyDescent="0.25">
      <c r="C15" t="str">
        <f>CONCATENATE("There are ",B13," well known variants in ",B11,": ",B22," and ",B28,".")</f>
        <v>There are two well known variants in CHRNA3: [C78606381T](https://www.ncbi.nlm.nih.gov/projects/SNP/snp_ref.cgi?rs=12914385) and [C645T](https://www.ncbi.nlm.nih.gov/clinvar/variation/17503/).</v>
      </c>
    </row>
    <row r="17" spans="1:3" x14ac:dyDescent="0.25">
      <c r="A17" s="6"/>
      <c r="C17" t="str">
        <f>CONCATENATE("&lt;# ",B19," #&gt;")</f>
        <v>&lt;# C78606381T #&gt;</v>
      </c>
    </row>
    <row r="18" spans="1:3" x14ac:dyDescent="0.25">
      <c r="A18" s="6" t="s">
        <v>29</v>
      </c>
      <c r="B18" s="1" t="s">
        <v>367</v>
      </c>
      <c r="C18" t="str">
        <f>CONCATENATE(" &lt;Variant hgvs=",CHAR(34),B18,CHAR(34)," name=",CHAR(34),B19,CHAR(34),"&gt; ")</f>
        <v xml:space="preserve"> &lt;Variant hgvs="NC_000015.10:g.78606381C&gt;T" name="C78606381T"&gt; </v>
      </c>
    </row>
    <row r="19" spans="1:3" x14ac:dyDescent="0.25">
      <c r="A19" s="5" t="s">
        <v>30</v>
      </c>
      <c r="B19" s="30" t="s">
        <v>369</v>
      </c>
    </row>
    <row r="20" spans="1:3" x14ac:dyDescent="0.25">
      <c r="A20" s="5" t="s">
        <v>31</v>
      </c>
      <c r="B20" s="27" t="s">
        <v>224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1" spans="1:3" x14ac:dyDescent="0.25">
      <c r="A21" s="5" t="s">
        <v>32</v>
      </c>
      <c r="B21" s="27" t="s">
        <v>37</v>
      </c>
      <c r="C21" t="s">
        <v>17</v>
      </c>
    </row>
    <row r="22" spans="1:3" x14ac:dyDescent="0.25">
      <c r="A22" s="5" t="s">
        <v>40</v>
      </c>
      <c r="B22" s="30" t="s">
        <v>371</v>
      </c>
      <c r="C22" t="str">
        <f>"&lt;/Variant&gt;"</f>
        <v>&lt;/Variant&gt;</v>
      </c>
    </row>
    <row r="23" spans="1:3" x14ac:dyDescent="0.25">
      <c r="C23" t="str">
        <f>CONCATENATE("&lt;# ",B25," #&gt;")</f>
        <v>&lt;# C645T  #&gt;</v>
      </c>
    </row>
    <row r="24" spans="1:3" x14ac:dyDescent="0.25">
      <c r="A24" s="6" t="s">
        <v>29</v>
      </c>
      <c r="B24" s="1" t="s">
        <v>368</v>
      </c>
      <c r="C24" t="str">
        <f>CONCATENATE(" &lt;Variant hgvs=",CHAR(34),B24,CHAR(34)," name=",CHAR(34),B25,CHAR(34),"&gt; ")</f>
        <v xml:space="preserve"> &lt;Variant hgvs="NC_000015.10:g.78601997G&gt;A" name="C645T "&gt; </v>
      </c>
    </row>
    <row r="25" spans="1:3" x14ac:dyDescent="0.25">
      <c r="A25" s="5" t="s">
        <v>30</v>
      </c>
      <c r="B25" s="30" t="s">
        <v>370</v>
      </c>
    </row>
    <row r="26" spans="1:3" x14ac:dyDescent="0.25">
      <c r="A26" s="5" t="s">
        <v>31</v>
      </c>
      <c r="B26" s="27" t="s">
        <v>38</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7" spans="1:3" x14ac:dyDescent="0.25">
      <c r="A27" s="5" t="s">
        <v>32</v>
      </c>
      <c r="B27" s="27" t="s">
        <v>66</v>
      </c>
    </row>
    <row r="28" spans="1:3" x14ac:dyDescent="0.25">
      <c r="A28" s="6" t="s">
        <v>40</v>
      </c>
      <c r="B28" s="30" t="s">
        <v>381</v>
      </c>
      <c r="C28" t="str">
        <f>"&lt;/Variant&gt;"</f>
        <v>&lt;/Variant&gt;</v>
      </c>
    </row>
    <row r="29" spans="1:3" s="33" customFormat="1" x14ac:dyDescent="0.25">
      <c r="A29" s="31"/>
      <c r="B29" s="32"/>
    </row>
    <row r="30" spans="1:3" s="33" customFormat="1" x14ac:dyDescent="0.25">
      <c r="A30" s="31"/>
      <c r="B30" s="32"/>
      <c r="C30" t="str">
        <f>C17</f>
        <v>&lt;# C78606381T #&gt;</v>
      </c>
    </row>
    <row r="31" spans="1:3" x14ac:dyDescent="0.25">
      <c r="A31" s="5" t="s">
        <v>39</v>
      </c>
      <c r="B31" s="40" t="s">
        <v>372</v>
      </c>
      <c r="C31" t="str">
        <f>CONCATENATE(" &lt;Genotype hgvs=",CHAR(34),B31,B32,";",B33,CHAR(34)," name=",CHAR(34),B19,CHAR(34),"&gt; ")</f>
        <v xml:space="preserve"> &lt;Genotype hgvs="NC_000015.10:g.[78606381C&gt;T];[78606381=]" name="C78606381T"&gt; </v>
      </c>
    </row>
    <row r="32" spans="1:3" x14ac:dyDescent="0.25">
      <c r="A32" s="5" t="s">
        <v>40</v>
      </c>
      <c r="B32" s="27" t="s">
        <v>373</v>
      </c>
    </row>
    <row r="33" spans="1:3" x14ac:dyDescent="0.25">
      <c r="A33" s="5" t="s">
        <v>31</v>
      </c>
      <c r="B33" s="27" t="s">
        <v>374</v>
      </c>
      <c r="C33" t="s">
        <v>539</v>
      </c>
    </row>
    <row r="34" spans="1:3" x14ac:dyDescent="0.25">
      <c r="A34" s="5" t="s">
        <v>45</v>
      </c>
      <c r="B34" s="27" t="str">
        <f>CONCATENATE("People with this variant have one copy of the ",B22,"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34" t="s">
        <v>17</v>
      </c>
    </row>
    <row r="35" spans="1:3" x14ac:dyDescent="0.25">
      <c r="A35" s="6" t="s">
        <v>46</v>
      </c>
      <c r="B35" s="27" t="s">
        <v>233</v>
      </c>
      <c r="C35" t="str">
        <f>CONCATENATE("     ",B34)</f>
        <v xml:space="preserve">     People with this variant have one copy of the [C78606381T](https://www.ncbi.nlm.nih.gov/projects/SNP/snp_ref.cgi?rs=12914385) variant. This substitution of a single nucleotide is known as a missense mutation.</v>
      </c>
    </row>
    <row r="36" spans="1:3" x14ac:dyDescent="0.25">
      <c r="A36" s="6" t="s">
        <v>47</v>
      </c>
      <c r="B36" s="27">
        <v>37.9</v>
      </c>
    </row>
    <row r="37" spans="1:3" x14ac:dyDescent="0.25">
      <c r="A37" s="5"/>
      <c r="C37" t="s">
        <v>541</v>
      </c>
    </row>
    <row r="38" spans="1:3" x14ac:dyDescent="0.25">
      <c r="A38" s="6"/>
    </row>
    <row r="39" spans="1:3" x14ac:dyDescent="0.25">
      <c r="A39" s="6"/>
      <c r="C39" t="str">
        <f>CONCATENATE("     ",B35)</f>
        <v xml:space="preserve">     You are in the Mild Loss of Function category. See below for more information.</v>
      </c>
    </row>
    <row r="40" spans="1:3" x14ac:dyDescent="0.25">
      <c r="A40" s="6"/>
    </row>
    <row r="41" spans="1:3" x14ac:dyDescent="0.25">
      <c r="A41" s="6"/>
      <c r="C41" t="s">
        <v>542</v>
      </c>
    </row>
    <row r="42" spans="1:3" x14ac:dyDescent="0.25">
      <c r="A42" s="5"/>
    </row>
    <row r="43" spans="1:3" x14ac:dyDescent="0.25">
      <c r="A43" s="5"/>
      <c r="C43" t="str">
        <f>CONCATENATE( "  &lt;piechart percentage=",B36," /&gt;")</f>
        <v xml:space="preserve">  &lt;piechart percentage=37.9 /&gt;</v>
      </c>
    </row>
    <row r="44" spans="1:3" x14ac:dyDescent="0.25">
      <c r="A44" s="5"/>
      <c r="C44" t="str">
        <f>" &lt;/Genotype&gt;"</f>
        <v xml:space="preserve"> &lt;/Genotype&gt;</v>
      </c>
    </row>
    <row r="45" spans="1:3" x14ac:dyDescent="0.25">
      <c r="A45" s="5" t="s">
        <v>48</v>
      </c>
      <c r="B45" s="27" t="s">
        <v>375</v>
      </c>
      <c r="C45" t="str">
        <f>CONCATENATE(" &lt;Genotype hgvs=",CHAR(34),B31,B32,";",B32,CHAR(34)," name=",CHAR(34),B19,CHAR(34),"&gt; ")</f>
        <v xml:space="preserve"> &lt;Genotype hgvs="NC_000015.10:g.[78606381C&gt;T];[78606381C&gt;T]" name="C78606381T"&gt; </v>
      </c>
    </row>
    <row r="46" spans="1:3" x14ac:dyDescent="0.25">
      <c r="A46" s="6" t="s">
        <v>49</v>
      </c>
      <c r="B46" s="27" t="s">
        <v>205</v>
      </c>
      <c r="C46" t="s">
        <v>17</v>
      </c>
    </row>
    <row r="47" spans="1:3" x14ac:dyDescent="0.25">
      <c r="A47" s="6" t="s">
        <v>47</v>
      </c>
      <c r="B47" s="27">
        <v>15.9</v>
      </c>
      <c r="C47" t="s">
        <v>539</v>
      </c>
    </row>
    <row r="48" spans="1:3" x14ac:dyDescent="0.25">
      <c r="A48" s="6"/>
    </row>
    <row r="49" spans="1:3" x14ac:dyDescent="0.25">
      <c r="A49" s="5"/>
      <c r="C49" t="str">
        <f>CONCATENATE("     ",B45)</f>
        <v xml:space="preserve">     People with this variant have two copies of the [C78606381T](https://www.ncbi.nlm.nih.gov/projects/SNP/snp_ref.cgi?rs=12914385) variant. This substitution of a single nucleotide is known as a missense mutation.
</v>
      </c>
    </row>
    <row r="50" spans="1:3" x14ac:dyDescent="0.25">
      <c r="A50" s="6"/>
    </row>
    <row r="51" spans="1:3" x14ac:dyDescent="0.25">
      <c r="A51" s="6"/>
      <c r="C51" t="s">
        <v>541</v>
      </c>
    </row>
    <row r="52" spans="1:3" x14ac:dyDescent="0.25">
      <c r="A52" s="6"/>
    </row>
    <row r="53" spans="1:3" x14ac:dyDescent="0.25">
      <c r="A53" s="6"/>
      <c r="C53" t="str">
        <f>CONCATENATE("     ",B46)</f>
        <v xml:space="preserve">     You are in the Moderate Loss of Function category. See below for more information.</v>
      </c>
    </row>
    <row r="54" spans="1:3" x14ac:dyDescent="0.25">
      <c r="A54" s="6"/>
    </row>
    <row r="55" spans="1:3" x14ac:dyDescent="0.25">
      <c r="A55" s="5"/>
      <c r="C55" t="s">
        <v>542</v>
      </c>
    </row>
    <row r="56" spans="1:3" x14ac:dyDescent="0.25">
      <c r="A56" s="5"/>
    </row>
    <row r="57" spans="1:3" x14ac:dyDescent="0.25">
      <c r="A57" s="5"/>
      <c r="C57" t="str">
        <f>CONCATENATE( "  &lt;piechart percentage=",B47," /&gt;")</f>
        <v xml:space="preserve">  &lt;piechart percentage=15.9 /&gt;</v>
      </c>
    </row>
    <row r="58" spans="1:3" x14ac:dyDescent="0.25">
      <c r="A58" s="5"/>
      <c r="C58" t="str">
        <f>" &lt;/Genotype&gt;"</f>
        <v xml:space="preserve"> &lt;/Genotype&gt;</v>
      </c>
    </row>
    <row r="59" spans="1:3" x14ac:dyDescent="0.25">
      <c r="A59" s="5" t="s">
        <v>50</v>
      </c>
      <c r="B59" s="27" t="str">
        <f>CONCATENATE("Your ",B11," gene has no variants. A normal gene is referred to as a ",CHAR(34),"wild-type",CHAR(34)," gene.")</f>
        <v>Your CHRNA3 gene has no variants. A normal gene is referred to as a "wild-type" gene.</v>
      </c>
      <c r="C59" t="str">
        <f>CONCATENATE(" &lt;Genotype hgvs=",CHAR(34),B31,B33,";",B33,CHAR(34)," name=",CHAR(34),B19,CHAR(34),"&gt; ")</f>
        <v xml:space="preserve"> &lt;Genotype hgvs="NC_000015.10:g.[78606381=];[78606381=]" name="C78606381T"&gt; </v>
      </c>
    </row>
    <row r="60" spans="1:3" x14ac:dyDescent="0.25">
      <c r="A60" s="6" t="s">
        <v>51</v>
      </c>
      <c r="B60" s="27" t="s">
        <v>153</v>
      </c>
      <c r="C60" t="s">
        <v>17</v>
      </c>
    </row>
    <row r="61" spans="1:3" x14ac:dyDescent="0.25">
      <c r="A61" s="6" t="s">
        <v>47</v>
      </c>
      <c r="B61" s="27">
        <v>46.2</v>
      </c>
      <c r="C61" t="s">
        <v>539</v>
      </c>
    </row>
    <row r="62" spans="1:3" x14ac:dyDescent="0.25">
      <c r="A62" s="5"/>
    </row>
    <row r="63" spans="1:3" x14ac:dyDescent="0.25">
      <c r="A63" s="6"/>
      <c r="C63" t="str">
        <f>CONCATENATE("     ",B59)</f>
        <v xml:space="preserve">     Your CHRNA3 gene has no variants. A normal gene is referred to as a "wild-type" gene.</v>
      </c>
    </row>
    <row r="64" spans="1:3" x14ac:dyDescent="0.25">
      <c r="A64" s="6"/>
    </row>
    <row r="65" spans="1:3" x14ac:dyDescent="0.25">
      <c r="A65" s="6"/>
      <c r="C65" t="s">
        <v>541</v>
      </c>
    </row>
    <row r="66" spans="1:3" x14ac:dyDescent="0.25">
      <c r="A66" s="6"/>
    </row>
    <row r="67" spans="1:3" x14ac:dyDescent="0.25">
      <c r="A67" s="6"/>
      <c r="C67" t="str">
        <f>CONCATENATE("     ",B60)</f>
        <v xml:space="preserve">     This variant is not associated with increased risk.</v>
      </c>
    </row>
    <row r="68" spans="1:3" x14ac:dyDescent="0.25">
      <c r="A68" s="5"/>
    </row>
    <row r="69" spans="1:3" x14ac:dyDescent="0.25">
      <c r="A69" s="5"/>
      <c r="C69" t="s">
        <v>542</v>
      </c>
    </row>
    <row r="70" spans="1:3" x14ac:dyDescent="0.25">
      <c r="A70" s="5"/>
    </row>
    <row r="71" spans="1:3" x14ac:dyDescent="0.25">
      <c r="A71" s="5"/>
      <c r="C71" t="str">
        <f>CONCATENATE( "  &lt;piechart percentage=",B61," /&gt;")</f>
        <v xml:space="preserve">  &lt;piechart percentage=46.2 /&gt;</v>
      </c>
    </row>
    <row r="72" spans="1:3" x14ac:dyDescent="0.25">
      <c r="A72" s="5"/>
      <c r="C72" t="str">
        <f>" &lt;/Genotype&gt;"</f>
        <v xml:space="preserve"> &lt;/Genotype&gt;</v>
      </c>
    </row>
    <row r="73" spans="1:3" x14ac:dyDescent="0.25">
      <c r="A73" s="5"/>
      <c r="C73" t="str">
        <f>C23</f>
        <v>&lt;# C645T  #&gt;</v>
      </c>
    </row>
    <row r="74" spans="1:3" x14ac:dyDescent="0.25">
      <c r="A74" s="5" t="s">
        <v>39</v>
      </c>
      <c r="B74" s="1" t="s">
        <v>253</v>
      </c>
      <c r="C74" t="str">
        <f>CONCATENATE(" &lt;Genotype hgvs=",CHAR(34),B74,B75,";",B76,CHAR(34)," name=",CHAR(34),B25,CHAR(34),"&gt; ")</f>
        <v xml:space="preserve"> &lt;Genotype hgvs="NC_000017.11:g.[30237328T&gt;C];[30237328=]" name="C645T "&gt; </v>
      </c>
    </row>
    <row r="75" spans="1:3" x14ac:dyDescent="0.25">
      <c r="A75" s="5" t="s">
        <v>40</v>
      </c>
      <c r="B75" s="27" t="s">
        <v>275</v>
      </c>
    </row>
    <row r="76" spans="1:3" x14ac:dyDescent="0.25">
      <c r="A76" s="5" t="s">
        <v>31</v>
      </c>
      <c r="B76" s="27" t="s">
        <v>276</v>
      </c>
      <c r="C76" t="s">
        <v>539</v>
      </c>
    </row>
    <row r="77" spans="1:3" x14ac:dyDescent="0.25">
      <c r="A77" s="5" t="s">
        <v>45</v>
      </c>
      <c r="B77" s="27" t="str">
        <f>CONCATENATE("People with this variant have one copy of the ",B28," variant. This substitution of a single nucleotide is known as a missense mutation.")</f>
        <v>People with this variant have one copy of the [C645T](https://www.ncbi.nlm.nih.gov/clinvar/variation/17503/) variant. This substitution of a single nucleotide is known as a missense mutation.</v>
      </c>
      <c r="C77" t="s">
        <v>17</v>
      </c>
    </row>
    <row r="78" spans="1:3" x14ac:dyDescent="0.25">
      <c r="A78" s="6" t="s">
        <v>46</v>
      </c>
      <c r="B78" s="27" t="s">
        <v>233</v>
      </c>
      <c r="C78" t="str">
        <f>CONCATENATE("     ",B77)</f>
        <v xml:space="preserve">     People with this variant have one copy of the [C645T](https://www.ncbi.nlm.nih.gov/clinvar/variation/17503/) variant. This substitution of a single nucleotide is known as a missense mutation.</v>
      </c>
    </row>
    <row r="79" spans="1:3" x14ac:dyDescent="0.25">
      <c r="A79" s="6" t="s">
        <v>47</v>
      </c>
      <c r="B79" s="27">
        <v>39.700000000000003</v>
      </c>
    </row>
    <row r="80" spans="1:3" x14ac:dyDescent="0.25">
      <c r="A80" s="5"/>
      <c r="C80" t="s">
        <v>541</v>
      </c>
    </row>
    <row r="81" spans="1:3" x14ac:dyDescent="0.25">
      <c r="A81" s="6"/>
    </row>
    <row r="82" spans="1:3" x14ac:dyDescent="0.25">
      <c r="A82" s="6"/>
      <c r="C82" t="str">
        <f>CONCATENATE("     ",B78)</f>
        <v xml:space="preserve">     You are in the Mild Loss of Function category. See below for more information.</v>
      </c>
    </row>
    <row r="83" spans="1:3" x14ac:dyDescent="0.25">
      <c r="A83" s="6"/>
    </row>
    <row r="84" spans="1:3" x14ac:dyDescent="0.25">
      <c r="A84" s="6"/>
      <c r="C84" t="s">
        <v>542</v>
      </c>
    </row>
    <row r="85" spans="1:3" x14ac:dyDescent="0.25">
      <c r="A85" s="5"/>
    </row>
    <row r="86" spans="1:3" x14ac:dyDescent="0.25">
      <c r="A86" s="5"/>
      <c r="C86" t="str">
        <f>CONCATENATE( "  &lt;piechart percentage=",B79," /&gt;")</f>
        <v xml:space="preserve">  &lt;piechart percentage=39.7 /&gt;</v>
      </c>
    </row>
    <row r="87" spans="1:3" x14ac:dyDescent="0.25">
      <c r="A87" s="5"/>
      <c r="C87" t="str">
        <f>" &lt;/Genotype&gt;"</f>
        <v xml:space="preserve"> &lt;/Genotype&gt;</v>
      </c>
    </row>
    <row r="88" spans="1:3" x14ac:dyDescent="0.25">
      <c r="A88" s="5" t="s">
        <v>48</v>
      </c>
      <c r="B88" s="27" t="str">
        <f>CONCATENATE("People with this variant have two copies of the ",B28," variant. This substitution of a single nucleotide is known as a missense mutation.")</f>
        <v>People with this variant have two copies of the [C645T](https://www.ncbi.nlm.nih.gov/clinvar/variation/17503/) variant. This substitution of a single nucleotide is known as a missense mutation.</v>
      </c>
      <c r="C88" t="str">
        <f>CONCATENATE(" &lt;Genotype hgvs=",CHAR(34),B74,B75,";",B75,CHAR(34)," name=",CHAR(34),B25,CHAR(34),"&gt; ")</f>
        <v xml:space="preserve"> &lt;Genotype hgvs="NC_000017.11:g.[30237328T&gt;C];[30237328T&gt;C]" name="C645T "&gt; </v>
      </c>
    </row>
    <row r="89" spans="1:3" x14ac:dyDescent="0.25">
      <c r="A89" s="6" t="s">
        <v>49</v>
      </c>
      <c r="B89" s="27" t="s">
        <v>205</v>
      </c>
      <c r="C89" t="s">
        <v>17</v>
      </c>
    </row>
    <row r="90" spans="1:3" x14ac:dyDescent="0.25">
      <c r="A90" s="6" t="s">
        <v>47</v>
      </c>
      <c r="B90" s="27">
        <v>42.9</v>
      </c>
      <c r="C90" t="s">
        <v>539</v>
      </c>
    </row>
    <row r="91" spans="1:3" x14ac:dyDescent="0.25">
      <c r="A91" s="6"/>
    </row>
    <row r="92" spans="1:3" x14ac:dyDescent="0.25">
      <c r="A92" s="5"/>
      <c r="C92" t="str">
        <f>CONCATENATE("     ",B88)</f>
        <v xml:space="preserve">     People with this variant have two copies of the [C645T](https://www.ncbi.nlm.nih.gov/clinvar/variation/17503/) variant. This substitution of a single nucleotide is known as a missense mutation.</v>
      </c>
    </row>
    <row r="93" spans="1:3" x14ac:dyDescent="0.25">
      <c r="A93" s="6"/>
    </row>
    <row r="94" spans="1:3" x14ac:dyDescent="0.25">
      <c r="A94" s="6"/>
      <c r="C94" t="s">
        <v>541</v>
      </c>
    </row>
    <row r="95" spans="1:3" x14ac:dyDescent="0.25">
      <c r="A95" s="6"/>
    </row>
    <row r="96" spans="1:3" x14ac:dyDescent="0.25">
      <c r="A96" s="6"/>
      <c r="C96" t="str">
        <f>CONCATENATE("     ",B89)</f>
        <v xml:space="preserve">     You are in the Moderate Loss of Function category. See below for more information.</v>
      </c>
    </row>
    <row r="97" spans="1:3" x14ac:dyDescent="0.25">
      <c r="A97" s="6"/>
    </row>
    <row r="98" spans="1:3" x14ac:dyDescent="0.25">
      <c r="A98" s="5"/>
      <c r="C98" t="s">
        <v>542</v>
      </c>
    </row>
    <row r="99" spans="1:3" x14ac:dyDescent="0.25">
      <c r="A99" s="5"/>
    </row>
    <row r="100" spans="1:3" x14ac:dyDescent="0.25">
      <c r="A100" s="5"/>
      <c r="C100" t="str">
        <f>CONCATENATE( "  &lt;piechart percentage=",B90," /&gt;")</f>
        <v xml:space="preserve">  &lt;piechart percentage=42.9 /&gt;</v>
      </c>
    </row>
    <row r="101" spans="1:3" x14ac:dyDescent="0.25">
      <c r="A101" s="5"/>
      <c r="C101" t="str">
        <f>" &lt;/Genotype&gt;"</f>
        <v xml:space="preserve"> &lt;/Genotype&gt;</v>
      </c>
    </row>
    <row r="102" spans="1:3" x14ac:dyDescent="0.25">
      <c r="A102" s="5" t="s">
        <v>50</v>
      </c>
      <c r="B102" s="27" t="str">
        <f>CONCATENATE("Your ",B11," gene has no variants. A normal gene is referred to as a ",CHAR(34),"wild-type",CHAR(34)," gene.")</f>
        <v>Your CHRNA3 gene has no variants. A normal gene is referred to as a "wild-type" gene.</v>
      </c>
      <c r="C102" t="str">
        <f>CONCATENATE(" &lt;Genotype hgvs=",CHAR(34),B74,B76,";",B76,CHAR(34)," name=",CHAR(34),B25,CHAR(34),"&gt; ")</f>
        <v xml:space="preserve"> &lt;Genotype hgvs="NC_000017.11:g.[30237328=];[30237328=]" name="C645T "&gt; </v>
      </c>
    </row>
    <row r="103" spans="1:3" x14ac:dyDescent="0.25">
      <c r="A103" s="6" t="s">
        <v>51</v>
      </c>
      <c r="B103" s="27" t="s">
        <v>153</v>
      </c>
      <c r="C103" t="s">
        <v>17</v>
      </c>
    </row>
    <row r="104" spans="1:3" x14ac:dyDescent="0.25">
      <c r="A104" s="6" t="s">
        <v>47</v>
      </c>
      <c r="B104" s="27">
        <v>17.399999999999999</v>
      </c>
      <c r="C104" t="s">
        <v>539</v>
      </c>
    </row>
    <row r="105" spans="1:3" x14ac:dyDescent="0.25">
      <c r="A105" s="5"/>
    </row>
    <row r="106" spans="1:3" x14ac:dyDescent="0.25">
      <c r="A106" s="6"/>
      <c r="C106" t="str">
        <f>CONCATENATE("     ",B102)</f>
        <v xml:space="preserve">     Your CHRNA3 gene has no variants. A normal gene is referred to as a "wild-type" gene.</v>
      </c>
    </row>
    <row r="107" spans="1:3" x14ac:dyDescent="0.25">
      <c r="A107" s="6"/>
    </row>
    <row r="108" spans="1:3" x14ac:dyDescent="0.25">
      <c r="A108" s="6"/>
      <c r="C108" t="s">
        <v>541</v>
      </c>
    </row>
    <row r="109" spans="1:3" x14ac:dyDescent="0.25">
      <c r="A109" s="6"/>
    </row>
    <row r="110" spans="1:3" x14ac:dyDescent="0.25">
      <c r="A110" s="6"/>
      <c r="C110" t="str">
        <f>CONCATENATE("     ",B103)</f>
        <v xml:space="preserve">     This variant is not associated with increased risk.</v>
      </c>
    </row>
    <row r="111" spans="1:3" x14ac:dyDescent="0.25">
      <c r="A111" s="5"/>
    </row>
    <row r="112" spans="1:3" x14ac:dyDescent="0.25">
      <c r="A112" s="5"/>
      <c r="C112" t="s">
        <v>542</v>
      </c>
    </row>
    <row r="113" spans="1:3" x14ac:dyDescent="0.25">
      <c r="A113" s="5"/>
    </row>
    <row r="114" spans="1:3" x14ac:dyDescent="0.25">
      <c r="A114" s="5"/>
      <c r="C114" t="str">
        <f>CONCATENATE( "  &lt;piechart percentage=",B104," /&gt;")</f>
        <v xml:space="preserve">  &lt;piechart percentage=17.4 /&gt;</v>
      </c>
    </row>
    <row r="115" spans="1:3" x14ac:dyDescent="0.25">
      <c r="A115" s="5"/>
      <c r="C115" t="str">
        <f>" &lt;/Genotype&gt;"</f>
        <v xml:space="preserve"> &lt;/Genotype&gt;</v>
      </c>
    </row>
    <row r="116" spans="1:3" x14ac:dyDescent="0.25">
      <c r="A116" s="5" t="s">
        <v>52</v>
      </c>
      <c r="B116" s="27" t="str">
        <f>CONCATENATE("Your ",B11," gene has an unknown variant.")</f>
        <v>Your CHRNA3 gene has an unknown variant.</v>
      </c>
      <c r="C116" t="str">
        <f>CONCATENATE(" &lt;Genotype hgvs=",CHAR(34),"unknown",CHAR(34),"&gt; ")</f>
        <v xml:space="preserve"> &lt;Genotype hgvs="unknown"&gt; </v>
      </c>
    </row>
    <row r="117" spans="1:3" x14ac:dyDescent="0.25">
      <c r="A117" s="6" t="s">
        <v>52</v>
      </c>
      <c r="B117" s="27" t="s">
        <v>155</v>
      </c>
      <c r="C117" t="s">
        <v>17</v>
      </c>
    </row>
    <row r="118" spans="1:3" x14ac:dyDescent="0.25">
      <c r="A118" s="6" t="s">
        <v>47</v>
      </c>
      <c r="C118" t="s">
        <v>539</v>
      </c>
    </row>
    <row r="119" spans="1:3" x14ac:dyDescent="0.25">
      <c r="A119" s="6"/>
    </row>
    <row r="120" spans="1:3" x14ac:dyDescent="0.25">
      <c r="A120" s="6"/>
      <c r="C120" t="str">
        <f>CONCATENATE("     ",B116)</f>
        <v xml:space="preserve">     Your CHRNA3 gene has an unknown variant.</v>
      </c>
    </row>
    <row r="121" spans="1:3" x14ac:dyDescent="0.25">
      <c r="A121" s="6"/>
    </row>
    <row r="122" spans="1:3" x14ac:dyDescent="0.25">
      <c r="A122" s="6"/>
      <c r="C122" t="s">
        <v>541</v>
      </c>
    </row>
    <row r="123" spans="1:3" x14ac:dyDescent="0.25">
      <c r="A123" s="6"/>
    </row>
    <row r="124" spans="1:3" x14ac:dyDescent="0.25">
      <c r="A124" s="5"/>
      <c r="C124" t="str">
        <f>CONCATENATE("     ",B117)</f>
        <v xml:space="preserve">     The effect is unknown.</v>
      </c>
    </row>
    <row r="125" spans="1:3" x14ac:dyDescent="0.25">
      <c r="A125" s="6"/>
    </row>
    <row r="126" spans="1:3" x14ac:dyDescent="0.25">
      <c r="A126" s="5"/>
      <c r="C126" t="s">
        <v>542</v>
      </c>
    </row>
    <row r="127" spans="1:3" x14ac:dyDescent="0.25">
      <c r="A127" s="5"/>
    </row>
    <row r="128" spans="1:3" x14ac:dyDescent="0.25">
      <c r="A128" s="5"/>
      <c r="C128" t="str">
        <f>CONCATENATE( "  &lt;piechart percentage=",B118," /&gt;")</f>
        <v xml:space="preserve">  &lt;piechart percentage= /&gt;</v>
      </c>
    </row>
    <row r="129" spans="1:3" x14ac:dyDescent="0.25">
      <c r="A129" s="5"/>
      <c r="C129" t="str">
        <f>" &lt;/Genotype&gt;"</f>
        <v xml:space="preserve"> &lt;/Genotype&gt;</v>
      </c>
    </row>
    <row r="130" spans="1:3" x14ac:dyDescent="0.25">
      <c r="A130" s="5" t="s">
        <v>50</v>
      </c>
      <c r="B130" s="27" t="str">
        <f>CONCATENATE("Your ",B11," gene has no variants. A normal gene is referred to as a ",CHAR(34),"wild-type",CHAR(34)," gene.")</f>
        <v>Your CHRNA3 gene has no variants. A normal gene is referred to as a "wild-type" gene.</v>
      </c>
      <c r="C130" t="str">
        <f>CONCATENATE(" &lt;Genotype hgvs=",CHAR(34),"wildtype",CHAR(34),"&gt;")</f>
        <v xml:space="preserve"> &lt;Genotype hgvs="wildtype"&gt;</v>
      </c>
    </row>
    <row r="131" spans="1:3" x14ac:dyDescent="0.25">
      <c r="A131" s="6" t="s">
        <v>51</v>
      </c>
      <c r="B131" s="27" t="s">
        <v>234</v>
      </c>
      <c r="C131" t="s">
        <v>17</v>
      </c>
    </row>
    <row r="132" spans="1:3" x14ac:dyDescent="0.25">
      <c r="A132" s="6" t="s">
        <v>47</v>
      </c>
      <c r="C132" t="s">
        <v>539</v>
      </c>
    </row>
    <row r="133" spans="1:3" x14ac:dyDescent="0.25">
      <c r="A133" s="6"/>
    </row>
    <row r="134" spans="1:3" x14ac:dyDescent="0.25">
      <c r="A134" s="6"/>
      <c r="C134" t="str">
        <f>CONCATENATE("     ",B130)</f>
        <v xml:space="preserve">     Your CHRNA3 gene has no variants. A normal gene is referred to as a "wild-type" gene.</v>
      </c>
    </row>
    <row r="135" spans="1:3" x14ac:dyDescent="0.25">
      <c r="A135" s="6"/>
    </row>
    <row r="136" spans="1:3" x14ac:dyDescent="0.25">
      <c r="A136" s="6"/>
      <c r="C136" t="s">
        <v>541</v>
      </c>
    </row>
    <row r="137" spans="1:3" x14ac:dyDescent="0.25">
      <c r="A137" s="6"/>
    </row>
    <row r="138" spans="1:3" x14ac:dyDescent="0.25">
      <c r="A138" s="6"/>
      <c r="C138" t="str">
        <f>CONCATENATE("     ",B131)</f>
        <v xml:space="preserve">     Your variant is not associated with any loss of function.</v>
      </c>
    </row>
    <row r="139" spans="1:3" x14ac:dyDescent="0.25">
      <c r="A139" s="6"/>
    </row>
    <row r="140" spans="1:3" x14ac:dyDescent="0.25">
      <c r="A140" s="6"/>
      <c r="C140" t="s">
        <v>542</v>
      </c>
    </row>
    <row r="141" spans="1:3" x14ac:dyDescent="0.25">
      <c r="A141" s="5"/>
    </row>
    <row r="142" spans="1:3" x14ac:dyDescent="0.25">
      <c r="A142" s="6"/>
      <c r="C142" t="str">
        <f>CONCATENATE( "  &lt;piechart percentage=",B132," /&gt;")</f>
        <v xml:space="preserve">  &lt;piechart percentage= /&gt;</v>
      </c>
    </row>
    <row r="143" spans="1:3" x14ac:dyDescent="0.25">
      <c r="A143" s="6"/>
      <c r="C143" t="str">
        <f>" &lt;/Genotype&gt;"</f>
        <v xml:space="preserve"> &lt;/Genotype&gt;</v>
      </c>
    </row>
    <row r="144" spans="1:3" x14ac:dyDescent="0.25">
      <c r="A144" s="6"/>
      <c r="C144" t="str">
        <f>"&lt;/GeneAnalysis&gt;"</f>
        <v>&lt;/GeneAnalysis&gt;</v>
      </c>
    </row>
    <row r="145" spans="1:3" s="33" customFormat="1" x14ac:dyDescent="0.25">
      <c r="A145" s="31"/>
      <c r="B145" s="32"/>
    </row>
    <row r="146" spans="1:3" x14ac:dyDescent="0.25">
      <c r="A146" s="5"/>
      <c r="C146" t="str">
        <f>CONCATENATE("# How do changes in ",B11," affect people?")</f>
        <v># How do changes in CHRNA3 affect people?</v>
      </c>
    </row>
    <row r="147" spans="1:3" x14ac:dyDescent="0.25">
      <c r="A147" s="5"/>
    </row>
    <row r="148" spans="1:3" x14ac:dyDescent="0.25">
      <c r="A148" s="5" t="s">
        <v>54</v>
      </c>
      <c r="B148" s="27" t="str">
        <f>CONCATENATE("For the vast majority of people, the overall risk associated with the common ",B11," variants is small, and do not impact treatment. It is possible that variants in this gene interact with other gene variants, which is the reason for our inclusion of this gene.")</f>
        <v>For the vast majority of people, the overall risk associated with the common CHRNA3 variants is small, and do not impact treatment. It is possible that variants in this gene interact with other gene variants, which is the reason for our inclusion of this gene.</v>
      </c>
      <c r="C148" t="str">
        <f>B148</f>
        <v>For the vast majority of people, the overall risk associated with the common CHRNA3 variants is small, and do not impact treatment. It is possible that variants in this gene interact with other gene variants, which is the reason for our inclusion of this gene.</v>
      </c>
    </row>
    <row r="149" spans="1:3" s="33" customFormat="1" x14ac:dyDescent="0.25">
      <c r="A149" s="31"/>
      <c r="B149" s="32"/>
    </row>
    <row r="150" spans="1:3" s="33" customFormat="1" x14ac:dyDescent="0.25">
      <c r="A150" s="34"/>
      <c r="B150" s="32"/>
      <c r="C150" s="6" t="s">
        <v>377</v>
      </c>
    </row>
    <row r="151" spans="1:3" s="33" customFormat="1" x14ac:dyDescent="0.25">
      <c r="A151" s="34"/>
      <c r="B151" s="32"/>
      <c r="C151" s="6"/>
    </row>
    <row r="152" spans="1:3" x14ac:dyDescent="0.25">
      <c r="A152" s="5"/>
      <c r="C152" t="s">
        <v>376</v>
      </c>
    </row>
    <row r="153" spans="1:3" x14ac:dyDescent="0.25">
      <c r="A153" s="5"/>
    </row>
    <row r="154" spans="1:3" x14ac:dyDescent="0.25">
      <c r="A154" s="5" t="s">
        <v>17</v>
      </c>
      <c r="B154" s="27" t="s">
        <v>595</v>
      </c>
      <c r="C154" t="str">
        <f>B154</f>
        <v>The CHRNA3 protein plays a role in developing nicotine dependence and regulating nicotine receptor proliferation and destruction. Incorrect formation of the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his variant may cause an increase in [cocaine dependence](https://www.ncbi.nlm.nih.gov/pubmed/20485328).</v>
      </c>
    </row>
    <row r="155" spans="1:3" x14ac:dyDescent="0.25">
      <c r="A155" s="5"/>
    </row>
    <row r="156" spans="1:3" x14ac:dyDescent="0.25">
      <c r="A156" s="5"/>
      <c r="C156" t="s">
        <v>55</v>
      </c>
    </row>
    <row r="157" spans="1:3" x14ac:dyDescent="0.25">
      <c r="A157" s="5"/>
    </row>
    <row r="158" spans="1:3" x14ac:dyDescent="0.25">
      <c r="A158" s="5"/>
      <c r="B158" s="41" t="s">
        <v>596</v>
      </c>
      <c r="C158" t="str">
        <f>B158</f>
        <v>People also should not smoke or use cocaine.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59" spans="1:3" s="33" customFormat="1" x14ac:dyDescent="0.25">
      <c r="A159" s="31"/>
      <c r="B159" s="32"/>
    </row>
    <row r="160" spans="1:3" s="33" customFormat="1" x14ac:dyDescent="0.25">
      <c r="A160" s="34"/>
      <c r="B160" s="32"/>
      <c r="C160" s="6" t="s">
        <v>378</v>
      </c>
    </row>
    <row r="161" spans="1:3" s="33" customFormat="1" x14ac:dyDescent="0.25">
      <c r="A161" s="34"/>
      <c r="B161" s="32"/>
      <c r="C161" s="6"/>
    </row>
    <row r="162" spans="1:3" x14ac:dyDescent="0.25">
      <c r="A162" s="5"/>
      <c r="C162" t="s">
        <v>161</v>
      </c>
    </row>
    <row r="163" spans="1:3" x14ac:dyDescent="0.25">
      <c r="A163" s="5"/>
    </row>
    <row r="164" spans="1:3" x14ac:dyDescent="0.25">
      <c r="A164" s="5" t="s">
        <v>17</v>
      </c>
      <c r="B164" s="41" t="s">
        <v>597</v>
      </c>
      <c r="C164" t="str">
        <f>B164</f>
        <v>The CHRNA3 protein plays a role in developing nicotine dependence and regulating nicotine receptor proliferation and destruction. Incorrect formation of the nicotine neurotransmitter receptor protein has a variety of effects. This homozygous variant causes greatly increased risk of [lung cancer](https://www.ncbi.nlm.nih.gov/pubmed/23094028), with an [odds ratio of 1.44](https://www.ncbi.nlm.nih.gov/pubmed/21559498), and [COPD](https://www.ncbi.nlm.nih.gov/pubmed/24621683), with an [odds ratio of 1.39](https://www.ncbi.nlm.nih.gov/pubmed/24621683).   It causes an [increase](https://www.ncbi.nlm.nih.gov/pubmed/29030599) of [two](https://www.ncbi.nlm.nih.gov/pubmed/21559498) [cigarettes](https://www.ncbi.nlm.nih.gov/pubmed/23870182)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as common in [CFS patients at 85.7% with an odds ratio of 6.22.](https://www.ncbi.nlm.nih.gov/pubmed/27099524)</v>
      </c>
    </row>
    <row r="165" spans="1:3" x14ac:dyDescent="0.25">
      <c r="A165" s="5"/>
    </row>
    <row r="166" spans="1:3" x14ac:dyDescent="0.25">
      <c r="A166" s="5"/>
      <c r="C166" t="s">
        <v>55</v>
      </c>
    </row>
    <row r="167" spans="1:3" x14ac:dyDescent="0.25">
      <c r="A167" s="5"/>
    </row>
    <row r="168" spans="1:3" x14ac:dyDescent="0.25">
      <c r="A168" s="5"/>
      <c r="B168" s="41" t="s">
        <v>598</v>
      </c>
      <c r="C168" t="str">
        <f>B168</f>
        <v>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valproric acid](https://www.ncbi.nlm.nih.gov/pubmed/17349632/) impair NKC function, and should be avoided.</v>
      </c>
    </row>
    <row r="170" spans="1:3" s="33" customFormat="1" x14ac:dyDescent="0.25">
      <c r="A170" s="31"/>
      <c r="B170" s="32"/>
    </row>
    <row r="171" spans="1:3" s="33" customFormat="1" x14ac:dyDescent="0.25">
      <c r="A171" s="34"/>
      <c r="B171" s="32"/>
      <c r="C171" t="s">
        <v>380</v>
      </c>
    </row>
    <row r="172" spans="1:3" s="33" customFormat="1" x14ac:dyDescent="0.25">
      <c r="A172" s="34"/>
      <c r="B172" s="32"/>
      <c r="C172" s="6"/>
    </row>
    <row r="173" spans="1:3" x14ac:dyDescent="0.25">
      <c r="A173" s="5"/>
      <c r="C173" t="s">
        <v>376</v>
      </c>
    </row>
    <row r="174" spans="1:3" x14ac:dyDescent="0.25">
      <c r="A174" s="5"/>
    </row>
    <row r="175" spans="1:3" x14ac:dyDescent="0.25">
      <c r="A175" s="5" t="s">
        <v>17</v>
      </c>
      <c r="B175" s="27" t="s">
        <v>599</v>
      </c>
      <c r="C175" t="str">
        <f>B175</f>
        <v>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never-smokers.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v>
      </c>
    </row>
    <row r="176" spans="1:3" x14ac:dyDescent="0.25">
      <c r="A176" s="5"/>
    </row>
    <row r="177" spans="1:3" x14ac:dyDescent="0.25">
      <c r="A177" s="5"/>
      <c r="C177" t="s">
        <v>55</v>
      </c>
    </row>
    <row r="178" spans="1:3" x14ac:dyDescent="0.25">
      <c r="A178" s="5"/>
    </row>
    <row r="179" spans="1:3" x14ac:dyDescent="0.25">
      <c r="A179" s="5"/>
      <c r="B179" s="41" t="s">
        <v>600</v>
      </c>
      <c r="C179" t="str">
        <f>B179</f>
        <v>People also should not smoke.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80" spans="1:3" s="33" customFormat="1" x14ac:dyDescent="0.25">
      <c r="A180" s="31"/>
      <c r="B180" s="32"/>
    </row>
    <row r="181" spans="1:3" s="33" customFormat="1" x14ac:dyDescent="0.25">
      <c r="A181" s="34"/>
      <c r="B181" s="32"/>
      <c r="C181" t="s">
        <v>379</v>
      </c>
    </row>
    <row r="182" spans="1:3" s="33" customFormat="1" x14ac:dyDescent="0.25">
      <c r="A182" s="34"/>
      <c r="B182" s="32"/>
      <c r="C182" s="6"/>
    </row>
    <row r="183" spans="1:3" x14ac:dyDescent="0.25">
      <c r="A183" s="5"/>
      <c r="C183" t="s">
        <v>161</v>
      </c>
    </row>
    <row r="184" spans="1:3" x14ac:dyDescent="0.25">
      <c r="A184" s="5"/>
    </row>
    <row r="185" spans="1:3" x14ac:dyDescent="0.25">
      <c r="A185" s="5" t="s">
        <v>17</v>
      </c>
      <c r="B185" s="27" t="s">
        <v>601</v>
      </c>
      <c r="C185" t="str">
        <f>B185</f>
        <v>This homozygous variant causes increased risk of [adenocarcinoma and squamous cell lung cancer among Caucasians and African Americans](https://www.ncbi.nlm.nih.gov/pubmed/24254305), with an [odds ratio of 1.9](https://www.ncbi.nlm.nih.gov/pubmed/25233467), but not East Asians or never-smokers.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[2.0mg decrease](https://www.ncbi.nlm.nih.gov/pubmed/25891233) in daily NRT consumption up to 28 days after beginning treatment.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are also greatly increased. Homozygotes had increased risk of [antipsychotic medication and schizophrenia](https://www.ncbi.nlm.nih.gov/pubmed/26054357).</v>
      </c>
    </row>
    <row r="186" spans="1:3" x14ac:dyDescent="0.25">
      <c r="A186" s="5"/>
    </row>
    <row r="187" spans="1:3" x14ac:dyDescent="0.25">
      <c r="A187" s="5"/>
      <c r="C187" t="s">
        <v>55</v>
      </c>
    </row>
    <row r="188" spans="1:3" x14ac:dyDescent="0.25">
      <c r="A188" s="5"/>
    </row>
    <row r="189" spans="1:3" x14ac:dyDescent="0.25">
      <c r="A189" s="5"/>
      <c r="B189" s="41" t="s">
        <v>602</v>
      </c>
      <c r="C189" t="str">
        <f>B189</f>
        <v>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91" spans="1:3" s="33" customFormat="1" x14ac:dyDescent="0.25">
      <c r="B191" s="32"/>
    </row>
    <row r="193" spans="1:3" ht="30" x14ac:dyDescent="0.25">
      <c r="A193" t="s">
        <v>56</v>
      </c>
      <c r="B193" s="7" t="s">
        <v>383</v>
      </c>
      <c r="C193" t="str">
        <f>CONCATENATE("&lt;symptoms ",B193," /&gt;")</f>
        <v>&lt;symptoms fatigue D005221 inflamation D007249 anxiety D001007 depression D003863 /&gt;</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grik3</vt:lpstr>
      <vt:lpstr>tprm8</vt:lpstr>
      <vt:lpstr>COMT</vt:lpstr>
      <vt:lpstr>CHRNE</vt:lpstr>
      <vt:lpstr>MTHFR</vt:lpstr>
      <vt:lpstr>SLCA4</vt:lpstr>
      <vt:lpstr>CLYBL</vt:lpstr>
      <vt:lpstr>CHRNA3</vt:lpstr>
      <vt:lpstr>CHRNA5</vt:lpstr>
      <vt:lpstr>SCN9A</vt:lpstr>
      <vt:lpstr>Sheet3</vt:lpstr>
      <vt:lpstr>Other CFS Variants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2018-03-20T02:38:18Z</dcterms:created>
  <dcterms:modified xsi:type="dcterms:W3CDTF">2018-04-20T08:12:22Z</dcterms:modified>
</cp:coreProperties>
</file>