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F573B65C-5CA0-437D-B30F-B44AE6F06082}" xr6:coauthVersionLast="31" xr6:coauthVersionMax="31" xr10:uidLastSave="{00000000-0000-0000-0000-000000000000}"/>
  <bookViews>
    <workbookView xWindow="0" yWindow="0" windowWidth="12045" windowHeight="6315" firstSheet="10" activeTab="14" xr2:uid="{F242D327-181C-4A2D-8161-3E7E0C2ECB73}"/>
  </bookViews>
  <sheets>
    <sheet name="NR3C1" sheetId="1" r:id="rId1"/>
    <sheet name="NPAS2" sheetId="2" r:id="rId2"/>
    <sheet name="HSD11B1" sheetId="3" r:id="rId3"/>
    <sheet name="DRD2" sheetId="4" r:id="rId4"/>
    <sheet name="POMC" sheetId="5" r:id="rId5"/>
    <sheet name="CHRNA2" sheetId="6" r:id="rId6"/>
    <sheet name="HTR2A" sheetId="7" r:id="rId7"/>
    <sheet name="IL12B" sheetId="8" r:id="rId8"/>
    <sheet name="TRPC4" sheetId="9" r:id="rId9"/>
    <sheet name="NOS3" sheetId="10" r:id="rId10"/>
    <sheet name="GRIK2" sheetId="11" r:id="rId11"/>
    <sheet name="TPH2" sheetId="14" r:id="rId12"/>
    <sheet name="TRPC2" sheetId="12" r:id="rId13"/>
    <sheet name="CRHR1" sheetId="13" r:id="rId14"/>
    <sheet name="IFNG" sheetId="15" r:id="rId1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5" l="1"/>
  <c r="C2419" i="15"/>
  <c r="C2413" i="15"/>
  <c r="C2283" i="15"/>
  <c r="C2277" i="15"/>
  <c r="C2147" i="15"/>
  <c r="C2141" i="15"/>
  <c r="C2011" i="15"/>
  <c r="C2005" i="15"/>
  <c r="C1875" i="15"/>
  <c r="C1869" i="15"/>
  <c r="C1739" i="15"/>
  <c r="C1733" i="15"/>
  <c r="C1603" i="15"/>
  <c r="C1597" i="15"/>
  <c r="C1467" i="15"/>
  <c r="C1461" i="15"/>
  <c r="C1059" i="15"/>
  <c r="C1053" i="15"/>
  <c r="C923" i="15"/>
  <c r="C917" i="15"/>
  <c r="C245" i="15"/>
  <c r="C241" i="15"/>
  <c r="C237" i="15"/>
  <c r="C229" i="15"/>
  <c r="C225" i="15"/>
  <c r="C217" i="15"/>
  <c r="C213" i="15"/>
  <c r="C205" i="15"/>
  <c r="C201" i="15"/>
  <c r="B193" i="15"/>
  <c r="C193" i="15" s="1"/>
  <c r="C191" i="15"/>
  <c r="C189" i="15"/>
  <c r="C188" i="15"/>
  <c r="C187" i="15"/>
  <c r="C183" i="15"/>
  <c r="C175" i="15"/>
  <c r="B175" i="15"/>
  <c r="C179" i="15" s="1"/>
  <c r="C173" i="15"/>
  <c r="C172" i="15"/>
  <c r="C168" i="15"/>
  <c r="C160" i="15"/>
  <c r="B160" i="15"/>
  <c r="C164" i="15" s="1"/>
  <c r="C158" i="15"/>
  <c r="B147" i="15"/>
  <c r="C157" i="15" s="1"/>
  <c r="B146" i="15"/>
  <c r="C153" i="15" s="1"/>
  <c r="C144" i="15"/>
  <c r="B133" i="15"/>
  <c r="C143" i="15" s="1"/>
  <c r="B132" i="15"/>
  <c r="C139" i="15" s="1"/>
  <c r="C130" i="15"/>
  <c r="B122" i="15"/>
  <c r="C129" i="15" s="1"/>
  <c r="B121" i="15"/>
  <c r="C125" i="15" s="1"/>
  <c r="B120" i="15"/>
  <c r="C121" i="15" s="1"/>
  <c r="B119" i="15"/>
  <c r="B118" i="15"/>
  <c r="B117" i="15"/>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7" i="15"/>
  <c r="C53" i="15"/>
  <c r="B47" i="15"/>
  <c r="B46" i="15"/>
  <c r="C44" i="15"/>
  <c r="B36" i="15"/>
  <c r="C43" i="15" s="1"/>
  <c r="B35" i="15"/>
  <c r="C39" i="15" s="1"/>
  <c r="B33" i="15"/>
  <c r="B32" i="15"/>
  <c r="B31" i="15"/>
  <c r="C116" i="15"/>
  <c r="C28" i="15"/>
  <c r="C26" i="15"/>
  <c r="C24" i="15"/>
  <c r="C23" i="15"/>
  <c r="C73" i="15" s="1"/>
  <c r="C22" i="15"/>
  <c r="B145" i="15"/>
  <c r="C149" i="15" s="1"/>
  <c r="I20" i="15"/>
  <c r="B102" i="15" s="1"/>
  <c r="C106" i="15" s="1"/>
  <c r="H20" i="15"/>
  <c r="B59" i="15" s="1"/>
  <c r="C63" i="15" s="1"/>
  <c r="C20" i="15"/>
  <c r="C18" i="15"/>
  <c r="B131" i="15"/>
  <c r="C135" i="15" s="1"/>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15" i="14"/>
  <c r="C2474" i="14"/>
  <c r="C2468" i="14"/>
  <c r="C2338" i="14"/>
  <c r="C2332" i="14"/>
  <c r="C2202" i="14"/>
  <c r="C2196" i="14"/>
  <c r="C2066" i="14"/>
  <c r="C2060" i="14"/>
  <c r="C1930" i="14"/>
  <c r="C1924" i="14"/>
  <c r="C1794" i="14"/>
  <c r="C1788" i="14"/>
  <c r="C1658" i="14"/>
  <c r="C1652" i="14"/>
  <c r="C1522" i="14"/>
  <c r="C1516" i="14"/>
  <c r="C1114" i="14"/>
  <c r="C1108" i="14"/>
  <c r="C978" i="14"/>
  <c r="C972" i="14"/>
  <c r="C300" i="14"/>
  <c r="C296" i="14"/>
  <c r="C292" i="14"/>
  <c r="C284" i="14"/>
  <c r="C280" i="14"/>
  <c r="C272" i="14"/>
  <c r="C268" i="14"/>
  <c r="C260" i="14"/>
  <c r="C256" i="14"/>
  <c r="B248" i="14"/>
  <c r="C248" i="14" s="1"/>
  <c r="C246" i="14"/>
  <c r="C244" i="14"/>
  <c r="C243" i="14"/>
  <c r="C242" i="14"/>
  <c r="C238" i="14"/>
  <c r="C230" i="14"/>
  <c r="B230" i="14"/>
  <c r="C234" i="14" s="1"/>
  <c r="C228" i="14"/>
  <c r="C227" i="14"/>
  <c r="C223" i="14"/>
  <c r="C215" i="14"/>
  <c r="B215" i="14"/>
  <c r="C219" i="14" s="1"/>
  <c r="C213" i="14"/>
  <c r="C208" i="14"/>
  <c r="B202" i="14"/>
  <c r="C212" i="14" s="1"/>
  <c r="B201" i="14"/>
  <c r="C199" i="14"/>
  <c r="B188" i="14"/>
  <c r="C198" i="14" s="1"/>
  <c r="B187" i="14"/>
  <c r="C194" i="14" s="1"/>
  <c r="C185" i="14"/>
  <c r="B177" i="14"/>
  <c r="C184" i="14" s="1"/>
  <c r="B176" i="14"/>
  <c r="C180" i="14" s="1"/>
  <c r="B174" i="14"/>
  <c r="B173" i="14"/>
  <c r="B172" i="14"/>
  <c r="C170" i="14"/>
  <c r="B159" i="14"/>
  <c r="C169" i="14" s="1"/>
  <c r="B158" i="14"/>
  <c r="C165" i="14" s="1"/>
  <c r="C156" i="14"/>
  <c r="B145" i="14"/>
  <c r="C155" i="14" s="1"/>
  <c r="B144" i="14"/>
  <c r="C151" i="14" s="1"/>
  <c r="C142" i="14"/>
  <c r="B134" i="14"/>
  <c r="C141" i="14" s="1"/>
  <c r="B133" i="14"/>
  <c r="C137" i="14" s="1"/>
  <c r="B131" i="14"/>
  <c r="B130" i="14"/>
  <c r="B129" i="14"/>
  <c r="C127" i="14"/>
  <c r="B116" i="14"/>
  <c r="C126" i="14" s="1"/>
  <c r="B115" i="14"/>
  <c r="C122" i="14" s="1"/>
  <c r="C113" i="14"/>
  <c r="B102" i="14"/>
  <c r="C112" i="14" s="1"/>
  <c r="B101" i="14"/>
  <c r="C108" i="14" s="1"/>
  <c r="C99" i="14"/>
  <c r="C94" i="14"/>
  <c r="B91" i="14"/>
  <c r="C98" i="14" s="1"/>
  <c r="B90" i="14"/>
  <c r="B88" i="14"/>
  <c r="B87" i="14"/>
  <c r="B86" i="14"/>
  <c r="C84" i="14"/>
  <c r="B73" i="14"/>
  <c r="C83" i="14" s="1"/>
  <c r="B72" i="14"/>
  <c r="C79" i="14" s="1"/>
  <c r="C70" i="14"/>
  <c r="B59" i="14"/>
  <c r="C69" i="14" s="1"/>
  <c r="B58" i="14"/>
  <c r="C65" i="14" s="1"/>
  <c r="C56" i="14"/>
  <c r="B48" i="14"/>
  <c r="C55" i="14" s="1"/>
  <c r="B47" i="14"/>
  <c r="C51" i="14" s="1"/>
  <c r="B45" i="14"/>
  <c r="B44" i="14"/>
  <c r="B43" i="14"/>
  <c r="C40" i="14"/>
  <c r="B38" i="14"/>
  <c r="C38" i="14" s="1"/>
  <c r="C35" i="14"/>
  <c r="C171" i="14" s="1"/>
  <c r="C34" i="14"/>
  <c r="C32" i="14"/>
  <c r="C30" i="14"/>
  <c r="C29" i="14"/>
  <c r="C128" i="14" s="1"/>
  <c r="C28" i="14"/>
  <c r="C26" i="14"/>
  <c r="C24" i="14"/>
  <c r="C23" i="14"/>
  <c r="C85" i="14" s="1"/>
  <c r="C22" i="14"/>
  <c r="K20" i="14"/>
  <c r="B200" i="14" s="1"/>
  <c r="C204" i="14" s="1"/>
  <c r="J20" i="14"/>
  <c r="B157" i="14" s="1"/>
  <c r="C161" i="14" s="1"/>
  <c r="I20" i="14"/>
  <c r="B114" i="14" s="1"/>
  <c r="C118" i="14" s="1"/>
  <c r="H20" i="14"/>
  <c r="B71" i="14" s="1"/>
  <c r="C75" i="14" s="1"/>
  <c r="C20" i="14"/>
  <c r="C18" i="14"/>
  <c r="K17" i="14"/>
  <c r="B186" i="14" s="1"/>
  <c r="C190" i="14" s="1"/>
  <c r="J17" i="14"/>
  <c r="B143" i="14" s="1"/>
  <c r="C147" i="14" s="1"/>
  <c r="I17" i="14"/>
  <c r="B100" i="14" s="1"/>
  <c r="C104" i="14" s="1"/>
  <c r="H17" i="14"/>
  <c r="B57" i="14" s="1"/>
  <c r="C61" i="14" s="1"/>
  <c r="C17" i="14"/>
  <c r="C42" i="14" s="1"/>
  <c r="K14" i="14"/>
  <c r="B175" i="14" s="1"/>
  <c r="C176" i="14" s="1"/>
  <c r="J14" i="14"/>
  <c r="B132" i="14" s="1"/>
  <c r="C133" i="14" s="1"/>
  <c r="I14" i="14"/>
  <c r="B89" i="14" s="1"/>
  <c r="C90" i="14" s="1"/>
  <c r="H14" i="14"/>
  <c r="B46" i="14" s="1"/>
  <c r="C47" i="14" s="1"/>
  <c r="C13" i="14"/>
  <c r="C11" i="14"/>
  <c r="J10" i="14"/>
  <c r="I10" i="14"/>
  <c r="H10" i="14"/>
  <c r="L9" i="14"/>
  <c r="C9" i="14"/>
  <c r="L8" i="14"/>
  <c r="L7" i="14"/>
  <c r="L6" i="14"/>
  <c r="C6" i="14"/>
  <c r="L5" i="14"/>
  <c r="L4" i="14"/>
  <c r="C4" i="14"/>
  <c r="L3" i="14"/>
  <c r="C2" i="14"/>
  <c r="C2425" i="13"/>
  <c r="C2419" i="13"/>
  <c r="C2289" i="13"/>
  <c r="C2283" i="13"/>
  <c r="C2153" i="13"/>
  <c r="C2147" i="13"/>
  <c r="C2017" i="13"/>
  <c r="C2011" i="13"/>
  <c r="C1881" i="13"/>
  <c r="C1875" i="13"/>
  <c r="C1745" i="13"/>
  <c r="C1739" i="13"/>
  <c r="C1609" i="13"/>
  <c r="C1603" i="13"/>
  <c r="C1473" i="13"/>
  <c r="C1467" i="13"/>
  <c r="C1065" i="13"/>
  <c r="C1059" i="13"/>
  <c r="C929" i="13"/>
  <c r="C923" i="13"/>
  <c r="C251" i="13"/>
  <c r="C247" i="13"/>
  <c r="C243" i="13"/>
  <c r="C235" i="13"/>
  <c r="C231" i="13"/>
  <c r="C223" i="13"/>
  <c r="C219" i="13"/>
  <c r="C211" i="13"/>
  <c r="C207" i="13"/>
  <c r="B199" i="13"/>
  <c r="C199" i="13" s="1"/>
  <c r="C197" i="13"/>
  <c r="C195" i="13"/>
  <c r="C194" i="13"/>
  <c r="C193" i="13"/>
  <c r="C189" i="13"/>
  <c r="C181" i="13"/>
  <c r="B181" i="13"/>
  <c r="C185" i="13" s="1"/>
  <c r="C179" i="13"/>
  <c r="C178" i="13"/>
  <c r="C174" i="13"/>
  <c r="C166" i="13"/>
  <c r="B166" i="13"/>
  <c r="C170" i="13" s="1"/>
  <c r="C164" i="13"/>
  <c r="C159" i="13"/>
  <c r="B153" i="13"/>
  <c r="C163" i="13" s="1"/>
  <c r="B152" i="13"/>
  <c r="C150" i="13"/>
  <c r="C145" i="13"/>
  <c r="B139" i="13"/>
  <c r="C149" i="13" s="1"/>
  <c r="B138" i="13"/>
  <c r="C136" i="13"/>
  <c r="C131" i="13"/>
  <c r="B128" i="13"/>
  <c r="C135" i="13" s="1"/>
  <c r="B127" i="13"/>
  <c r="B125" i="13"/>
  <c r="B124" i="13"/>
  <c r="B123" i="13"/>
  <c r="C123" i="13" s="1"/>
  <c r="C121" i="13"/>
  <c r="C116" i="13"/>
  <c r="B110" i="13"/>
  <c r="C120" i="13" s="1"/>
  <c r="B109" i="13"/>
  <c r="C107" i="13"/>
  <c r="B96" i="13"/>
  <c r="C106" i="13" s="1"/>
  <c r="B95" i="13"/>
  <c r="C102" i="13" s="1"/>
  <c r="C93" i="13"/>
  <c r="C88" i="13"/>
  <c r="B85" i="13"/>
  <c r="C92" i="13" s="1"/>
  <c r="B84" i="13"/>
  <c r="B83" i="13"/>
  <c r="C84" i="13" s="1"/>
  <c r="B82" i="13"/>
  <c r="B81" i="13"/>
  <c r="B80" i="13"/>
  <c r="C78" i="13"/>
  <c r="C73" i="13"/>
  <c r="B67" i="13"/>
  <c r="C77" i="13" s="1"/>
  <c r="B66" i="13"/>
  <c r="C64" i="13"/>
  <c r="C59" i="13"/>
  <c r="B53" i="13"/>
  <c r="C63" i="13" s="1"/>
  <c r="B52" i="13"/>
  <c r="C50" i="13"/>
  <c r="B42" i="13"/>
  <c r="C49" i="13" s="1"/>
  <c r="B41" i="13"/>
  <c r="C45" i="13" s="1"/>
  <c r="B39" i="13"/>
  <c r="B38" i="13"/>
  <c r="B37" i="13"/>
  <c r="C36" i="13"/>
  <c r="C34" i="13"/>
  <c r="C32" i="13"/>
  <c r="C30" i="13"/>
  <c r="C29" i="13"/>
  <c r="C122" i="13" s="1"/>
  <c r="C28" i="13"/>
  <c r="C26" i="13"/>
  <c r="C24" i="13"/>
  <c r="C23" i="13"/>
  <c r="C79" i="13" s="1"/>
  <c r="C22" i="13"/>
  <c r="J20" i="13"/>
  <c r="B151" i="13" s="1"/>
  <c r="C155" i="13" s="1"/>
  <c r="I20" i="13"/>
  <c r="B108" i="13" s="1"/>
  <c r="C112" i="13" s="1"/>
  <c r="H20" i="13"/>
  <c r="B65" i="13" s="1"/>
  <c r="C69" i="13" s="1"/>
  <c r="C20" i="13"/>
  <c r="C18" i="13"/>
  <c r="J17" i="13"/>
  <c r="B137" i="13" s="1"/>
  <c r="C141" i="13" s="1"/>
  <c r="I17" i="13"/>
  <c r="B94" i="13" s="1"/>
  <c r="C98" i="13" s="1"/>
  <c r="H17" i="13"/>
  <c r="B51" i="13" s="1"/>
  <c r="C55" i="13" s="1"/>
  <c r="C17" i="13"/>
  <c r="C15" i="13"/>
  <c r="J14" i="13"/>
  <c r="B126" i="13" s="1"/>
  <c r="C127" i="13" s="1"/>
  <c r="I14" i="13"/>
  <c r="H14" i="13"/>
  <c r="B40" i="13" s="1"/>
  <c r="C41" i="13" s="1"/>
  <c r="C13" i="13"/>
  <c r="C11" i="13"/>
  <c r="J10" i="13"/>
  <c r="I10" i="13"/>
  <c r="H10" i="13"/>
  <c r="L9" i="13"/>
  <c r="C9" i="13"/>
  <c r="L8" i="13"/>
  <c r="L7" i="13"/>
  <c r="L6" i="13"/>
  <c r="C6" i="13"/>
  <c r="L5" i="13"/>
  <c r="L4" i="13"/>
  <c r="C4" i="13"/>
  <c r="L3" i="13"/>
  <c r="C2" i="13"/>
  <c r="C2327" i="12"/>
  <c r="C2321" i="12"/>
  <c r="C2191" i="12"/>
  <c r="C2185" i="12"/>
  <c r="C2055" i="12"/>
  <c r="C2049" i="12"/>
  <c r="C1919" i="12"/>
  <c r="C1913" i="12"/>
  <c r="C1783" i="12"/>
  <c r="C1777" i="12"/>
  <c r="C1647" i="12"/>
  <c r="C1641" i="12"/>
  <c r="C1511" i="12"/>
  <c r="C1505" i="12"/>
  <c r="C1375" i="12"/>
  <c r="C1369" i="12"/>
  <c r="C967" i="12"/>
  <c r="C961" i="12"/>
  <c r="C831" i="12"/>
  <c r="C825" i="12"/>
  <c r="C153" i="12"/>
  <c r="C149" i="12"/>
  <c r="C145" i="12"/>
  <c r="C137" i="12"/>
  <c r="C133" i="12"/>
  <c r="C125" i="12"/>
  <c r="C121" i="12"/>
  <c r="C113" i="12"/>
  <c r="C109" i="12"/>
  <c r="B101" i="12"/>
  <c r="C101" i="12" s="1"/>
  <c r="C99" i="12"/>
  <c r="C97" i="12"/>
  <c r="C96" i="12"/>
  <c r="C95" i="12"/>
  <c r="C91" i="12"/>
  <c r="C83" i="12"/>
  <c r="B83" i="12"/>
  <c r="C87" i="12" s="1"/>
  <c r="C81" i="12"/>
  <c r="C80" i="12"/>
  <c r="C76" i="12"/>
  <c r="C68" i="12"/>
  <c r="B68" i="12"/>
  <c r="C72" i="12" s="1"/>
  <c r="C66" i="12"/>
  <c r="C61" i="12"/>
  <c r="B55" i="12"/>
  <c r="C65" i="12" s="1"/>
  <c r="B54" i="12"/>
  <c r="B53" i="12"/>
  <c r="C57" i="12" s="1"/>
  <c r="C52" i="12"/>
  <c r="C47" i="12"/>
  <c r="B41" i="12"/>
  <c r="C51" i="12" s="1"/>
  <c r="B40" i="12"/>
  <c r="C38" i="12"/>
  <c r="C33" i="12"/>
  <c r="B30" i="12"/>
  <c r="C37" i="12" s="1"/>
  <c r="B29" i="12"/>
  <c r="B27" i="12"/>
  <c r="B26" i="12"/>
  <c r="B25" i="12"/>
  <c r="C25" i="12" s="1"/>
  <c r="C22" i="12"/>
  <c r="H20" i="12"/>
  <c r="C20" i="12"/>
  <c r="C18" i="12"/>
  <c r="H17" i="12"/>
  <c r="B39" i="12" s="1"/>
  <c r="C43" i="12" s="1"/>
  <c r="C17" i="12"/>
  <c r="C24" i="12" s="1"/>
  <c r="C15" i="12"/>
  <c r="H14" i="12"/>
  <c r="B28" i="12" s="1"/>
  <c r="C29" i="12" s="1"/>
  <c r="C13" i="12"/>
  <c r="C11" i="12"/>
  <c r="H10" i="12"/>
  <c r="L9" i="12"/>
  <c r="C9" i="12"/>
  <c r="L8" i="12"/>
  <c r="L7" i="12"/>
  <c r="L6" i="12"/>
  <c r="C6" i="12"/>
  <c r="L5" i="12"/>
  <c r="L4" i="12"/>
  <c r="C4" i="12"/>
  <c r="L3" i="12"/>
  <c r="C2" i="12"/>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C68" i="1"/>
  <c r="P14" i="1"/>
  <c r="P17" i="1"/>
  <c r="B467" i="1" s="1"/>
  <c r="C471" i="1" s="1"/>
  <c r="B456" i="1"/>
  <c r="C457" i="1" s="1"/>
  <c r="C15" i="1"/>
  <c r="C15" i="2"/>
  <c r="C15" i="3"/>
  <c r="C15" i="4"/>
  <c r="C15" i="5"/>
  <c r="C15" i="6"/>
  <c r="C15" i="7"/>
  <c r="C15" i="9"/>
  <c r="C15" i="8"/>
  <c r="V14" i="1"/>
  <c r="U14" i="1"/>
  <c r="B671" i="1" s="1"/>
  <c r="C672" i="1" s="1"/>
  <c r="T14" i="1"/>
  <c r="B628" i="1" s="1"/>
  <c r="C629" i="1" s="1"/>
  <c r="S14" i="1"/>
  <c r="R14" i="1"/>
  <c r="Q14" i="1"/>
  <c r="O14" i="1"/>
  <c r="B413" i="1" s="1"/>
  <c r="C414" i="1" s="1"/>
  <c r="N14" i="1"/>
  <c r="B104" i="1"/>
  <c r="C104" i="1" s="1"/>
  <c r="B56" i="1"/>
  <c r="C56" i="1" s="1"/>
  <c r="V20" i="1"/>
  <c r="B739" i="1" s="1"/>
  <c r="C743" i="1" s="1"/>
  <c r="U20" i="1"/>
  <c r="B696" i="1" s="1"/>
  <c r="C700" i="1" s="1"/>
  <c r="T20" i="1"/>
  <c r="B653" i="1" s="1"/>
  <c r="C657" i="1" s="1"/>
  <c r="S20" i="1"/>
  <c r="R20" i="1"/>
  <c r="B567" i="1" s="1"/>
  <c r="C571" i="1" s="1"/>
  <c r="Q20" i="1"/>
  <c r="B524" i="1" s="1"/>
  <c r="C528" i="1" s="1"/>
  <c r="P20" i="1"/>
  <c r="B481" i="1" s="1"/>
  <c r="C485" i="1" s="1"/>
  <c r="O20" i="1"/>
  <c r="B438" i="1" s="1"/>
  <c r="C442" i="1" s="1"/>
  <c r="V17" i="1"/>
  <c r="B725" i="1" s="1"/>
  <c r="C729" i="1" s="1"/>
  <c r="U17" i="1"/>
  <c r="B682" i="1" s="1"/>
  <c r="C686" i="1" s="1"/>
  <c r="T17" i="1"/>
  <c r="B639" i="1" s="1"/>
  <c r="C643" i="1" s="1"/>
  <c r="S17" i="1"/>
  <c r="R17" i="1"/>
  <c r="B553" i="1" s="1"/>
  <c r="C557" i="1" s="1"/>
  <c r="Q17" i="1"/>
  <c r="B510" i="1" s="1"/>
  <c r="C514" i="1" s="1"/>
  <c r="O17" i="1"/>
  <c r="B424" i="1" s="1"/>
  <c r="C428" i="1" s="1"/>
  <c r="B714" i="1"/>
  <c r="C715" i="1" s="1"/>
  <c r="B585" i="1"/>
  <c r="C586" i="1" s="1"/>
  <c r="B542" i="1"/>
  <c r="C543" i="1" s="1"/>
  <c r="V10" i="1"/>
  <c r="U10" i="1"/>
  <c r="T10" i="1"/>
  <c r="S10" i="1"/>
  <c r="R10" i="1"/>
  <c r="Q10" i="1"/>
  <c r="P10" i="1"/>
  <c r="O10"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J14" i="9"/>
  <c r="I14" i="9"/>
  <c r="H14" i="9"/>
  <c r="J14" i="8"/>
  <c r="I14" i="8"/>
  <c r="B83" i="8" s="1"/>
  <c r="C84" i="8" s="1"/>
  <c r="H14" i="8"/>
  <c r="B40" i="8" s="1"/>
  <c r="C41" i="8" s="1"/>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4" i="1"/>
  <c r="B327" i="1" s="1"/>
  <c r="C328" i="1" s="1"/>
  <c r="L14" i="1"/>
  <c r="B284" i="1" s="1"/>
  <c r="C285" i="1" s="1"/>
  <c r="K14" i="1"/>
  <c r="J14" i="1"/>
  <c r="I14" i="1"/>
  <c r="B155" i="1" s="1"/>
  <c r="C156" i="1" s="1"/>
  <c r="H14" i="1"/>
  <c r="B112" i="1" s="1"/>
  <c r="C113" i="1" s="1"/>
  <c r="H17" i="1"/>
  <c r="B123" i="1" s="1"/>
  <c r="C127" i="1" s="1"/>
  <c r="B235" i="5"/>
  <c r="C239" i="5" s="1"/>
  <c r="L10" i="5"/>
  <c r="B32" i="9"/>
  <c r="C2425" i="9"/>
  <c r="C2419" i="9"/>
  <c r="C2289" i="9"/>
  <c r="C2283" i="9"/>
  <c r="C2153" i="9"/>
  <c r="C2147" i="9"/>
  <c r="C2017" i="9"/>
  <c r="C2011" i="9"/>
  <c r="C1881" i="9"/>
  <c r="C1875" i="9"/>
  <c r="C1745" i="9"/>
  <c r="C1739" i="9"/>
  <c r="C1609" i="9"/>
  <c r="C1603" i="9"/>
  <c r="C1473" i="9"/>
  <c r="C1467" i="9"/>
  <c r="C1065" i="9"/>
  <c r="C1059" i="9"/>
  <c r="C929" i="9"/>
  <c r="C923" i="9"/>
  <c r="C251" i="9"/>
  <c r="C247" i="9"/>
  <c r="C243" i="9"/>
  <c r="C235" i="9"/>
  <c r="C231" i="9"/>
  <c r="C223" i="9"/>
  <c r="C219" i="9"/>
  <c r="C211" i="9"/>
  <c r="C207" i="9"/>
  <c r="B199" i="9"/>
  <c r="C199" i="9" s="1"/>
  <c r="C197" i="9"/>
  <c r="C195" i="9"/>
  <c r="C194" i="9"/>
  <c r="C193" i="9"/>
  <c r="C189" i="9"/>
  <c r="C181" i="9"/>
  <c r="B181" i="9"/>
  <c r="C185" i="9" s="1"/>
  <c r="C179" i="9"/>
  <c r="C178" i="9"/>
  <c r="C174" i="9"/>
  <c r="C166" i="9"/>
  <c r="B166" i="9"/>
  <c r="C170" i="9" s="1"/>
  <c r="C164" i="9"/>
  <c r="C163" i="9"/>
  <c r="B153" i="9"/>
  <c r="B152" i="9"/>
  <c r="C159" i="9" s="1"/>
  <c r="C150" i="9"/>
  <c r="B139" i="9"/>
  <c r="C149" i="9" s="1"/>
  <c r="B138" i="9"/>
  <c r="C145" i="9" s="1"/>
  <c r="C136" i="9"/>
  <c r="B128" i="9"/>
  <c r="C135" i="9" s="1"/>
  <c r="B127" i="9"/>
  <c r="C131" i="9" s="1"/>
  <c r="B125" i="9"/>
  <c r="B124" i="9"/>
  <c r="B123" i="9"/>
  <c r="C121" i="9"/>
  <c r="B110" i="9"/>
  <c r="C120" i="9" s="1"/>
  <c r="B109" i="9"/>
  <c r="C116" i="9" s="1"/>
  <c r="C107" i="9"/>
  <c r="B96" i="9"/>
  <c r="C106" i="9" s="1"/>
  <c r="B95" i="9"/>
  <c r="C102" i="9" s="1"/>
  <c r="C93" i="9"/>
  <c r="B85" i="9"/>
  <c r="C92" i="9" s="1"/>
  <c r="B84" i="9"/>
  <c r="C88" i="9" s="1"/>
  <c r="B82" i="9"/>
  <c r="B81" i="9"/>
  <c r="B80" i="9"/>
  <c r="C78" i="9"/>
  <c r="B67" i="9"/>
  <c r="C77" i="9" s="1"/>
  <c r="B66" i="9"/>
  <c r="C73" i="9" s="1"/>
  <c r="C64" i="9"/>
  <c r="B53" i="9"/>
  <c r="C63" i="9" s="1"/>
  <c r="B52" i="9"/>
  <c r="C59" i="9" s="1"/>
  <c r="C50" i="9"/>
  <c r="B42" i="9"/>
  <c r="C49" i="9" s="1"/>
  <c r="B41" i="9"/>
  <c r="C45" i="9" s="1"/>
  <c r="B40" i="9"/>
  <c r="C41" i="9" s="1"/>
  <c r="B39" i="9"/>
  <c r="B38" i="9"/>
  <c r="B37" i="9"/>
  <c r="C34" i="9"/>
  <c r="C32" i="9"/>
  <c r="C30" i="9"/>
  <c r="C29" i="9"/>
  <c r="C122" i="9" s="1"/>
  <c r="C28" i="9"/>
  <c r="C26" i="9"/>
  <c r="C24" i="9"/>
  <c r="C23" i="9"/>
  <c r="C79" i="9" s="1"/>
  <c r="C22" i="9"/>
  <c r="J20" i="9"/>
  <c r="B151" i="9" s="1"/>
  <c r="C155" i="9" s="1"/>
  <c r="I20" i="9"/>
  <c r="B108" i="9" s="1"/>
  <c r="C112" i="9" s="1"/>
  <c r="H20" i="9"/>
  <c r="B65" i="9" s="1"/>
  <c r="C69" i="9" s="1"/>
  <c r="C20" i="9"/>
  <c r="C18" i="9"/>
  <c r="J17" i="9"/>
  <c r="B137" i="9" s="1"/>
  <c r="C141" i="9" s="1"/>
  <c r="I17" i="9"/>
  <c r="B94" i="9" s="1"/>
  <c r="C98" i="9" s="1"/>
  <c r="H17" i="9"/>
  <c r="B51" i="9" s="1"/>
  <c r="C55" i="9" s="1"/>
  <c r="C17" i="9"/>
  <c r="C36" i="9" s="1"/>
  <c r="B126" i="9"/>
  <c r="C127" i="9" s="1"/>
  <c r="B83" i="9"/>
  <c r="C84" i="9" s="1"/>
  <c r="C13" i="9"/>
  <c r="C11" i="9"/>
  <c r="J10" i="9"/>
  <c r="I10" i="9"/>
  <c r="H10" i="9"/>
  <c r="L9" i="9"/>
  <c r="C9" i="9"/>
  <c r="L8" i="9"/>
  <c r="L7" i="9"/>
  <c r="L6" i="9"/>
  <c r="C6" i="9"/>
  <c r="L5" i="9"/>
  <c r="L4" i="9"/>
  <c r="C4" i="9"/>
  <c r="L3" i="9"/>
  <c r="C2" i="9"/>
  <c r="B27" i="8"/>
  <c r="B20" i="8"/>
  <c r="B33" i="8"/>
  <c r="C32" i="8" s="1"/>
  <c r="C2426" i="8"/>
  <c r="C2420" i="8"/>
  <c r="C2290" i="8"/>
  <c r="C2284" i="8"/>
  <c r="C2154" i="8"/>
  <c r="C2148" i="8"/>
  <c r="C2018" i="8"/>
  <c r="C2012" i="8"/>
  <c r="C1882" i="8"/>
  <c r="C1876" i="8"/>
  <c r="C1746" i="8"/>
  <c r="C1740" i="8"/>
  <c r="C1610" i="8"/>
  <c r="C1604" i="8"/>
  <c r="C1474" i="8"/>
  <c r="C1468" i="8"/>
  <c r="C1066" i="8"/>
  <c r="C1060" i="8"/>
  <c r="C930" i="8"/>
  <c r="C924" i="8"/>
  <c r="C252" i="8"/>
  <c r="C248" i="8"/>
  <c r="C244" i="8"/>
  <c r="C236" i="8"/>
  <c r="C232" i="8"/>
  <c r="C224" i="8"/>
  <c r="C220" i="8"/>
  <c r="C212" i="8"/>
  <c r="C208" i="8"/>
  <c r="B200" i="8"/>
  <c r="C200" i="8" s="1"/>
  <c r="C198" i="8"/>
  <c r="C196" i="8"/>
  <c r="C195" i="8"/>
  <c r="C194" i="8"/>
  <c r="C190" i="8"/>
  <c r="C182" i="8"/>
  <c r="B182" i="8"/>
  <c r="C186" i="8" s="1"/>
  <c r="C180" i="8"/>
  <c r="C179" i="8"/>
  <c r="C175" i="8"/>
  <c r="C167" i="8"/>
  <c r="B167" i="8"/>
  <c r="C171" i="8" s="1"/>
  <c r="C165" i="8"/>
  <c r="C164" i="8"/>
  <c r="B153" i="8"/>
  <c r="C163" i="8" s="1"/>
  <c r="B152" i="8"/>
  <c r="C159" i="8" s="1"/>
  <c r="C150" i="8"/>
  <c r="C145" i="8"/>
  <c r="B139" i="8"/>
  <c r="C149" i="8" s="1"/>
  <c r="B138" i="8"/>
  <c r="C136" i="8"/>
  <c r="B128" i="8"/>
  <c r="C135" i="8" s="1"/>
  <c r="B127" i="8"/>
  <c r="C131" i="8" s="1"/>
  <c r="B125" i="8"/>
  <c r="B124" i="8"/>
  <c r="B123" i="8"/>
  <c r="C121" i="8"/>
  <c r="B110" i="8"/>
  <c r="C120" i="8" s="1"/>
  <c r="B109" i="8"/>
  <c r="C116" i="8" s="1"/>
  <c r="C107" i="8"/>
  <c r="B96" i="8"/>
  <c r="C106" i="8" s="1"/>
  <c r="B95" i="8"/>
  <c r="C102" i="8" s="1"/>
  <c r="C93" i="8"/>
  <c r="B85" i="8"/>
  <c r="C92" i="8" s="1"/>
  <c r="B84" i="8"/>
  <c r="C88" i="8" s="1"/>
  <c r="B82" i="8"/>
  <c r="B81" i="8"/>
  <c r="B80" i="8"/>
  <c r="C78" i="8"/>
  <c r="B67" i="8"/>
  <c r="C77" i="8" s="1"/>
  <c r="B66" i="8"/>
  <c r="C73" i="8" s="1"/>
  <c r="C64" i="8"/>
  <c r="B53" i="8"/>
  <c r="C63" i="8" s="1"/>
  <c r="B52" i="8"/>
  <c r="C59" i="8" s="1"/>
  <c r="C50" i="8"/>
  <c r="B42" i="8"/>
  <c r="C49" i="8" s="1"/>
  <c r="B41" i="8"/>
  <c r="C45" i="8" s="1"/>
  <c r="B39" i="8"/>
  <c r="B38" i="8"/>
  <c r="B37" i="8"/>
  <c r="C34" i="8"/>
  <c r="C30" i="8"/>
  <c r="C29" i="8"/>
  <c r="C122" i="8" s="1"/>
  <c r="C28" i="8"/>
  <c r="C24" i="8"/>
  <c r="C23" i="8"/>
  <c r="C79" i="8" s="1"/>
  <c r="C22" i="8"/>
  <c r="J20" i="8"/>
  <c r="B151" i="8" s="1"/>
  <c r="C155" i="8" s="1"/>
  <c r="I20" i="8"/>
  <c r="B108" i="8" s="1"/>
  <c r="C112" i="8" s="1"/>
  <c r="H20" i="8"/>
  <c r="B65" i="8" s="1"/>
  <c r="C69" i="8" s="1"/>
  <c r="C20" i="8"/>
  <c r="C18" i="8"/>
  <c r="J17" i="8"/>
  <c r="B137" i="8" s="1"/>
  <c r="C141" i="8" s="1"/>
  <c r="I17" i="8"/>
  <c r="B94" i="8" s="1"/>
  <c r="C98" i="8" s="1"/>
  <c r="H17" i="8"/>
  <c r="B51" i="8" s="1"/>
  <c r="C55" i="8" s="1"/>
  <c r="C17" i="8"/>
  <c r="C36" i="8" s="1"/>
  <c r="B126" i="8"/>
  <c r="C127" i="8" s="1"/>
  <c r="C13" i="8"/>
  <c r="C11" i="8"/>
  <c r="J10" i="8"/>
  <c r="I10" i="8"/>
  <c r="H10" i="8"/>
  <c r="L9" i="8"/>
  <c r="C9" i="8"/>
  <c r="L8" i="8"/>
  <c r="L7" i="8"/>
  <c r="L6" i="8"/>
  <c r="C6" i="8"/>
  <c r="L5" i="8"/>
  <c r="L4" i="8"/>
  <c r="C4" i="8"/>
  <c r="L3" i="8"/>
  <c r="C2" i="8"/>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0" i="1"/>
  <c r="C3013" i="1"/>
  <c r="C3007" i="1"/>
  <c r="C2877" i="1"/>
  <c r="C2871" i="1"/>
  <c r="C2741" i="1"/>
  <c r="C2735" i="1"/>
  <c r="C2605" i="1"/>
  <c r="C2599" i="1"/>
  <c r="C2469" i="1"/>
  <c r="C2463" i="1"/>
  <c r="C2333" i="1"/>
  <c r="C2327" i="1"/>
  <c r="C2197" i="1"/>
  <c r="C2191" i="1"/>
  <c r="C2061" i="1"/>
  <c r="C2055" i="1"/>
  <c r="C1653" i="1"/>
  <c r="C1647" i="1"/>
  <c r="C1517" i="1"/>
  <c r="C1511" i="1"/>
  <c r="C839" i="1"/>
  <c r="C835" i="1"/>
  <c r="C831" i="1"/>
  <c r="C823" i="1"/>
  <c r="C819" i="1"/>
  <c r="C811" i="1"/>
  <c r="C807" i="1"/>
  <c r="C799" i="1"/>
  <c r="C795" i="1"/>
  <c r="B787" i="1"/>
  <c r="C787" i="1" s="1"/>
  <c r="C785" i="1"/>
  <c r="C783" i="1"/>
  <c r="C782" i="1"/>
  <c r="C781" i="1"/>
  <c r="C777" i="1"/>
  <c r="C769" i="1"/>
  <c r="B769" i="1"/>
  <c r="C773" i="1" s="1"/>
  <c r="C767" i="1"/>
  <c r="C766" i="1"/>
  <c r="C762" i="1"/>
  <c r="C754" i="1"/>
  <c r="B754" i="1"/>
  <c r="C758" i="1" s="1"/>
  <c r="C752" i="1"/>
  <c r="B741" i="1"/>
  <c r="C751" i="1" s="1"/>
  <c r="B740" i="1"/>
  <c r="C747" i="1" s="1"/>
  <c r="C738" i="1"/>
  <c r="B727" i="1"/>
  <c r="C737" i="1" s="1"/>
  <c r="B726" i="1"/>
  <c r="C733" i="1" s="1"/>
  <c r="C724" i="1"/>
  <c r="B716" i="1"/>
  <c r="C723" i="1" s="1"/>
  <c r="B715" i="1"/>
  <c r="C719" i="1" s="1"/>
  <c r="B713" i="1"/>
  <c r="B712" i="1"/>
  <c r="B711" i="1"/>
  <c r="C709" i="1"/>
  <c r="C704" i="1"/>
  <c r="B698" i="1"/>
  <c r="C708" i="1" s="1"/>
  <c r="B697" i="1"/>
  <c r="C695" i="1"/>
  <c r="B684" i="1"/>
  <c r="C694" i="1" s="1"/>
  <c r="B683" i="1"/>
  <c r="C690" i="1" s="1"/>
  <c r="C681" i="1"/>
  <c r="B673" i="1"/>
  <c r="C680" i="1" s="1"/>
  <c r="B672" i="1"/>
  <c r="C676" i="1" s="1"/>
  <c r="B670" i="1"/>
  <c r="B669" i="1"/>
  <c r="B668" i="1"/>
  <c r="C666" i="1"/>
  <c r="B655" i="1"/>
  <c r="C665" i="1" s="1"/>
  <c r="B654" i="1"/>
  <c r="C661" i="1" s="1"/>
  <c r="C652" i="1"/>
  <c r="B641" i="1"/>
  <c r="C651" i="1" s="1"/>
  <c r="B640" i="1"/>
  <c r="C647" i="1" s="1"/>
  <c r="C638" i="1"/>
  <c r="B630" i="1"/>
  <c r="C637" i="1" s="1"/>
  <c r="B629" i="1"/>
  <c r="C633" i="1" s="1"/>
  <c r="B627" i="1"/>
  <c r="B626" i="1"/>
  <c r="B625" i="1"/>
  <c r="C623" i="1"/>
  <c r="B612" i="1"/>
  <c r="C622" i="1" s="1"/>
  <c r="B611" i="1"/>
  <c r="C618" i="1" s="1"/>
  <c r="B610" i="1"/>
  <c r="C614" i="1" s="1"/>
  <c r="C609" i="1"/>
  <c r="B598" i="1"/>
  <c r="C608" i="1" s="1"/>
  <c r="B597" i="1"/>
  <c r="C604" i="1" s="1"/>
  <c r="C595" i="1"/>
  <c r="B587" i="1"/>
  <c r="C594" i="1" s="1"/>
  <c r="B586" i="1"/>
  <c r="C590" i="1" s="1"/>
  <c r="B584" i="1"/>
  <c r="B583" i="1"/>
  <c r="B582" i="1"/>
  <c r="C580" i="1"/>
  <c r="B569" i="1"/>
  <c r="C579" i="1" s="1"/>
  <c r="B568" i="1"/>
  <c r="C575" i="1" s="1"/>
  <c r="C566" i="1"/>
  <c r="B555" i="1"/>
  <c r="C565" i="1" s="1"/>
  <c r="B554" i="1"/>
  <c r="C561" i="1" s="1"/>
  <c r="C552" i="1"/>
  <c r="C547" i="1"/>
  <c r="B544" i="1"/>
  <c r="C551" i="1" s="1"/>
  <c r="B543" i="1"/>
  <c r="B541" i="1"/>
  <c r="B540" i="1"/>
  <c r="B539" i="1"/>
  <c r="C537" i="1"/>
  <c r="B526" i="1"/>
  <c r="C536" i="1" s="1"/>
  <c r="B525" i="1"/>
  <c r="C532" i="1" s="1"/>
  <c r="C523" i="1"/>
  <c r="B512" i="1"/>
  <c r="C522" i="1" s="1"/>
  <c r="B511" i="1"/>
  <c r="C518" i="1" s="1"/>
  <c r="C509" i="1"/>
  <c r="B501" i="1"/>
  <c r="C508" i="1" s="1"/>
  <c r="B500" i="1"/>
  <c r="C504" i="1" s="1"/>
  <c r="B498" i="1"/>
  <c r="B497" i="1"/>
  <c r="B496" i="1"/>
  <c r="C494" i="1"/>
  <c r="B483" i="1"/>
  <c r="C493" i="1" s="1"/>
  <c r="B482" i="1"/>
  <c r="C489" i="1" s="1"/>
  <c r="C480" i="1"/>
  <c r="B469" i="1"/>
  <c r="C479" i="1" s="1"/>
  <c r="B468" i="1"/>
  <c r="C475" i="1" s="1"/>
  <c r="C466" i="1"/>
  <c r="B458" i="1"/>
  <c r="C465" i="1" s="1"/>
  <c r="B457" i="1"/>
  <c r="C461" i="1" s="1"/>
  <c r="B455" i="1"/>
  <c r="B454" i="1"/>
  <c r="B453" i="1"/>
  <c r="C451" i="1"/>
  <c r="B440" i="1"/>
  <c r="C450" i="1" s="1"/>
  <c r="B439" i="1"/>
  <c r="C446" i="1" s="1"/>
  <c r="C437" i="1"/>
  <c r="B426" i="1"/>
  <c r="C436" i="1" s="1"/>
  <c r="B425" i="1"/>
  <c r="C432" i="1" s="1"/>
  <c r="C423" i="1"/>
  <c r="B415" i="1"/>
  <c r="C422" i="1" s="1"/>
  <c r="B414" i="1"/>
  <c r="C418" i="1" s="1"/>
  <c r="B412" i="1"/>
  <c r="B411" i="1"/>
  <c r="B410" i="1"/>
  <c r="C408" i="1"/>
  <c r="B397" i="1"/>
  <c r="C407" i="1" s="1"/>
  <c r="B396" i="1"/>
  <c r="C403" i="1" s="1"/>
  <c r="C394" i="1"/>
  <c r="B383" i="1"/>
  <c r="C393" i="1" s="1"/>
  <c r="B382" i="1"/>
  <c r="C389" i="1" s="1"/>
  <c r="C380" i="1"/>
  <c r="B372" i="1"/>
  <c r="C379" i="1" s="1"/>
  <c r="B371" i="1"/>
  <c r="C375" i="1" s="1"/>
  <c r="B369" i="1"/>
  <c r="B368" i="1"/>
  <c r="B367" i="1"/>
  <c r="C365" i="1"/>
  <c r="B354" i="1"/>
  <c r="C364" i="1" s="1"/>
  <c r="B353" i="1"/>
  <c r="C360" i="1" s="1"/>
  <c r="C351" i="1"/>
  <c r="B340" i="1"/>
  <c r="C350" i="1" s="1"/>
  <c r="B339" i="1"/>
  <c r="C346" i="1" s="1"/>
  <c r="C337" i="1"/>
  <c r="B329" i="1"/>
  <c r="C336" i="1" s="1"/>
  <c r="B328" i="1"/>
  <c r="C332" i="1" s="1"/>
  <c r="B326" i="1"/>
  <c r="B325" i="1"/>
  <c r="B324" i="1"/>
  <c r="C322" i="1"/>
  <c r="B311" i="1"/>
  <c r="C321" i="1" s="1"/>
  <c r="B310" i="1"/>
  <c r="C317" i="1" s="1"/>
  <c r="C308" i="1"/>
  <c r="B297" i="1"/>
  <c r="C307" i="1" s="1"/>
  <c r="B296" i="1"/>
  <c r="C303" i="1" s="1"/>
  <c r="C294" i="1"/>
  <c r="B286" i="1"/>
  <c r="C293" i="1" s="1"/>
  <c r="B285" i="1"/>
  <c r="C289" i="1" s="1"/>
  <c r="B283" i="1"/>
  <c r="B282" i="1"/>
  <c r="B281" i="1"/>
  <c r="C279" i="1"/>
  <c r="B268" i="1"/>
  <c r="C278" i="1" s="1"/>
  <c r="B267" i="1"/>
  <c r="C274" i="1" s="1"/>
  <c r="C265" i="1"/>
  <c r="B254" i="1"/>
  <c r="C264" i="1" s="1"/>
  <c r="B253" i="1"/>
  <c r="C260" i="1" s="1"/>
  <c r="C251" i="1"/>
  <c r="B243" i="1"/>
  <c r="C250" i="1" s="1"/>
  <c r="B242" i="1"/>
  <c r="C246" i="1" s="1"/>
  <c r="B240" i="1"/>
  <c r="B239" i="1"/>
  <c r="B238" i="1"/>
  <c r="C236" i="1"/>
  <c r="B225" i="1"/>
  <c r="C235" i="1" s="1"/>
  <c r="B224" i="1"/>
  <c r="C231" i="1" s="1"/>
  <c r="C222" i="1"/>
  <c r="B211" i="1"/>
  <c r="C221" i="1" s="1"/>
  <c r="B210" i="1"/>
  <c r="C217" i="1" s="1"/>
  <c r="C208" i="1"/>
  <c r="B200" i="1"/>
  <c r="C207" i="1" s="1"/>
  <c r="B199" i="1"/>
  <c r="C203" i="1" s="1"/>
  <c r="B197" i="1"/>
  <c r="B196" i="1"/>
  <c r="B195" i="1"/>
  <c r="C193" i="1"/>
  <c r="B182" i="1"/>
  <c r="C192" i="1" s="1"/>
  <c r="B181" i="1"/>
  <c r="C188" i="1" s="1"/>
  <c r="C179" i="1"/>
  <c r="B168" i="1"/>
  <c r="C178" i="1" s="1"/>
  <c r="B167" i="1"/>
  <c r="C174" i="1" s="1"/>
  <c r="C165" i="1"/>
  <c r="B157" i="1"/>
  <c r="C164" i="1" s="1"/>
  <c r="B156" i="1"/>
  <c r="C160" i="1" s="1"/>
  <c r="B154" i="1"/>
  <c r="B153" i="1"/>
  <c r="B152" i="1"/>
  <c r="C150" i="1"/>
  <c r="B139" i="1"/>
  <c r="C149" i="1" s="1"/>
  <c r="B138" i="1"/>
  <c r="C145" i="1" s="1"/>
  <c r="C136" i="1"/>
  <c r="B125" i="1"/>
  <c r="C135" i="1" s="1"/>
  <c r="B124" i="1"/>
  <c r="C131" i="1" s="1"/>
  <c r="C122" i="1"/>
  <c r="B114" i="1"/>
  <c r="C121" i="1" s="1"/>
  <c r="B113" i="1"/>
  <c r="C117" i="1" s="1"/>
  <c r="B111" i="1"/>
  <c r="B110" i="1"/>
  <c r="B109" i="1"/>
  <c r="C106" i="1"/>
  <c r="C102" i="1"/>
  <c r="C101" i="1"/>
  <c r="C710" i="1" s="1"/>
  <c r="C100" i="1"/>
  <c r="C98" i="1"/>
  <c r="C96" i="1"/>
  <c r="C95" i="1"/>
  <c r="C667" i="1" s="1"/>
  <c r="C94" i="1"/>
  <c r="C92" i="1"/>
  <c r="C90" i="1"/>
  <c r="C89" i="1"/>
  <c r="C624" i="1" s="1"/>
  <c r="C88" i="1"/>
  <c r="C86" i="1"/>
  <c r="C84" i="1"/>
  <c r="C83" i="1"/>
  <c r="C581" i="1" s="1"/>
  <c r="C82" i="1"/>
  <c r="B80" i="1"/>
  <c r="C80" i="1" s="1"/>
  <c r="C78" i="1"/>
  <c r="C77" i="1"/>
  <c r="C538" i="1" s="1"/>
  <c r="C76" i="1"/>
  <c r="C74" i="1"/>
  <c r="C72" i="1"/>
  <c r="C71" i="1"/>
  <c r="C495" i="1" s="1"/>
  <c r="C70" i="1"/>
  <c r="C66" i="1"/>
  <c r="C65" i="1"/>
  <c r="C452" i="1" s="1"/>
  <c r="C64" i="1"/>
  <c r="C62" i="1"/>
  <c r="C60" i="1"/>
  <c r="C59" i="1"/>
  <c r="C409" i="1" s="1"/>
  <c r="C58" i="1"/>
  <c r="C54" i="1"/>
  <c r="C53" i="1"/>
  <c r="C366" i="1" s="1"/>
  <c r="C52" i="1"/>
  <c r="C50" i="1"/>
  <c r="C48" i="1"/>
  <c r="C47" i="1"/>
  <c r="C323" i="1" s="1"/>
  <c r="C46" i="1"/>
  <c r="C44" i="1"/>
  <c r="C42" i="1"/>
  <c r="C41" i="1"/>
  <c r="C280" i="1" s="1"/>
  <c r="C40" i="1"/>
  <c r="C38" i="1"/>
  <c r="C36" i="1"/>
  <c r="C35" i="1"/>
  <c r="C237" i="1" s="1"/>
  <c r="C34" i="1"/>
  <c r="C32" i="1"/>
  <c r="C30" i="1"/>
  <c r="C29" i="1"/>
  <c r="C194" i="1" s="1"/>
  <c r="C28" i="1"/>
  <c r="C26" i="1"/>
  <c r="C24" i="1"/>
  <c r="C23" i="1"/>
  <c r="C151" i="1" s="1"/>
  <c r="C22" i="1"/>
  <c r="N20" i="1"/>
  <c r="B395" i="1" s="1"/>
  <c r="C399" i="1" s="1"/>
  <c r="M20" i="1"/>
  <c r="B352" i="1" s="1"/>
  <c r="C356" i="1" s="1"/>
  <c r="L20" i="1"/>
  <c r="B309" i="1" s="1"/>
  <c r="C313" i="1" s="1"/>
  <c r="K20" i="1"/>
  <c r="B266" i="1" s="1"/>
  <c r="C270" i="1" s="1"/>
  <c r="J20" i="1"/>
  <c r="B223" i="1" s="1"/>
  <c r="C227" i="1" s="1"/>
  <c r="I20" i="1"/>
  <c r="B180" i="1" s="1"/>
  <c r="C184" i="1" s="1"/>
  <c r="H20" i="1"/>
  <c r="B137" i="1" s="1"/>
  <c r="C141" i="1" s="1"/>
  <c r="C20" i="1"/>
  <c r="C18" i="1"/>
  <c r="B596" i="1"/>
  <c r="C600" i="1" s="1"/>
  <c r="N17" i="1"/>
  <c r="B381" i="1" s="1"/>
  <c r="C385" i="1" s="1"/>
  <c r="M17" i="1"/>
  <c r="B338" i="1" s="1"/>
  <c r="C342" i="1" s="1"/>
  <c r="L17" i="1"/>
  <c r="B295" i="1" s="1"/>
  <c r="C299" i="1" s="1"/>
  <c r="K17" i="1"/>
  <c r="B252" i="1" s="1"/>
  <c r="C256" i="1" s="1"/>
  <c r="J17" i="1"/>
  <c r="B209" i="1" s="1"/>
  <c r="C213" i="1" s="1"/>
  <c r="I17" i="1"/>
  <c r="B166" i="1" s="1"/>
  <c r="C170" i="1" s="1"/>
  <c r="C17" i="1"/>
  <c r="C108" i="1" s="1"/>
  <c r="B499" i="1"/>
  <c r="C500" i="1" s="1"/>
  <c r="B370" i="1"/>
  <c r="C371" i="1" s="1"/>
  <c r="B241" i="1"/>
  <c r="C242" i="1" s="1"/>
  <c r="B198" i="1"/>
  <c r="C199" i="1" s="1"/>
  <c r="C13" i="1"/>
  <c r="C11" i="1"/>
  <c r="N10" i="1"/>
  <c r="M10" i="1"/>
  <c r="L10" i="1"/>
  <c r="K10" i="1"/>
  <c r="J10" i="1"/>
  <c r="I10" i="1"/>
  <c r="L9" i="1"/>
  <c r="C9" i="1"/>
  <c r="L8" i="1"/>
  <c r="L7" i="1"/>
  <c r="L6" i="1"/>
  <c r="C6" i="1"/>
  <c r="L5" i="1"/>
  <c r="L4" i="1"/>
  <c r="C4" i="1"/>
  <c r="L3" i="1"/>
  <c r="C2" i="1"/>
  <c r="C74" i="15" l="1"/>
  <c r="C31" i="15"/>
  <c r="C117" i="15"/>
  <c r="C45" i="15"/>
  <c r="C59" i="15"/>
  <c r="C88" i="15"/>
  <c r="C102" i="15"/>
  <c r="C131" i="15"/>
  <c r="C145" i="15"/>
  <c r="C129" i="14"/>
  <c r="C36" i="14"/>
  <c r="C43" i="14"/>
  <c r="C86" i="14"/>
  <c r="C172" i="14"/>
  <c r="K10" i="14"/>
  <c r="C57" i="14"/>
  <c r="C71" i="14"/>
  <c r="C100" i="14"/>
  <c r="C114" i="14"/>
  <c r="C143" i="14"/>
  <c r="C157" i="14"/>
  <c r="C186" i="14"/>
  <c r="C200" i="14"/>
  <c r="C37" i="13"/>
  <c r="C80" i="13"/>
  <c r="C51" i="13"/>
  <c r="C65" i="13"/>
  <c r="C94" i="13"/>
  <c r="C108" i="13"/>
  <c r="C137" i="13"/>
  <c r="C151" i="13"/>
  <c r="C39" i="12"/>
  <c r="C53" i="12"/>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94" i="9"/>
  <c r="C123" i="9"/>
  <c r="C221" i="5"/>
  <c r="C137" i="9"/>
  <c r="C151" i="9"/>
  <c r="C65" i="9"/>
  <c r="C51" i="9"/>
  <c r="C80" i="9"/>
  <c r="C37" i="9"/>
  <c r="C108" i="9"/>
  <c r="C26" i="8"/>
  <c r="C123" i="8"/>
  <c r="C137" i="8"/>
  <c r="C151" i="8"/>
  <c r="C37" i="8"/>
  <c r="C51" i="8"/>
  <c r="C65" i="8"/>
  <c r="C80" i="8"/>
  <c r="C94" i="8"/>
  <c r="C108" i="8"/>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9" i="1"/>
  <c r="C352" i="1"/>
  <c r="C180" i="1"/>
  <c r="C137" i="1"/>
  <c r="C238" i="1"/>
  <c r="C252" i="1"/>
  <c r="C367" i="1"/>
  <c r="C381" i="1"/>
  <c r="C395" i="1"/>
  <c r="C668" i="1"/>
  <c r="C682" i="1"/>
  <c r="C696" i="1"/>
  <c r="C152" i="1"/>
  <c r="C166" i="1"/>
  <c r="C281" i="1"/>
  <c r="C295" i="1"/>
  <c r="C496" i="1"/>
  <c r="C510" i="1"/>
  <c r="C524" i="1"/>
  <c r="C625" i="1"/>
  <c r="C639" i="1"/>
  <c r="C653" i="1"/>
  <c r="C195" i="1"/>
  <c r="C209" i="1"/>
  <c r="C223" i="1"/>
  <c r="C324" i="1"/>
  <c r="C338" i="1"/>
  <c r="C453" i="1"/>
  <c r="C410" i="1"/>
  <c r="C424" i="1"/>
  <c r="C438" i="1"/>
  <c r="C711" i="1"/>
  <c r="C725" i="1"/>
  <c r="C739" i="1"/>
  <c r="C109" i="1"/>
  <c r="C123" i="1"/>
  <c r="C266" i="1"/>
  <c r="C467" i="1"/>
  <c r="C481" i="1"/>
  <c r="C539" i="1"/>
  <c r="C553" i="1"/>
  <c r="C567" i="1"/>
  <c r="C582" i="1"/>
  <c r="C596" i="1"/>
  <c r="C610" i="1"/>
</calcChain>
</file>

<file path=xl/sharedStrings.xml><?xml version="1.0" encoding="utf-8"?>
<sst xmlns="http://schemas.openxmlformats.org/spreadsheetml/2006/main" count="4008" uniqueCount="488">
  <si>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</si>
  <si>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</si>
  <si>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</si>
  <si>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</si>
  <si>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</si>
  <si>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</si>
  <si>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</si>
  <si>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</si>
  <si>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</si>
  <si>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</si>
  <si>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</si>
  <si>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</si>
  <si>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</si>
  <si>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</si>
  <si>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</si>
  <si>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</si>
  <si>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</si>
  <si>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</si>
  <si>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</si>
  <si>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</si>
  <si>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</si>
  <si>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</si>
  <si>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</si>
  <si>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</si>
  <si>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</si>
  <si>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</si>
  <si>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</si>
  <si>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</si>
  <si>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</si>
  <si>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</si>
  <si>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</si>
  <si>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</si>
  <si>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</si>
  <si>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</si>
  <si>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</si>
  <si>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</si>
  <si>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</si>
  <si>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</si>
  <si>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</si>
  <si>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</si>
  <si>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</si>
  <si>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</si>
  <si>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</si>
  <si>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</si>
  <si>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</si>
  <si>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</si>
  <si>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</si>
  <si>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</si>
  <si>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</si>
  <si>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</si>
  <si>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</si>
  <si>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</si>
  <si>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</si>
  <si>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</si>
  <si>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</si>
  <si>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</si>
  <si>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</si>
  <si>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</si>
  <si>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</si>
  <si>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</si>
  <si>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</si>
  <si>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</si>
  <si>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</si>
  <si>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</si>
  <si>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</si>
  <si>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</si>
  <si>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</si>
  <si>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</si>
  <si>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</si>
  <si>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</si>
  <si>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</si>
  <si>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</si>
  <si>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</si>
  <si>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</si>
  <si>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</si>
  <si>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</si>
  <si>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</si>
  <si>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</si>
  <si>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</si>
  <si>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</si>
  <si>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</si>
  <si>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</si>
  <si>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</si>
  <si>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</si>
  <si>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</si>
  <si>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</si>
  <si>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</si>
  <si>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</si>
  <si>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</si>
  <si>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</si>
  <si>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</si>
  <si>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</si>
  <si>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</si>
  <si>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</si>
  <si>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</si>
  <si>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</si>
  <si>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</si>
  <si>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</si>
  <si>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</si>
  <si>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</si>
  <si>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</si>
  <si>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</si>
  <si>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</si>
  <si>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</si>
  <si>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</si>
  <si>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</si>
  <si>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</si>
  <si>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</si>
  <si>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</si>
  <si>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</si>
  <si>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</si>
  <si>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</si>
  <si>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</si>
  <si>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 xml:space="preserve">adipose and soft tissue D000273 respiratory system and lung D012137 </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</si>
  <si>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</si>
  <si>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</si>
  <si>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</si>
  <si>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</si>
  <si>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</si>
  <si>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</si>
  <si>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</si>
  <si>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</si>
  <si>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</si>
  <si>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</si>
  <si>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</si>
  <si>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</si>
  <si>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</si>
  <si>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</si>
  <si>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</si>
  <si>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</si>
  <si>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</si>
  <si>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</si>
  <si>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</si>
  <si>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</si>
  <si>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</si>
  <si>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</si>
  <si>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</si>
  <si>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</si>
  <si>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</si>
  <si>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</si>
  <si>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</si>
  <si>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</si>
  <si>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</si>
  <si>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</si>
  <si>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</si>
  <si>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</si>
  <si>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</si>
  <si>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</si>
  <si>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</si>
  <si>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</si>
  <si>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</si>
  <si>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</si>
  <si>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</si>
  <si>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</si>
  <si>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</si>
  <si>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</si>
  <si>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</si>
  <si>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</si>
  <si>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</si>
  <si>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</si>
  <si>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</si>
  <si>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</si>
  <si>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</si>
  <si>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</si>
  <si>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</si>
  <si>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</si>
  <si>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</si>
  <si>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</si>
  <si>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</si>
  <si>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</si>
  <si>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</si>
  <si>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</si>
  <si>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</si>
  <si>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</si>
  <si>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</si>
  <si>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</si>
  <si>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</si>
  <si>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</si>
  <si>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</si>
  <si>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</si>
  <si>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</si>
  <si>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</si>
  <si>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</si>
  <si>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</si>
  <si>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</si>
  <si>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</si>
  <si>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</si>
  <si>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</si>
  <si>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</si>
  <si>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</si>
  <si>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</si>
  <si>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</si>
  <si>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</si>
  <si>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</si>
  <si>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</si>
  <si>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</si>
  <si>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</si>
  <si>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</si>
  <si>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</si>
  <si>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</si>
  <si>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</si>
  <si>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</si>
  <si>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</si>
  <si>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</si>
  <si>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</si>
  <si>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</si>
  <si>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</si>
  <si>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</si>
  <si>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</si>
  <si>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</si>
  <si>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</si>
  <si>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</si>
  <si>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</si>
  <si>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</si>
  <si>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</si>
  <si>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</si>
  <si>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</si>
  <si>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</si>
  <si>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</si>
  <si>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</si>
  <si>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</si>
  <si>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</si>
  <si>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</si>
  <si>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</si>
  <si>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</si>
  <si>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</si>
  <si>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</si>
  <si>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</si>
  <si>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</si>
  <si>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</si>
  <si>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</si>
  <si>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</si>
  <si>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</si>
  <si>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</si>
  <si>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</si>
  <si>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</si>
  <si>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</si>
  <si>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</si>
  <si>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</si>
  <si>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</si>
  <si>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</si>
  <si>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</si>
  <si>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</si>
  <si>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</si>
  <si>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</si>
  <si>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</si>
  <si>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</si>
  <si>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</si>
  <si>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</si>
  <si>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</si>
  <si>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</si>
  <si>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</si>
  <si>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</si>
  <si>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</si>
  <si>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</si>
  <si>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</si>
  <si>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</si>
  <si>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</si>
  <si>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</si>
  <si>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</si>
  <si>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</si>
  <si>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</si>
  <si>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</si>
  <si>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</si>
  <si>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</si>
  <si>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</si>
  <si>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</si>
  <si>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</si>
  <si>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</si>
  <si>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</si>
  <si>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</si>
  <si>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</si>
  <si>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</si>
  <si>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</si>
  <si>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</si>
  <si>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</si>
  <si>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</si>
  <si>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</si>
  <si>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</si>
  <si>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</si>
  <si>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</si>
  <si>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</si>
  <si>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</si>
  <si>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</si>
  <si>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</si>
  <si>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</si>
  <si>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</si>
  <si>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</si>
  <si>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</si>
  <si>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</si>
  <si>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</si>
  <si>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</si>
  <si>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</si>
  <si>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</si>
  <si>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</si>
  <si>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</si>
  <si>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</si>
  <si>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</si>
  <si>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</si>
  <si>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</si>
  <si>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</si>
  <si>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</si>
  <si>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</si>
  <si>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</si>
  <si>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</si>
  <si>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</si>
  <si>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</si>
  <si>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</si>
  <si>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</si>
  <si>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</si>
  <si>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</si>
  <si>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</si>
  <si>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</si>
  <si>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</si>
  <si>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</si>
  <si>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</si>
  <si>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</si>
  <si>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</si>
  <si>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</si>
  <si>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</si>
  <si>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</si>
  <si>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</si>
  <si>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</si>
  <si>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</si>
  <si>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</si>
  <si>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</si>
  <si>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</si>
  <si>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</si>
  <si>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</si>
  <si>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</si>
  <si>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</si>
  <si>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</si>
  <si>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</si>
  <si>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</si>
  <si>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</si>
  <si>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</si>
  <si>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</si>
  <si>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</si>
  <si>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</si>
  <si>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</si>
  <si>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</si>
  <si>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</si>
  <si>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</si>
  <si>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</si>
  <si>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</si>
  <si>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</si>
  <si>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</si>
  <si>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</si>
  <si>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</si>
  <si>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</si>
  <si>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</si>
  <si>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</si>
  <si>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</si>
  <si>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</si>
  <si>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</si>
  <si>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</si>
  <si>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</si>
  <si>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</si>
  <si>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</si>
  <si>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</si>
  <si>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</si>
  <si>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</si>
  <si>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</si>
  <si>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</si>
  <si>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</si>
  <si>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</si>
  <si>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</si>
  <si>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</si>
  <si>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</si>
  <si>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</si>
  <si>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</si>
  <si>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</si>
  <si>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</si>
  <si>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</si>
  <si>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</si>
  <si>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</si>
  <si>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</si>
  <si>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</si>
  <si>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</si>
  <si>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</si>
  <si>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</si>
  <si>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</si>
  <si>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</si>
  <si>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</si>
  <si>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</si>
  <si>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</si>
  <si>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</si>
  <si>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</si>
  <si>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</si>
  <si>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</si>
  <si>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</si>
  <si>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</si>
  <si>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</si>
  <si>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</si>
  <si>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</si>
  <si>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</si>
  <si>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</si>
  <si>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</si>
  <si>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</si>
  <si>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</si>
  <si>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</si>
  <si>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</si>
  <si>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</si>
  <si>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</si>
  <si>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</si>
  <si>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</si>
  <si>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</si>
  <si>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</si>
  <si>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</si>
  <si>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</si>
  <si>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</si>
  <si>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</si>
  <si>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</si>
  <si>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</si>
  <si>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</si>
  <si>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</si>
  <si>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</si>
  <si>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</si>
  <si>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</si>
  <si>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</si>
  <si>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</si>
  <si>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</si>
  <si>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</si>
  <si>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</si>
  <si>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</si>
  <si>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</si>
  <si>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</si>
  <si>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</si>
  <si>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</si>
  <si>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</si>
  <si>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</si>
  <si>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</si>
  <si>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</si>
  <si>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</si>
  <si>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[T159323005C](https://www.ncbi.nlm.nih.gov/projects/SNP/snp_ref.cgi?rs=685828)</t>
  </si>
  <si>
    <t>endometrium and brain.</t>
  </si>
  <si>
    <t>brain D001921 female tissue D005836</t>
  </si>
  <si>
    <t>NC_000017.11:g.45784280_45835828</t>
  </si>
  <si>
    <t>A45815234G</t>
  </si>
  <si>
    <t>[A45815234G](https://www.ncbi.nlm.nih.gov/projects/SNP/snp_ref.cgi?rs=242940)</t>
  </si>
  <si>
    <t>[G45825631A](https://www.ncbi.nlm.nih.gov/projects/SNP/snp_ref.cgi?rs=1396862)</t>
  </si>
  <si>
    <t>G45825631A</t>
  </si>
  <si>
    <t>NC_000011.10:g.101073644G&gt;T</t>
  </si>
  <si>
    <t>NC_000017.11:g.</t>
  </si>
  <si>
    <t>[45825631G&gt;A]</t>
  </si>
  <si>
    <t>[45825631=]</t>
  </si>
  <si>
    <t>[101073644G&gt;T]</t>
  </si>
  <si>
    <t>[101073644=]</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</si>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</sst>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3013"/>
  <sheetViews>
    <sheetView workbookViewId="0">
      <selection activeCell="C787" sqref="C2:C78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75</v>
      </c>
      <c r="C2" s="3" t="str">
        <f>CONCATENATE("# What does the ",B2," gene do?")</f>
        <v># What does the NR3C1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glucocortisoid receptor it creates acts in your adipose tissue and lungs.</v>
      </c>
      <c r="H6" s="3" t="s">
        <v>13</v>
      </c>
      <c r="I6" s="11" t="s">
        <v>6</v>
      </c>
      <c r="J6" s="3">
        <v>0.44</v>
      </c>
      <c r="K6" s="3">
        <v>0.316</v>
      </c>
      <c r="L6" s="3">
        <f t="shared" si="0"/>
        <v>1.3924050632911393</v>
      </c>
      <c r="Y6" s="10"/>
      <c r="Z6" s="10"/>
      <c r="AA6" s="10"/>
      <c r="AC6" s="10"/>
    </row>
    <row r="7" spans="1:36" x14ac:dyDescent="0.25">
      <c r="A7" s="8" t="s">
        <v>14</v>
      </c>
      <c r="B7" s="9" t="s">
        <v>112</v>
      </c>
      <c r="H7" s="3" t="s">
        <v>16</v>
      </c>
      <c r="I7" s="11" t="s">
        <v>17</v>
      </c>
      <c r="J7" s="3">
        <v>0.45</v>
      </c>
      <c r="K7" s="3">
        <v>0.33100000000000002</v>
      </c>
      <c r="L7" s="3">
        <f t="shared" si="0"/>
        <v>1.3595166163141994</v>
      </c>
      <c r="Y7" s="6"/>
      <c r="AC7" s="10"/>
    </row>
    <row r="8" spans="1:36" x14ac:dyDescent="0.25">
      <c r="A8" s="8" t="s">
        <v>18</v>
      </c>
      <c r="B8" s="9" t="s">
        <v>111</v>
      </c>
      <c r="H8" s="3" t="s">
        <v>19</v>
      </c>
      <c r="I8" s="11" t="s">
        <v>20</v>
      </c>
      <c r="J8" s="3">
        <v>0.17299999999999999</v>
      </c>
      <c r="K8" s="3">
        <v>0.1</v>
      </c>
      <c r="L8" s="3">
        <f t="shared" si="0"/>
        <v>1.7299999999999998</v>
      </c>
      <c r="Y8" s="6"/>
      <c r="AC8" s="10"/>
    </row>
    <row r="9" spans="1:36" x14ac:dyDescent="0.25">
      <c r="A9" s="15" t="s">
        <v>21</v>
      </c>
      <c r="B9" s="9" t="s">
        <v>113</v>
      </c>
      <c r="C9" s="3" t="str">
        <f>CONCATENATE("&lt;TissueList ",B9," /&gt;")</f>
        <v>&lt;TissueList adipose and soft tissue D000273 respiratory system and lung D012137  /&gt;</v>
      </c>
      <c r="H9" s="3" t="s">
        <v>22</v>
      </c>
      <c r="I9" s="11" t="s">
        <v>23</v>
      </c>
      <c r="J9" s="3">
        <v>0.435</v>
      </c>
      <c r="K9" s="3">
        <v>0.33500000000000002</v>
      </c>
      <c r="L9" s="3">
        <f t="shared" si="0"/>
        <v>1.2985074626865671</v>
      </c>
      <c r="Y9" s="6"/>
      <c r="AC9" s="10"/>
    </row>
    <row r="10" spans="1:36" s="18" customFormat="1" ht="16.5" thickBot="1" x14ac:dyDescent="0.3">
      <c r="A10" s="16"/>
      <c r="B10" s="17"/>
      <c r="H10" s="18" t="str">
        <f>B19</f>
        <v>A143380220G</v>
      </c>
      <c r="I10" s="18" t="str">
        <f>B25</f>
        <v>T158189C</v>
      </c>
      <c r="J10" s="18" t="str">
        <f>B31</f>
        <v>T143342788C</v>
      </c>
      <c r="K10" s="18" t="str">
        <f>B37</f>
        <v>G1469-16T</v>
      </c>
      <c r="L10" s="18" t="str">
        <f>B43</f>
        <v>A143281925G</v>
      </c>
      <c r="M10" s="18" t="str">
        <f>B49</f>
        <v>A143307929G</v>
      </c>
      <c r="N10" s="18" t="str">
        <f>B55</f>
        <v>A1676G</v>
      </c>
      <c r="O10" s="18" t="str">
        <f>B61</f>
        <v>C1712T</v>
      </c>
      <c r="P10" s="18" t="str">
        <f>B67</f>
        <v>1891_1892+2delGAGT</v>
      </c>
      <c r="Q10" s="18" t="str">
        <f>B73</f>
        <v>T1922A</v>
      </c>
      <c r="R10" s="18" t="str">
        <f>B79</f>
        <v>G2035A</v>
      </c>
      <c r="S10" s="18" t="str">
        <f>B85</f>
        <v>C2209T</v>
      </c>
      <c r="T10" s="18" t="str">
        <f>B91</f>
        <v>T2259A</v>
      </c>
      <c r="U10" s="18" t="str">
        <f>B97</f>
        <v>T2318C</v>
      </c>
      <c r="V10" s="18" t="str">
        <f>B103</f>
        <v>G1430A</v>
      </c>
    </row>
    <row r="11" spans="1:36" ht="16.5" thickBot="1" x14ac:dyDescent="0.3">
      <c r="A11" s="8" t="s">
        <v>3</v>
      </c>
      <c r="B11" s="9" t="s">
        <v>75</v>
      </c>
      <c r="C11" s="3" t="str">
        <f>CONCATENATE("&lt;GeneAnalysis gene=",CHAR(34),B11,CHAR(34)," interval=",CHAR(34),B12,CHAR(34),"&gt; ")</f>
        <v xml:space="preserve">&lt;GeneAnalysis gene="NR3C1" interval="NC_000005.10:g.143277931_143435512"&gt; </v>
      </c>
      <c r="H11" s="19" t="s">
        <v>78</v>
      </c>
      <c r="I11" s="19" t="s">
        <v>78</v>
      </c>
      <c r="J11" s="19" t="s">
        <v>78</v>
      </c>
      <c r="K11" s="19" t="s">
        <v>78</v>
      </c>
      <c r="L11" s="19" t="s">
        <v>78</v>
      </c>
      <c r="M11" s="19" t="s">
        <v>78</v>
      </c>
      <c r="N11" s="19" t="s">
        <v>78</v>
      </c>
      <c r="O11" s="40" t="s">
        <v>78</v>
      </c>
      <c r="P11" s="20" t="s">
        <v>78</v>
      </c>
      <c r="Q11" s="40" t="s">
        <v>78</v>
      </c>
      <c r="R11" s="40" t="s">
        <v>78</v>
      </c>
      <c r="S11" s="20" t="s">
        <v>78</v>
      </c>
      <c r="T11" s="20" t="s">
        <v>78</v>
      </c>
      <c r="U11" s="40" t="s">
        <v>78</v>
      </c>
      <c r="V11" s="40" t="s">
        <v>78</v>
      </c>
      <c r="W11" s="20"/>
      <c r="X11" s="20"/>
      <c r="Y11" s="20"/>
      <c r="Z11" s="20"/>
    </row>
    <row r="12" spans="1:36" x14ac:dyDescent="0.25">
      <c r="A12" s="8" t="s">
        <v>24</v>
      </c>
      <c r="B12" s="9" t="s">
        <v>110</v>
      </c>
      <c r="H12" s="9" t="s">
        <v>80</v>
      </c>
      <c r="I12" s="9" t="s">
        <v>83</v>
      </c>
      <c r="J12" s="9" t="s">
        <v>81</v>
      </c>
      <c r="K12" s="9" t="s">
        <v>91</v>
      </c>
      <c r="L12" s="9" t="s">
        <v>89</v>
      </c>
      <c r="M12" s="9" t="s">
        <v>87</v>
      </c>
      <c r="N12" s="9" t="s">
        <v>85</v>
      </c>
      <c r="O12" s="9" t="s">
        <v>366</v>
      </c>
      <c r="P12" s="9" t="s">
        <v>368</v>
      </c>
      <c r="Q12" s="9" t="s">
        <v>370</v>
      </c>
      <c r="R12" s="9" t="s">
        <v>372</v>
      </c>
      <c r="S12" s="9" t="s">
        <v>373</v>
      </c>
      <c r="T12" s="9" t="s">
        <v>375</v>
      </c>
      <c r="U12" s="9" t="s">
        <v>377</v>
      </c>
      <c r="V12" s="9" t="s">
        <v>379</v>
      </c>
      <c r="W12" s="9"/>
      <c r="X12" s="9"/>
      <c r="Y12" s="9"/>
      <c r="Z12" s="9"/>
    </row>
    <row r="13" spans="1:36" x14ac:dyDescent="0.25">
      <c r="A13" s="8" t="s">
        <v>25</v>
      </c>
      <c r="B13" s="9" t="s">
        <v>346</v>
      </c>
      <c r="C13" s="3" t="str">
        <f>CONCATENATE("# What are some common mutations of ",B11,"?")</f>
        <v># What are some common mutations of NR3C1?</v>
      </c>
      <c r="H13" s="9" t="s">
        <v>79</v>
      </c>
      <c r="I13" s="9" t="s">
        <v>84</v>
      </c>
      <c r="J13" s="9" t="s">
        <v>82</v>
      </c>
      <c r="K13" s="9" t="s">
        <v>92</v>
      </c>
      <c r="L13" s="9" t="s">
        <v>90</v>
      </c>
      <c r="M13" s="9" t="s">
        <v>88</v>
      </c>
      <c r="N13" s="9" t="s">
        <v>86</v>
      </c>
      <c r="O13" s="9" t="s">
        <v>367</v>
      </c>
      <c r="P13" s="9" t="s">
        <v>369</v>
      </c>
      <c r="Q13" s="9" t="s">
        <v>371</v>
      </c>
      <c r="R13" s="9" t="s">
        <v>372</v>
      </c>
      <c r="S13" s="9" t="s">
        <v>374</v>
      </c>
      <c r="T13" s="9" t="s">
        <v>376</v>
      </c>
      <c r="U13" s="9" t="s">
        <v>378</v>
      </c>
      <c r="V13" s="9" t="s">
        <v>380</v>
      </c>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[T158189C](https://www.ncbi.nlm.nih.gov/projects/SNP/snp_ref.cgi?rs=258750)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[G1469-16T](https://www.ncbi.nlm.nih.gov/projects/SNP/snp_ref.cgi?rs=6188)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[A143281925G](https://www.ncbi.nlm.nih.gov/clinvar/variation/351364/)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[A1676G (p.Ile559Asn)](https://www.ncbi.nlm.nih.gov/clinvar/variation/16151/) variant. This substitution of a single nucleotide is known as a missense mutation.</v>
      </c>
      <c r="O14" s="9" t="str">
        <f>CONCATENATE("People with this variant have one copy of the ",B64," variant. This substitution of a single nucleotide is known as a missense mutation.")</f>
        <v>People with this variant have one copy of the [C1712T (p.Val571Ala)](https://www.ncbi.nlm.nih.gov/clinvar/variation/16153/) variant. This substitution of a single nucleotide is known as a missense mutation.</v>
      </c>
      <c r="P14" s="9" t="str">
        <f>CONCATENATE("People with this variant have one copy of the ",B70," variant. Changing two base pairs is known as a splice donor variant.")</f>
        <v>People with this variant have one copy of the [1891_1892+2delGAGT](https://www.ncbi.nlm.nih.gov/clinvar/variation/16148/) variant. Changing two base pairs is known as a splice donor variant.</v>
      </c>
      <c r="Q14" s="9" t="str">
        <f>CONCATENATE("People with this variant have one copy of the ",B76," variant. This substitution of a single nucleotide is known as a missense mutation.")</f>
        <v>People with this variant have one copy of the [T1922T (p.Asp641Val)](https://www.ncbi.nlm.nih.gov/clinvar/variation/16147/) variant. This substitution of a single nucleotide is known as a missense mutation.</v>
      </c>
      <c r="R14" s="9" t="str">
        <f>CONCATENATE("People with this variant have one copy of the ",B82," variant. This substitution of a single nucleotide is known as a missense mutation.")</f>
        <v>People with this variant have one copy of the [G2035A (p.Gly679Ser)](https://www.ncbi.nlm.nih.gov/clinvar/variation/16157/) variant. This substitution of a single nucleotide is known as a missense mutation.</v>
      </c>
      <c r="S14" s="9" t="str">
        <f>CONCATENATE("People with this variant have one copy of the ",B88," variant. This substitution of a single nucleotide is known as a missense mutation.")</f>
        <v>People with this variant have one copy of the [C2209T (p.Phe737Leu)](https://www.ncbi.nlm.nih.gov/clinvar/variation/16158/) variant. This substitution of a single nucleotide is known as a missense mutation.</v>
      </c>
      <c r="T14" s="9" t="str">
        <f>CONCATENATE("People with this variant have one copy of the ",B94,"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4" s="9" t="str">
        <f>CONCATENATE("People with this variant have one copy of the ",B100,"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4" s="9" t="str">
        <f>CONCATENATE("People with this variant have one copy of the ",B106," variant. This substitution of a single nucleotide is known as a missense mutation.")</f>
        <v>People with this variant have one copy of the [G1430A (p.Arg477His)](https://www.ncbi.nlm.nih.gov/clinvar/variation/16156/) variant. This substitution of a single nucleotide is known as a missense mutation.</v>
      </c>
      <c r="W14" s="9"/>
      <c r="X14" s="9"/>
      <c r="Y14" s="9"/>
      <c r="Z14" s="9"/>
    </row>
    <row r="15" spans="1:36" x14ac:dyDescent="0.25">
      <c r="C15" s="3" t="str">
        <f>CONCATENATE("There are ",B13," common variants in ",B11,": ",B22,", ",B28,", ",B34,", ",B40,", ",B46,", ",B52,", ",B58,", ",B64,", ",B70,", ",B76,", ",B82,", ",B88,", ",B94,", AND ",B100,".")</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5" s="9" t="s">
        <v>27</v>
      </c>
      <c r="I15" s="9" t="s">
        <v>27</v>
      </c>
      <c r="J15" s="9" t="s">
        <v>27</v>
      </c>
      <c r="K15" s="9" t="s">
        <v>28</v>
      </c>
      <c r="L15" s="9" t="s">
        <v>27</v>
      </c>
      <c r="M15" s="9" t="s">
        <v>27</v>
      </c>
      <c r="N15" s="9" t="s">
        <v>27</v>
      </c>
      <c r="O15" s="9" t="s">
        <v>28</v>
      </c>
      <c r="P15" s="9" t="s">
        <v>28</v>
      </c>
      <c r="Q15" s="9" t="s">
        <v>28</v>
      </c>
      <c r="R15" s="9" t="s">
        <v>28</v>
      </c>
      <c r="S15" s="9" t="s">
        <v>28</v>
      </c>
      <c r="T15" s="9" t="s">
        <v>28</v>
      </c>
      <c r="U15" s="9" t="s">
        <v>28</v>
      </c>
      <c r="V15" s="9" t="s">
        <v>27</v>
      </c>
      <c r="W15" s="9"/>
      <c r="X15" s="9"/>
      <c r="Y15" s="9"/>
      <c r="Z15" s="9"/>
    </row>
    <row r="16" spans="1:36" x14ac:dyDescent="0.25">
      <c r="H16" s="9">
        <v>33.6</v>
      </c>
      <c r="I16" s="9">
        <v>35.799999999999997</v>
      </c>
      <c r="J16" s="9">
        <v>20.7</v>
      </c>
      <c r="K16" s="9">
        <v>38.799999999999997</v>
      </c>
      <c r="L16" s="9">
        <v>22.6</v>
      </c>
      <c r="M16" s="9">
        <v>35.6</v>
      </c>
      <c r="N16" s="9">
        <v>49.1</v>
      </c>
      <c r="O16" s="9">
        <v>49.9</v>
      </c>
      <c r="P16" s="9">
        <v>47.4</v>
      </c>
      <c r="Q16" s="9">
        <v>44.4</v>
      </c>
      <c r="R16" s="9">
        <v>49.8</v>
      </c>
      <c r="S16" s="9">
        <v>7.2</v>
      </c>
      <c r="T16" s="9">
        <v>46.8</v>
      </c>
      <c r="U16" s="9">
        <v>25.2</v>
      </c>
      <c r="V16" s="9">
        <v>7.2</v>
      </c>
      <c r="W16" s="9"/>
      <c r="X16" s="9"/>
      <c r="Y16" s="9"/>
      <c r="Z16" s="9"/>
    </row>
    <row r="17" spans="1:26" x14ac:dyDescent="0.25">
      <c r="C17" s="3" t="str">
        <f>CONCATENATE("&lt;# ",B19," #&gt;")</f>
        <v>&lt;# A143380220G #&gt;</v>
      </c>
      <c r="H17" s="9" t="str">
        <f>CONCATENATE("People with this variant have two copies of the ",B22,"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17" s="9" t="str">
        <f>CONCATENATE("People with this variant have two copies of the ",B70," variant. Changing two base pairs is known as a splice donor variant.")</f>
        <v>People with this variant have two copies of the [1891_1892+2delGAGT](https://www.ncbi.nlm.nih.gov/clinvar/variation/16148/) variant. Changing two base pairs is known as a splice donor variant.</v>
      </c>
      <c r="Q17" s="9" t="str">
        <f>CONCATENATE("People with this variant have two copies of the ",B76,"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17" s="9" t="str">
        <f>CONCATENATE("People with this variant have two copies of the ",B82,"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17" s="9" t="str">
        <f>CONCATENATE("People with this variant have two copies of the ",B88,"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17" s="9" t="str">
        <f>CONCATENATE("People with this variant have two copies of the ",B94,"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17" s="9" t="str">
        <f>CONCATENATE("People with this variant have two copies of the ",B100,"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17" s="9" t="str">
        <f>CONCATENATE("People with this variant have two copies of the ",B106,"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17" s="9"/>
      <c r="X17" s="9"/>
      <c r="Y17" s="9"/>
      <c r="Z17" s="9"/>
    </row>
    <row r="18" spans="1:26" x14ac:dyDescent="0.25">
      <c r="A18" s="8" t="s">
        <v>29</v>
      </c>
      <c r="B18" s="19" t="s">
        <v>76</v>
      </c>
      <c r="C18" s="3" t="str">
        <f>CONCATENATE("  &lt;Variant hgvs=",CHAR(34),B18,CHAR(34)," name=",CHAR(34),B19,CHAR(34),"&gt; ")</f>
        <v xml:space="preserve">  &lt;Variant hgvs="NC_000005.10:g.143380220A&gt;G " name="A143380220G"&gt; </v>
      </c>
      <c r="H18" s="9" t="s">
        <v>27</v>
      </c>
      <c r="I18" s="9" t="s">
        <v>27</v>
      </c>
      <c r="J18" s="9" t="s">
        <v>27</v>
      </c>
      <c r="K18" s="9" t="s">
        <v>28</v>
      </c>
      <c r="L18" s="9" t="s">
        <v>27</v>
      </c>
      <c r="M18" s="9" t="s">
        <v>27</v>
      </c>
      <c r="N18" s="9" t="s">
        <v>28</v>
      </c>
      <c r="O18" s="9" t="s">
        <v>28</v>
      </c>
      <c r="P18" s="9" t="s">
        <v>27</v>
      </c>
      <c r="Q18" s="9" t="s">
        <v>28</v>
      </c>
      <c r="R18" s="9" t="s">
        <v>28</v>
      </c>
      <c r="S18" s="9" t="s">
        <v>27</v>
      </c>
      <c r="T18" s="9" t="s">
        <v>28</v>
      </c>
      <c r="U18" s="9" t="s">
        <v>27</v>
      </c>
      <c r="V18" s="9" t="s">
        <v>28</v>
      </c>
      <c r="W18" s="9"/>
      <c r="X18" s="9"/>
      <c r="Y18" s="9"/>
      <c r="Z18" s="9"/>
    </row>
    <row r="19" spans="1:26" x14ac:dyDescent="0.25">
      <c r="A19" s="15" t="s">
        <v>30</v>
      </c>
      <c r="B19" s="21" t="s">
        <v>99</v>
      </c>
      <c r="H19" s="9">
        <v>13</v>
      </c>
      <c r="I19" s="9">
        <v>16.100000000000001</v>
      </c>
      <c r="J19" s="9">
        <v>6.5</v>
      </c>
      <c r="K19" s="9">
        <v>16.5</v>
      </c>
      <c r="L19" s="9">
        <v>6.2</v>
      </c>
      <c r="M19" s="9">
        <v>14.3</v>
      </c>
      <c r="N19" s="9">
        <v>31</v>
      </c>
      <c r="O19" s="9">
        <v>33.200000000000003</v>
      </c>
      <c r="P19" s="9">
        <v>26.8</v>
      </c>
      <c r="Q19" s="9">
        <v>43.9</v>
      </c>
      <c r="R19" s="9">
        <v>34.799999999999997</v>
      </c>
      <c r="S19" s="9">
        <v>1.9</v>
      </c>
      <c r="T19" s="9">
        <v>25.7</v>
      </c>
      <c r="U19" s="9">
        <v>8.5</v>
      </c>
      <c r="V19" s="9">
        <v>1.9</v>
      </c>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0" s="9" t="str">
        <f>CONCATENATE("Your ",B11," gene has no variants. A normal gene is referred to as a ",CHAR(34),"wild-type",CHAR(34)," gene.")</f>
        <v>Your NR3C1 gene has no variants. A normal gene is referred to as a "wild-type" gene.</v>
      </c>
      <c r="I20" s="9" t="str">
        <f>CONCATENATE("Your ",B11," gene has no variants. A normal gene is referred to as a ",CHAR(34),"wild-type",CHAR(34)," gene.")</f>
        <v>Your NR3C1 gene has no variants. A normal gene is referred to as a "wild-type" gene.</v>
      </c>
      <c r="J20" s="9" t="str">
        <f>CONCATENATE("Your ",B11," gene has no variants. A normal gene is referred to as a ",CHAR(34),"wild-type",CHAR(34)," gene.")</f>
        <v>Your NR3C1 gene has no variants. A normal gene is referred to as a "wild-type" gene.</v>
      </c>
      <c r="K20" s="9" t="str">
        <f>CONCATENATE("Your ",B11," gene has no variants. A normal gene is referred to as a ",CHAR(34),"wild-type",CHAR(34)," gene.")</f>
        <v>Your NR3C1 gene has no variants. A normal gene is referred to as a "wild-type" gene.</v>
      </c>
      <c r="L20" s="9" t="str">
        <f>CONCATENATE("Your ",B11," gene has no variants. A normal gene is referred to as a ",CHAR(34),"wild-type",CHAR(34)," gene.")</f>
        <v>Your NR3C1 gene has no variants. A normal gene is referred to as a "wild-type" gene.</v>
      </c>
      <c r="M20" s="9" t="str">
        <f>CONCATENATE("Your ",B11," gene has no variants. A normal gene is referred to as a ",CHAR(34),"wild-type",CHAR(34)," gene.")</f>
        <v>Your NR3C1 gene has no variants. A normal gene is referred to as a "wild-type" gene.</v>
      </c>
      <c r="N20" s="9" t="str">
        <f>CONCATENATE("Your ",B11," gene has no variants. A normal gene is referred to as a ",CHAR(34),"wild-type",CHAR(34)," gene.")</f>
        <v>Your NR3C1 gene has no variants. A normal gene is referred to as a "wild-type" gene.</v>
      </c>
      <c r="O20" s="9" t="str">
        <f>CONCATENATE("Your ",B11," gene has no variants. A normal gene is referred to as a ",CHAR(34),"wild-type",CHAR(34)," gene.")</f>
        <v>Your NR3C1 gene has no variants. A normal gene is referred to as a "wild-type" gene.</v>
      </c>
      <c r="P20" s="9" t="str">
        <f>CONCATENATE("Your ",B11," gene has no variants. A normal gene is referred to as a ",CHAR(34),"wild-type",CHAR(34)," gene.")</f>
        <v>Your NR3C1 gene has no variants. A normal gene is referred to as a "wild-type" gene.</v>
      </c>
      <c r="Q20" s="9" t="str">
        <f>CONCATENATE("Your ",B11," gene has no variants. A normal gene is referred to as a ",CHAR(34),"wild-type",CHAR(34)," gene.")</f>
        <v>Your NR3C1 gene has no variants. A normal gene is referred to as a "wild-type" gene.</v>
      </c>
      <c r="R20" s="9" t="str">
        <f>CONCATENATE("Your ",B11," gene has no variants. A normal gene is referred to as a ",CHAR(34),"wild-type",CHAR(34)," gene.")</f>
        <v>Your NR3C1 gene has no variants. A normal gene is referred to as a "wild-type" gene.</v>
      </c>
      <c r="S20" s="9" t="str">
        <f>CONCATENATE("Your ",B11," gene has no variants. A normal gene is referred to as a ",CHAR(34),"wild-type",CHAR(34)," gene.")</f>
        <v>Your NR3C1 gene has no variants. A normal gene is referred to as a "wild-type" gene.</v>
      </c>
      <c r="T20" s="9" t="str">
        <f>CONCATENATE("Your ",B11," gene has no variants. A normal gene is referred to as a ",CHAR(34),"wild-type",CHAR(34)," gene.")</f>
        <v>Your NR3C1 gene has no variants. A normal gene is referred to as a "wild-type" gene.</v>
      </c>
      <c r="U20" s="9" t="str">
        <f>CONCATENATE("Your ",B11," gene has no variants. A normal gene is referred to as a ",CHAR(34),"wild-type",CHAR(34)," gene.")</f>
        <v>Your NR3C1 gene has no variants. A normal gene is referred to as a "wild-type" gene.</v>
      </c>
      <c r="V20" s="9" t="str">
        <f>CONCATENATE("Your ",B11," gene has no variants. A normal gene is referred to as a ",CHAR(34),"wild-type",CHAR(34)," gene.")</f>
        <v>Your NR3C1 gene has no variants. A normal gene is referred to as a "wild-type" gene.</v>
      </c>
      <c r="W20" s="9"/>
      <c r="X20" s="9"/>
      <c r="Y20" s="9"/>
      <c r="Z20" s="9"/>
    </row>
    <row r="21" spans="1:26" x14ac:dyDescent="0.25">
      <c r="A21" s="15" t="s">
        <v>33</v>
      </c>
      <c r="B21" s="9" t="s">
        <v>34</v>
      </c>
      <c r="H21" s="9" t="s">
        <v>28</v>
      </c>
      <c r="I21" s="9" t="s">
        <v>28</v>
      </c>
      <c r="J21" s="9" t="s">
        <v>28</v>
      </c>
      <c r="K21" s="9" t="s">
        <v>27</v>
      </c>
      <c r="L21" s="9" t="s">
        <v>28</v>
      </c>
      <c r="M21" s="9" t="s">
        <v>28</v>
      </c>
      <c r="N21" s="9" t="s">
        <v>28</v>
      </c>
      <c r="O21" s="9" t="s">
        <v>27</v>
      </c>
      <c r="P21" s="9" t="s">
        <v>28</v>
      </c>
      <c r="Q21" s="9" t="s">
        <v>27</v>
      </c>
      <c r="R21" s="9" t="s">
        <v>27</v>
      </c>
      <c r="S21" s="9" t="s">
        <v>28</v>
      </c>
      <c r="T21" s="9" t="s">
        <v>27</v>
      </c>
      <c r="U21" s="9" t="s">
        <v>28</v>
      </c>
      <c r="V21" s="9" t="s">
        <v>28</v>
      </c>
      <c r="W21" s="9"/>
      <c r="X21" s="9"/>
      <c r="Y21" s="9"/>
      <c r="Z21" s="9"/>
    </row>
    <row r="22" spans="1:26" x14ac:dyDescent="0.25">
      <c r="A22" s="15" t="s">
        <v>35</v>
      </c>
      <c r="B22" s="9" t="s">
        <v>100</v>
      </c>
      <c r="C22" s="3" t="str">
        <f>"  &lt;/Variant&gt;"</f>
        <v xml:space="preserve">  &lt;/Variant&gt;</v>
      </c>
      <c r="H22" s="9">
        <v>53.4</v>
      </c>
      <c r="I22" s="9">
        <v>48.2</v>
      </c>
      <c r="J22" s="9">
        <v>72.8</v>
      </c>
      <c r="K22" s="9">
        <v>44.7</v>
      </c>
      <c r="L22" s="9">
        <v>71.2</v>
      </c>
      <c r="M22" s="9">
        <v>50.1</v>
      </c>
      <c r="N22" s="9">
        <v>19.899999999999999</v>
      </c>
      <c r="O22" s="9">
        <v>16.899999999999999</v>
      </c>
      <c r="P22" s="9">
        <v>25.8</v>
      </c>
      <c r="Q22" s="9">
        <v>11.7</v>
      </c>
      <c r="R22" s="9">
        <v>15.4</v>
      </c>
      <c r="S22" s="9">
        <v>90.9</v>
      </c>
      <c r="T22" s="9">
        <v>27.5</v>
      </c>
      <c r="U22" s="9">
        <v>66.3</v>
      </c>
      <c r="V22" s="9">
        <v>90.9</v>
      </c>
      <c r="W22" s="9"/>
      <c r="X22" s="9"/>
      <c r="Y22" s="9"/>
      <c r="Z22" s="9"/>
    </row>
    <row r="23" spans="1:26" x14ac:dyDescent="0.25">
      <c r="A23" s="15"/>
      <c r="C23" s="3" t="str">
        <f>CONCATENATE("&lt;# ",B25," #&gt;")</f>
        <v>&lt;# T158189C #&gt;</v>
      </c>
    </row>
    <row r="24" spans="1:26" x14ac:dyDescent="0.25">
      <c r="A24" s="8" t="s">
        <v>29</v>
      </c>
      <c r="B24" s="29" t="s">
        <v>97</v>
      </c>
      <c r="C24" s="3" t="str">
        <f>CONCATENATE("  &lt;Variant hgvs=",CHAR(34),B24,CHAR(34)," name=",CHAR(34),B25,CHAR(34),"&gt; ")</f>
        <v xml:space="preserve">  &lt;Variant hgvs="NC_000005.10:g.143282324A&gt;G" name="T158189C"&gt; </v>
      </c>
    </row>
    <row r="25" spans="1:26" x14ac:dyDescent="0.25">
      <c r="A25" s="15" t="s">
        <v>30</v>
      </c>
      <c r="B25" s="9" t="s">
        <v>101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27" spans="1:26" x14ac:dyDescent="0.25">
      <c r="A27" s="15" t="s">
        <v>33</v>
      </c>
      <c r="B27" s="9" t="s">
        <v>93</v>
      </c>
    </row>
    <row r="28" spans="1:26" x14ac:dyDescent="0.25">
      <c r="A28" s="15" t="s">
        <v>35</v>
      </c>
      <c r="B28" s="9" t="s">
        <v>102</v>
      </c>
      <c r="C28" s="3" t="str">
        <f>"  &lt;/Variant&gt;"</f>
        <v xml:space="preserve">  &lt;/Variant&gt;</v>
      </c>
    </row>
    <row r="29" spans="1:26" x14ac:dyDescent="0.25">
      <c r="A29" s="8"/>
      <c r="C29" s="3" t="str">
        <f>CONCATENATE("&lt;# ",B31," #&gt;")</f>
        <v>&lt;# T143342788C #&gt;</v>
      </c>
    </row>
    <row r="30" spans="1:26" x14ac:dyDescent="0.25">
      <c r="A30" s="8" t="s">
        <v>29</v>
      </c>
      <c r="B30" s="19" t="s">
        <v>77</v>
      </c>
      <c r="C30" s="3" t="str">
        <f>CONCATENATE("  &lt;Variant hgvs=",CHAR(34),B30,CHAR(34)," name=",CHAR(34),B31,CHAR(34),"&gt; ")</f>
        <v xml:space="preserve">  &lt;Variant hgvs="NC_000005.10:g.143342788T&gt;C" name="T143342788C"&gt; </v>
      </c>
    </row>
    <row r="31" spans="1:26" x14ac:dyDescent="0.25">
      <c r="A31" s="15" t="s">
        <v>30</v>
      </c>
      <c r="B31" s="9" t="s">
        <v>103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3" spans="1:3" x14ac:dyDescent="0.25">
      <c r="A33" s="15" t="s">
        <v>33</v>
      </c>
      <c r="B33" s="9" t="s">
        <v>93</v>
      </c>
    </row>
    <row r="34" spans="1:3" x14ac:dyDescent="0.25">
      <c r="A34" s="15" t="s">
        <v>35</v>
      </c>
      <c r="B34" s="9" t="s">
        <v>104</v>
      </c>
      <c r="C34" s="3" t="str">
        <f>"  &lt;/Variant&gt;"</f>
        <v xml:space="preserve">  &lt;/Variant&gt;</v>
      </c>
    </row>
    <row r="35" spans="1:3" x14ac:dyDescent="0.25">
      <c r="A35" s="15"/>
      <c r="C35" s="3" t="str">
        <f>CONCATENATE("&lt;# ",B37," #&gt;")</f>
        <v>&lt;# G1469-16T #&gt;</v>
      </c>
    </row>
    <row r="36" spans="1:3" x14ac:dyDescent="0.25">
      <c r="A36" s="8" t="s">
        <v>29</v>
      </c>
      <c r="B36" s="19" t="s">
        <v>94</v>
      </c>
      <c r="C36" s="3" t="str">
        <f>CONCATENATE("  &lt;Variant hgvs=",CHAR(34),B36,CHAR(34)," name=",CHAR(34),B37,CHAR(34),"&gt; ")</f>
        <v xml:space="preserve">  &lt;Variant hgvs="NC_000005.10:g.143300779C&gt;A" name="G1469-16T"&gt; </v>
      </c>
    </row>
    <row r="37" spans="1:3" x14ac:dyDescent="0.25">
      <c r="A37" s="15" t="s">
        <v>30</v>
      </c>
      <c r="B37" s="9" t="s">
        <v>105</v>
      </c>
    </row>
    <row r="38" spans="1:3" x14ac:dyDescent="0.25">
      <c r="A38" s="15" t="s">
        <v>31</v>
      </c>
      <c r="B38" s="9" t="s">
        <v>34</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39" spans="1:3" x14ac:dyDescent="0.25">
      <c r="A39" s="15" t="s">
        <v>33</v>
      </c>
      <c r="B39" s="9" t="s">
        <v>36</v>
      </c>
    </row>
    <row r="40" spans="1:3" x14ac:dyDescent="0.25">
      <c r="A40" s="15" t="s">
        <v>35</v>
      </c>
      <c r="B40" s="9" t="s">
        <v>106</v>
      </c>
      <c r="C40" s="3" t="str">
        <f>"  &lt;/Variant&gt;"</f>
        <v xml:space="preserve">  &lt;/Variant&gt;</v>
      </c>
    </row>
    <row r="41" spans="1:3" x14ac:dyDescent="0.25">
      <c r="A41" s="15"/>
      <c r="C41" s="3" t="str">
        <f>CONCATENATE("&lt;# ",B43," #&gt;")</f>
        <v>&lt;# A143281925G #&gt;</v>
      </c>
    </row>
    <row r="42" spans="1:3" x14ac:dyDescent="0.25">
      <c r="A42" s="8" t="s">
        <v>29</v>
      </c>
      <c r="B42" s="19" t="s">
        <v>95</v>
      </c>
      <c r="C42" s="3" t="str">
        <f>CONCATENATE("  &lt;Variant hgvs=",CHAR(34),B42,CHAR(34)," name=",CHAR(34),B43,CHAR(34),"&gt; ")</f>
        <v xml:space="preserve">  &lt;Variant hgvs="NC_000005.10:g.143281925A&gt;G" name="A143281925G"&gt; </v>
      </c>
    </row>
    <row r="43" spans="1:3" x14ac:dyDescent="0.25">
      <c r="A43" s="15" t="s">
        <v>30</v>
      </c>
      <c r="B43" s="9" t="s">
        <v>107</v>
      </c>
    </row>
    <row r="44" spans="1:3" x14ac:dyDescent="0.25">
      <c r="A44" s="15" t="s">
        <v>31</v>
      </c>
      <c r="B44" s="9" t="s">
        <v>32</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5" spans="1:3" x14ac:dyDescent="0.25">
      <c r="A45" s="15" t="s">
        <v>33</v>
      </c>
      <c r="B45" s="9" t="s">
        <v>34</v>
      </c>
    </row>
    <row r="46" spans="1:3" x14ac:dyDescent="0.25">
      <c r="A46" s="15" t="s">
        <v>35</v>
      </c>
      <c r="B46" s="9" t="s">
        <v>108</v>
      </c>
      <c r="C46" s="3" t="str">
        <f>"  &lt;/Variant&gt;"</f>
        <v xml:space="preserve">  &lt;/Variant&gt;</v>
      </c>
    </row>
    <row r="47" spans="1:3" x14ac:dyDescent="0.25">
      <c r="A47" s="15"/>
      <c r="C47" s="3" t="str">
        <f>CONCATENATE("&lt;# ",B49," #&gt;")</f>
        <v>&lt;# A143307929G #&gt;</v>
      </c>
    </row>
    <row r="48" spans="1:3" x14ac:dyDescent="0.25">
      <c r="A48" s="8" t="s">
        <v>29</v>
      </c>
      <c r="B48" s="19" t="s">
        <v>96</v>
      </c>
      <c r="C48" s="3" t="str">
        <f>CONCATENATE("  &lt;Variant hgvs=",CHAR(34),B48,CHAR(34)," name=",CHAR(34),B49,CHAR(34),"&gt; ")</f>
        <v xml:space="preserve">  &lt;Variant hgvs="NC_000005.10:g.143307929A&gt;G" name="A143307929G"&gt; </v>
      </c>
    </row>
    <row r="49" spans="1:16" x14ac:dyDescent="0.25">
      <c r="A49" s="15" t="s">
        <v>30</v>
      </c>
      <c r="B49" s="9" t="s">
        <v>109</v>
      </c>
    </row>
    <row r="50" spans="1:16" x14ac:dyDescent="0.25">
      <c r="A50" s="15" t="s">
        <v>31</v>
      </c>
      <c r="B50" s="9" t="s">
        <v>32</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1" spans="1:16" x14ac:dyDescent="0.25">
      <c r="A51" s="15" t="s">
        <v>33</v>
      </c>
      <c r="B51" s="9" t="s">
        <v>34</v>
      </c>
    </row>
    <row r="52" spans="1:16" x14ac:dyDescent="0.25">
      <c r="A52" s="15" t="s">
        <v>35</v>
      </c>
      <c r="B52" s="9" t="s">
        <v>98</v>
      </c>
      <c r="C52" s="3" t="str">
        <f>"  &lt;/Variant&gt;"</f>
        <v xml:space="preserve">  &lt;/Variant&gt;</v>
      </c>
    </row>
    <row r="53" spans="1:16" x14ac:dyDescent="0.25">
      <c r="A53" s="15"/>
      <c r="C53" s="3" t="str">
        <f>CONCATENATE("&lt;# ",B55," #&gt;")</f>
        <v>&lt;# A1676G #&gt;</v>
      </c>
    </row>
    <row r="54" spans="1:16" x14ac:dyDescent="0.25">
      <c r="A54" s="8" t="s">
        <v>29</v>
      </c>
      <c r="B54" s="31" t="s">
        <v>339</v>
      </c>
      <c r="C54" s="3" t="str">
        <f>CONCATENATE("  &lt;Variant hgvs=",CHAR(34),B54,CHAR(34)," name=",CHAR(34),B55,CHAR(34),"&gt; ")</f>
        <v xml:space="preserve">  &lt;Variant hgvs="NC_000005.10:g.143310135C&gt;T" name="A1676G"&gt; </v>
      </c>
    </row>
    <row r="55" spans="1:16" x14ac:dyDescent="0.25">
      <c r="A55" s="15" t="s">
        <v>30</v>
      </c>
      <c r="B55" s="9" t="s">
        <v>352</v>
      </c>
    </row>
    <row r="56" spans="1:16" x14ac:dyDescent="0.25">
      <c r="A56" s="15" t="s">
        <v>31</v>
      </c>
      <c r="B56" s="9" t="str">
        <f>"cytosine (C)"</f>
        <v>cytosine (C)</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57" spans="1:16" x14ac:dyDescent="0.25">
      <c r="A57" s="15" t="s">
        <v>33</v>
      </c>
      <c r="B57" s="9" t="s">
        <v>36</v>
      </c>
    </row>
    <row r="58" spans="1:16" s="4" customFormat="1" x14ac:dyDescent="0.25">
      <c r="A58" s="22" t="s">
        <v>35</v>
      </c>
      <c r="B58" s="23" t="s">
        <v>364</v>
      </c>
      <c r="C58" s="4" t="str">
        <f>"  &lt;/Variant&gt;"</f>
        <v xml:space="preserve">  &lt;/Variant&gt;</v>
      </c>
    </row>
    <row r="59" spans="1:16" s="4" customFormat="1" ht="16.5" thickBot="1" x14ac:dyDescent="0.3">
      <c r="A59" s="24"/>
      <c r="B59" s="23"/>
      <c r="C59" s="4" t="str">
        <f>CONCATENATE("&lt;# ",B61," #&gt;")</f>
        <v>&lt;# C1712T #&gt;</v>
      </c>
    </row>
    <row r="60" spans="1:16" s="4" customFormat="1" ht="16.5" thickBot="1" x14ac:dyDescent="0.3">
      <c r="A60" s="24" t="s">
        <v>29</v>
      </c>
      <c r="B60" s="40" t="s">
        <v>340</v>
      </c>
      <c r="C60" s="4" t="str">
        <f>CONCATENATE("  &lt;Variant hgvs=",CHAR(34),B60,CHAR(34)," name=",CHAR(34),B61,CHAR(34),"&gt; ")</f>
        <v xml:space="preserve">  &lt;Variant hgvs="NC_000005.10:g.143300520A&gt;G" name="C1712T"&gt; </v>
      </c>
      <c r="H60" s="26"/>
      <c r="I60" s="26"/>
      <c r="J60" s="26"/>
      <c r="K60" s="26"/>
      <c r="L60" s="26"/>
      <c r="M60" s="26"/>
      <c r="N60" s="26"/>
      <c r="O60" s="26"/>
      <c r="P60" s="26"/>
    </row>
    <row r="61" spans="1:16" s="4" customFormat="1" x14ac:dyDescent="0.25">
      <c r="A61" s="22" t="s">
        <v>30</v>
      </c>
      <c r="B61" s="23" t="s">
        <v>353</v>
      </c>
      <c r="H61" s="23"/>
      <c r="I61" s="23"/>
      <c r="J61" s="23"/>
      <c r="K61" s="23"/>
      <c r="L61" s="23"/>
      <c r="M61" s="23"/>
      <c r="N61" s="23"/>
      <c r="O61" s="23"/>
      <c r="P61" s="23"/>
    </row>
    <row r="62" spans="1:16" x14ac:dyDescent="0.25">
      <c r="A62" s="15" t="s">
        <v>31</v>
      </c>
      <c r="B62" s="9" t="s">
        <v>32</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2" s="9"/>
      <c r="I62" s="9"/>
      <c r="J62" s="9"/>
      <c r="K62" s="9"/>
      <c r="L62" s="9"/>
      <c r="M62" s="9"/>
      <c r="N62" s="9"/>
      <c r="O62" s="9"/>
      <c r="P62" s="9"/>
    </row>
    <row r="63" spans="1:16" x14ac:dyDescent="0.25">
      <c r="A63" s="15" t="s">
        <v>33</v>
      </c>
      <c r="B63" s="9" t="s">
        <v>34</v>
      </c>
      <c r="C63" s="3" t="s">
        <v>26</v>
      </c>
      <c r="H63" s="9"/>
      <c r="I63" s="9"/>
      <c r="J63" s="9"/>
      <c r="K63" s="9"/>
      <c r="L63" s="9"/>
      <c r="M63" s="9"/>
      <c r="N63" s="9"/>
      <c r="O63" s="9"/>
      <c r="P63" s="9"/>
    </row>
    <row r="64" spans="1:16" x14ac:dyDescent="0.25">
      <c r="A64" s="15" t="s">
        <v>35</v>
      </c>
      <c r="B64" s="9" t="s">
        <v>363</v>
      </c>
      <c r="C64" s="3" t="str">
        <f>"  &lt;/Variant&gt;"</f>
        <v xml:space="preserve">  &lt;/Variant&gt;</v>
      </c>
      <c r="H64" s="9"/>
      <c r="I64" s="9"/>
      <c r="J64" s="9"/>
      <c r="K64" s="9"/>
      <c r="L64" s="9"/>
      <c r="M64" s="9"/>
      <c r="N64" s="9"/>
      <c r="O64" s="9"/>
      <c r="P64" s="9"/>
    </row>
    <row r="65" spans="1:16" ht="16.5" thickBot="1" x14ac:dyDescent="0.3">
      <c r="C65" s="3" t="str">
        <f>CONCATENATE("&lt;# ",B67," #&gt;")</f>
        <v>&lt;# 1891_1892+2delGAGT #&gt;</v>
      </c>
      <c r="H65" s="9"/>
      <c r="I65" s="9"/>
      <c r="J65" s="9"/>
      <c r="K65" s="9"/>
      <c r="L65" s="9"/>
      <c r="M65" s="9"/>
      <c r="N65" s="9"/>
      <c r="O65" s="9"/>
      <c r="P65" s="9"/>
    </row>
    <row r="66" spans="1:16" ht="16.5" thickBot="1" x14ac:dyDescent="0.3">
      <c r="A66" s="8" t="s">
        <v>29</v>
      </c>
      <c r="B66" s="40" t="s">
        <v>341</v>
      </c>
      <c r="C66" s="3" t="str">
        <f>CONCATENATE("  &lt;Variant hgvs=",CHAR(34),B66,CHAR(34)," name=",CHAR(34),B67,CHAR(34),"&gt; ")</f>
        <v xml:space="preserve">  &lt;Variant hgvs="NC_000005.10:g.143298666_143298669delACTC" name="1891_1892+2delGAGT"&gt; </v>
      </c>
      <c r="H66" s="9"/>
      <c r="I66" s="9"/>
      <c r="J66" s="9"/>
      <c r="K66" s="9"/>
      <c r="L66" s="9"/>
      <c r="M66" s="9"/>
      <c r="N66" s="9"/>
      <c r="O66" s="9"/>
      <c r="P66" s="9"/>
    </row>
    <row r="67" spans="1:16" x14ac:dyDescent="0.25">
      <c r="A67" s="15" t="s">
        <v>30</v>
      </c>
      <c r="B67" s="9" t="s">
        <v>347</v>
      </c>
      <c r="H67" s="9"/>
      <c r="I67" s="9"/>
      <c r="J67" s="9"/>
      <c r="K67" s="9"/>
      <c r="L67" s="9"/>
      <c r="M67" s="9"/>
      <c r="N67" s="9"/>
      <c r="O67" s="9"/>
      <c r="P67" s="9"/>
    </row>
    <row r="68" spans="1:16" x14ac:dyDescent="0.25">
      <c r="A68" s="15" t="s">
        <v>31</v>
      </c>
      <c r="B68" s="30" t="s">
        <v>354</v>
      </c>
      <c r="C68" s="3" t="str">
        <f>CONCATENATE("    This variant is a change at a specific point in the ",B11," gene to ",B68," resulting in incorrect ",B7,"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68" s="9"/>
      <c r="I68" s="9"/>
      <c r="J68" s="9"/>
      <c r="K68" s="9"/>
      <c r="L68" s="9"/>
      <c r="M68" s="9"/>
      <c r="N68" s="9"/>
      <c r="O68" s="9"/>
      <c r="P68" s="9"/>
    </row>
    <row r="69" spans="1:16" x14ac:dyDescent="0.25">
      <c r="A69" s="15" t="s">
        <v>33</v>
      </c>
      <c r="H69" s="9"/>
      <c r="I69" s="9"/>
      <c r="J69" s="9"/>
      <c r="K69" s="9"/>
      <c r="L69" s="9"/>
      <c r="M69" s="9"/>
      <c r="N69" s="9"/>
      <c r="O69" s="9"/>
      <c r="P69" s="9"/>
    </row>
    <row r="70" spans="1:16" x14ac:dyDescent="0.25">
      <c r="A70" s="8" t="s">
        <v>35</v>
      </c>
      <c r="B70" s="9" t="s">
        <v>362</v>
      </c>
      <c r="C70" s="3" t="str">
        <f>"  &lt;/Variant&gt;"</f>
        <v xml:space="preserve">  &lt;/Variant&gt;</v>
      </c>
      <c r="H70" s="9"/>
      <c r="I70" s="9"/>
      <c r="J70" s="9"/>
      <c r="K70" s="9"/>
      <c r="L70" s="9"/>
      <c r="M70" s="9"/>
      <c r="N70" s="9"/>
      <c r="O70" s="9"/>
      <c r="P70" s="9"/>
    </row>
    <row r="71" spans="1:16" ht="16.5" thickBot="1" x14ac:dyDescent="0.3">
      <c r="A71" s="15"/>
      <c r="C71" s="3" t="str">
        <f>CONCATENATE("&lt;# ",B73," #&gt;")</f>
        <v>&lt;# T1922A #&gt;</v>
      </c>
    </row>
    <row r="72" spans="1:16" ht="16.5" thickBot="1" x14ac:dyDescent="0.3">
      <c r="A72" s="8" t="s">
        <v>29</v>
      </c>
      <c r="B72" s="40" t="s">
        <v>342</v>
      </c>
      <c r="C72" s="3" t="str">
        <f>CONCATENATE("  &lt;Variant hgvs=",CHAR(34),B72,CHAR(34)," name=",CHAR(34),B73,CHAR(34),"&gt; ")</f>
        <v xml:space="preserve">  &lt;Variant hgvs="NC_000005.10:g.143295561T&gt;A" name="T1922A"&gt; </v>
      </c>
    </row>
    <row r="73" spans="1:16" x14ac:dyDescent="0.25">
      <c r="A73" s="15" t="s">
        <v>30</v>
      </c>
      <c r="B73" s="9" t="s">
        <v>356</v>
      </c>
    </row>
    <row r="74" spans="1:16" x14ac:dyDescent="0.25">
      <c r="A74" s="15" t="s">
        <v>31</v>
      </c>
      <c r="B74" s="9" t="s">
        <v>36</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5" spans="1:16" x14ac:dyDescent="0.25">
      <c r="A75" s="15" t="s">
        <v>33</v>
      </c>
      <c r="B75" s="9" t="s">
        <v>32</v>
      </c>
    </row>
    <row r="76" spans="1:16" x14ac:dyDescent="0.25">
      <c r="A76" s="15" t="s">
        <v>35</v>
      </c>
      <c r="B76" s="9" t="s">
        <v>361</v>
      </c>
      <c r="C76" s="3" t="str">
        <f>"  &lt;/Variant&gt;"</f>
        <v xml:space="preserve">  &lt;/Variant&gt;</v>
      </c>
    </row>
    <row r="77" spans="1:16" ht="16.5" thickBot="1" x14ac:dyDescent="0.3">
      <c r="A77" s="8"/>
      <c r="C77" s="3" t="str">
        <f>CONCATENATE("&lt;# ",B79," #&gt;")</f>
        <v>&lt;# G2035A #&gt;</v>
      </c>
    </row>
    <row r="78" spans="1:16" ht="16.5" thickBot="1" x14ac:dyDescent="0.3">
      <c r="A78" s="8" t="s">
        <v>29</v>
      </c>
      <c r="B78" s="40" t="s">
        <v>343</v>
      </c>
      <c r="C78" s="3" t="str">
        <f>CONCATENATE("  &lt;Variant hgvs=",CHAR(34),B78,CHAR(34)," name=",CHAR(34),B79,CHAR(34),"&gt; ")</f>
        <v xml:space="preserve">  &lt;Variant hgvs="NC_000005.10:g.143282714C&gt;T" name="G2035A"&gt; </v>
      </c>
    </row>
    <row r="79" spans="1:16" x14ac:dyDescent="0.25">
      <c r="A79" s="15" t="s">
        <v>30</v>
      </c>
      <c r="B79" s="9" t="s">
        <v>348</v>
      </c>
    </row>
    <row r="80" spans="1:16" x14ac:dyDescent="0.25">
      <c r="A80" s="15" t="s">
        <v>31</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1" spans="1:3" x14ac:dyDescent="0.25">
      <c r="A81" s="15" t="s">
        <v>33</v>
      </c>
      <c r="B81" s="9" t="s">
        <v>36</v>
      </c>
    </row>
    <row r="82" spans="1:3" s="4" customFormat="1" x14ac:dyDescent="0.25">
      <c r="A82" s="22" t="s">
        <v>35</v>
      </c>
      <c r="B82" s="23" t="s">
        <v>360</v>
      </c>
      <c r="C82" s="4" t="str">
        <f>"  &lt;/Variant&gt;"</f>
        <v xml:space="preserve">  &lt;/Variant&gt;</v>
      </c>
    </row>
    <row r="83" spans="1:3" s="4" customFormat="1" ht="16.5" thickBot="1" x14ac:dyDescent="0.3">
      <c r="A83" s="22"/>
      <c r="B83" s="23"/>
      <c r="C83" s="4" t="str">
        <f>CONCATENATE("&lt;# ",B85," #&gt;")</f>
        <v>&lt;# C2209T #&gt;</v>
      </c>
    </row>
    <row r="84" spans="1:3" s="4" customFormat="1" ht="16.5" thickBot="1" x14ac:dyDescent="0.3">
      <c r="A84" s="24" t="s">
        <v>29</v>
      </c>
      <c r="B84" s="40" t="s">
        <v>349</v>
      </c>
      <c r="C84" s="4" t="str">
        <f>CONCATENATE("  &lt;Variant hgvs=",CHAR(34),B84,CHAR(34)," name=",CHAR(34),B85,CHAR(34),"&gt; ")</f>
        <v xml:space="preserve">  &lt;Variant hgvs="NC_000005.10:g.143282014A&gt;G" name="C2209T"&gt; </v>
      </c>
    </row>
    <row r="85" spans="1:3" s="4" customFormat="1" x14ac:dyDescent="0.25">
      <c r="A85" s="22" t="s">
        <v>30</v>
      </c>
      <c r="B85" s="23" t="s">
        <v>355</v>
      </c>
    </row>
    <row r="86" spans="1:3" x14ac:dyDescent="0.25">
      <c r="A86" s="15" t="s">
        <v>31</v>
      </c>
      <c r="B86" s="9" t="s">
        <v>32</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87" spans="1:3" x14ac:dyDescent="0.25">
      <c r="A87" s="15" t="s">
        <v>33</v>
      </c>
      <c r="B87" s="9" t="s">
        <v>34</v>
      </c>
    </row>
    <row r="88" spans="1:3" x14ac:dyDescent="0.25">
      <c r="A88" s="15" t="s">
        <v>35</v>
      </c>
      <c r="B88" s="9" t="s">
        <v>359</v>
      </c>
      <c r="C88" s="3" t="str">
        <f>"  &lt;/Variant&gt;"</f>
        <v xml:space="preserve">  &lt;/Variant&gt;</v>
      </c>
    </row>
    <row r="89" spans="1:3" ht="16.5" thickBot="1" x14ac:dyDescent="0.3">
      <c r="A89" s="15"/>
      <c r="C89" s="3" t="str">
        <f>CONCATENATE("&lt;# ",B91," #&gt;")</f>
        <v>&lt;# T2259A #&gt;</v>
      </c>
    </row>
    <row r="90" spans="1:3" ht="16.5" thickBot="1" x14ac:dyDescent="0.3">
      <c r="A90" s="8" t="s">
        <v>29</v>
      </c>
      <c r="B90" s="40" t="s">
        <v>344</v>
      </c>
      <c r="C90" s="3" t="str">
        <f>CONCATENATE("  &lt;Variant hgvs=",CHAR(34),B90,CHAR(34)," name=",CHAR(34),B91,CHAR(34),"&gt; ")</f>
        <v xml:space="preserve">  &lt;Variant hgvs="NC_000005.10:g.143281964T&gt;A" name="T2259A"&gt; </v>
      </c>
    </row>
    <row r="91" spans="1:3" x14ac:dyDescent="0.25">
      <c r="A91" s="15" t="s">
        <v>30</v>
      </c>
      <c r="B91" s="9" t="s">
        <v>350</v>
      </c>
    </row>
    <row r="92" spans="1:3" x14ac:dyDescent="0.25">
      <c r="A92" s="15" t="s">
        <v>31</v>
      </c>
      <c r="B92" s="9" t="s">
        <v>36</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3" spans="1:3" x14ac:dyDescent="0.25">
      <c r="A93" s="15" t="s">
        <v>33</v>
      </c>
      <c r="B93" s="9" t="s">
        <v>32</v>
      </c>
    </row>
    <row r="94" spans="1:3" x14ac:dyDescent="0.25">
      <c r="A94" s="15" t="s">
        <v>35</v>
      </c>
      <c r="B94" s="9" t="s">
        <v>358</v>
      </c>
      <c r="C94" s="3" t="str">
        <f>"  &lt;/Variant&gt;"</f>
        <v xml:space="preserve">  &lt;/Variant&gt;</v>
      </c>
    </row>
    <row r="95" spans="1:3" ht="16.5" thickBot="1" x14ac:dyDescent="0.3">
      <c r="A95" s="15"/>
      <c r="C95" s="3" t="str">
        <f>CONCATENATE("&lt;# ",B97," #&gt;")</f>
        <v>&lt;# T2318C #&gt;</v>
      </c>
    </row>
    <row r="96" spans="1:3" ht="16.5" thickBot="1" x14ac:dyDescent="0.3">
      <c r="A96" s="8" t="s">
        <v>29</v>
      </c>
      <c r="B96" s="40" t="s">
        <v>345</v>
      </c>
      <c r="C96" s="3" t="str">
        <f>CONCATENATE("  &lt;Variant hgvs=",CHAR(34),B96,CHAR(34)," name=",CHAR(34),B97,CHAR(34),"&gt; ")</f>
        <v xml:space="preserve">  &lt;Variant hgvs="NC_000005.10:g.143281905A&gt;G" name="T2318C"&gt; </v>
      </c>
    </row>
    <row r="97" spans="1:3" x14ac:dyDescent="0.25">
      <c r="A97" s="15" t="s">
        <v>30</v>
      </c>
      <c r="B97" s="9" t="s">
        <v>351</v>
      </c>
    </row>
    <row r="98" spans="1:3" x14ac:dyDescent="0.25">
      <c r="A98" s="15" t="s">
        <v>31</v>
      </c>
      <c r="B98" s="9" t="s">
        <v>32</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9" spans="1:3" x14ac:dyDescent="0.25">
      <c r="A99" s="15" t="s">
        <v>33</v>
      </c>
      <c r="B99" s="9" t="s">
        <v>34</v>
      </c>
    </row>
    <row r="100" spans="1:3" x14ac:dyDescent="0.25">
      <c r="A100" s="15" t="s">
        <v>35</v>
      </c>
      <c r="B100" s="9" t="s">
        <v>357</v>
      </c>
      <c r="C100" s="3" t="str">
        <f>"  &lt;/Variant&gt;"</f>
        <v xml:space="preserve">  &lt;/Variant&gt;</v>
      </c>
    </row>
    <row r="101" spans="1:3" ht="16.5" thickBot="1" x14ac:dyDescent="0.3">
      <c r="A101" s="15"/>
      <c r="C101" s="3" t="str">
        <f>CONCATENATE("&lt;# ",B103," #&gt;")</f>
        <v>&lt;# G1430A #&gt;</v>
      </c>
    </row>
    <row r="102" spans="1:3" ht="16.5" thickBot="1" x14ac:dyDescent="0.3">
      <c r="A102" s="8" t="s">
        <v>29</v>
      </c>
      <c r="B102" s="40" t="s">
        <v>339</v>
      </c>
      <c r="C102" s="3" t="str">
        <f>CONCATENATE("  &lt;Variant hgvs=",CHAR(34),B102,CHAR(34)," name=",CHAR(34),B103,CHAR(34),"&gt; ")</f>
        <v xml:space="preserve">  &lt;Variant hgvs="NC_000005.10:g.143310135C&gt;T" name="G1430A"&gt; </v>
      </c>
    </row>
    <row r="103" spans="1:3" x14ac:dyDescent="0.25">
      <c r="A103" s="15" t="s">
        <v>30</v>
      </c>
      <c r="B103" s="9" t="s">
        <v>338</v>
      </c>
    </row>
    <row r="104" spans="1:3" x14ac:dyDescent="0.25">
      <c r="A104" s="15" t="s">
        <v>31</v>
      </c>
      <c r="B104" s="9" t="str">
        <f>"cytosine (C)"</f>
        <v>cytosine (C)</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5" spans="1:3" x14ac:dyDescent="0.25">
      <c r="A105" s="15" t="s">
        <v>33</v>
      </c>
      <c r="B105" s="9" t="s">
        <v>36</v>
      </c>
    </row>
    <row r="106" spans="1:3" x14ac:dyDescent="0.25">
      <c r="A106" s="15" t="s">
        <v>35</v>
      </c>
      <c r="B106" s="9" t="s">
        <v>365</v>
      </c>
      <c r="C106" s="3" t="str">
        <f>"  &lt;/Variant&gt;"</f>
        <v xml:space="preserve">  &lt;/Variant&gt;</v>
      </c>
    </row>
    <row r="107" spans="1:3" s="18" customFormat="1" x14ac:dyDescent="0.25">
      <c r="A107" s="27"/>
      <c r="B107" s="17"/>
    </row>
    <row r="108" spans="1:3" s="18" customFormat="1" x14ac:dyDescent="0.25">
      <c r="A108" s="27"/>
      <c r="B108" s="17"/>
      <c r="C108" s="18" t="str">
        <f>C17</f>
        <v>&lt;# A143380220G #&gt;</v>
      </c>
    </row>
    <row r="109" spans="1:3" x14ac:dyDescent="0.25">
      <c r="A109" s="15" t="s">
        <v>37</v>
      </c>
      <c r="B109" s="21" t="str">
        <f>H11</f>
        <v>NC_000005.10:g.</v>
      </c>
      <c r="C109" s="3" t="str">
        <f>CONCATENATE("  &lt;Genotype hgvs=",CHAR(34),B109,B110,";",B111,CHAR(34)," name=",CHAR(34),B19,CHAR(34),"&gt; ")</f>
        <v xml:space="preserve">  &lt;Genotype hgvs="NC_000005.10:g.[143380220A&gt;G];[143380220=]" name="A143380220G"&gt; </v>
      </c>
    </row>
    <row r="110" spans="1:3" x14ac:dyDescent="0.25">
      <c r="A110" s="15" t="s">
        <v>35</v>
      </c>
      <c r="B110" s="21" t="str">
        <f t="shared" ref="B110:B114" si="1">H12</f>
        <v>[143380220A&gt;G]</v>
      </c>
    </row>
    <row r="111" spans="1:3" x14ac:dyDescent="0.25">
      <c r="A111" s="15" t="s">
        <v>31</v>
      </c>
      <c r="B111" s="21" t="str">
        <f t="shared" si="1"/>
        <v>[143380220=]</v>
      </c>
      <c r="C111" s="3" t="s">
        <v>38</v>
      </c>
    </row>
    <row r="112" spans="1:3" x14ac:dyDescent="0.25">
      <c r="A112" s="15" t="s">
        <v>39</v>
      </c>
      <c r="B112" s="21" t="str">
        <f t="shared" si="1"/>
        <v>People with this variant have one copy of the [A143380220G](https://www.ncbi.nlm.nih.gov/projects/SNP/snp_ref.cgi?rs=1866388) variant. This substitution of a single nucleotide is known as a missense mutation.</v>
      </c>
      <c r="C112" s="3" t="s">
        <v>26</v>
      </c>
    </row>
    <row r="113" spans="1:3" x14ac:dyDescent="0.25">
      <c r="A113" s="8" t="s">
        <v>40</v>
      </c>
      <c r="B113" s="21" t="str">
        <f t="shared" si="1"/>
        <v>You are in the Moderate Loss of Function category. See below for more information.</v>
      </c>
      <c r="C113" s="3" t="str">
        <f>CONCATENATE("    ",B112)</f>
        <v xml:space="preserve">    People with this variant have one copy of the [A143380220G](https://www.ncbi.nlm.nih.gov/projects/SNP/snp_ref.cgi?rs=1866388) variant. This substitution of a single nucleotide is known as a missense mutation.</v>
      </c>
    </row>
    <row r="114" spans="1:3" x14ac:dyDescent="0.25">
      <c r="A114" s="8" t="s">
        <v>41</v>
      </c>
      <c r="B114" s="21">
        <f t="shared" si="1"/>
        <v>33.6</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percentage=33.6 /&gt;</v>
      </c>
    </row>
    <row r="122" spans="1:3" x14ac:dyDescent="0.25">
      <c r="A122" s="15"/>
      <c r="C122" s="3" t="str">
        <f>"  &lt;/Genotype&gt;"</f>
        <v xml:space="preserve">  &lt;/Genotype&gt;</v>
      </c>
    </row>
    <row r="123" spans="1:3" x14ac:dyDescent="0.25">
      <c r="A123" s="15" t="s">
        <v>44</v>
      </c>
      <c r="B123" s="9" t="str">
        <f>H17</f>
        <v>People with this variant have two copies of the [A143380220G](https://www.ncbi.nlm.nih.gov/projects/SNP/snp_ref.cgi?rs=1866388) variant. This substitution of a single nucleotide is known as a missense mutation.</v>
      </c>
      <c r="C123" s="3" t="str">
        <f>CONCATENATE("  &lt;Genotype hgvs=",CHAR(34),B109,B110,";",B110,CHAR(34)," name=",CHAR(34),B19,CHAR(34),"&gt; ")</f>
        <v xml:space="preserve">  &lt;Genotype hgvs="NC_000005.10:g.[143380220A&gt;G];[143380220A&gt;G]" name="A143380220G"&gt; </v>
      </c>
    </row>
    <row r="124" spans="1:3" x14ac:dyDescent="0.25">
      <c r="A124" s="8" t="s">
        <v>45</v>
      </c>
      <c r="B124" s="9" t="str">
        <f t="shared" ref="B124:B125" si="2">H18</f>
        <v>You are in the Moderate Loss of Function category. See below for more information.</v>
      </c>
      <c r="C124" s="3" t="s">
        <v>26</v>
      </c>
    </row>
    <row r="125" spans="1:3" x14ac:dyDescent="0.25">
      <c r="A125" s="8" t="s">
        <v>41</v>
      </c>
      <c r="B125" s="9">
        <f t="shared" si="2"/>
        <v>13</v>
      </c>
      <c r="C125" s="3" t="s">
        <v>38</v>
      </c>
    </row>
    <row r="126" spans="1:3" x14ac:dyDescent="0.25">
      <c r="A126" s="8"/>
    </row>
    <row r="127" spans="1:3" x14ac:dyDescent="0.25">
      <c r="A127" s="15"/>
      <c r="C127" s="3" t="str">
        <f>CONCATENATE("    ",B123)</f>
        <v xml:space="preserve">    People with this variant have two copies of the [A143380220G](https://www.ncbi.nlm.nih.gov/projects/SNP/snp_ref.cgi?rs=1866388)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 /&gt;</v>
      </c>
    </row>
    <row r="136" spans="1:3" x14ac:dyDescent="0.25">
      <c r="A136" s="15"/>
      <c r="C136" s="3" t="str">
        <f>"  &lt;/Genotype&gt;"</f>
        <v xml:space="preserve">  &lt;/Genotype&gt;</v>
      </c>
    </row>
    <row r="137" spans="1:3" x14ac:dyDescent="0.25">
      <c r="A137" s="15" t="s">
        <v>46</v>
      </c>
      <c r="B137" s="9" t="str">
        <f>H20</f>
        <v>Your NR3C1 gene has no variants. A normal gene is referred to as a "wild-type" gene.</v>
      </c>
      <c r="C137" s="3" t="str">
        <f>CONCATENATE("  &lt;Genotype hgvs=",CHAR(34),B109,B111,";",B111,CHAR(34)," name=",CHAR(34),B19,CHAR(34),"&gt; ")</f>
        <v xml:space="preserve">  &lt;Genotype hgvs="NC_000005.10:g.[143380220=];[143380220=]" name="A143380220G"&gt; </v>
      </c>
    </row>
    <row r="138" spans="1:3" x14ac:dyDescent="0.25">
      <c r="A138" s="8" t="s">
        <v>47</v>
      </c>
      <c r="B138" s="9" t="str">
        <f t="shared" ref="B138:B139" si="3">H21</f>
        <v>This variant is not associated with increased risk.</v>
      </c>
      <c r="C138" s="3" t="s">
        <v>26</v>
      </c>
    </row>
    <row r="139" spans="1:3" x14ac:dyDescent="0.25">
      <c r="A139" s="8" t="s">
        <v>41</v>
      </c>
      <c r="B139" s="9">
        <f t="shared" si="3"/>
        <v>53.4</v>
      </c>
      <c r="C139" s="3" t="s">
        <v>38</v>
      </c>
    </row>
    <row r="140" spans="1:3" x14ac:dyDescent="0.25">
      <c r="A140" s="15"/>
    </row>
    <row r="141" spans="1:3" x14ac:dyDescent="0.25">
      <c r="A141" s="8"/>
      <c r="C141" s="3" t="str">
        <f>CONCATENATE("    ",B137)</f>
        <v xml:space="preserve">    Your NR3C1 gene has no variants. A normal gene is referred to as a "wild-type" gene.</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15"/>
    </row>
    <row r="147" spans="1:3" x14ac:dyDescent="0.25">
      <c r="A147" s="15"/>
      <c r="C147" s="3" t="s">
        <v>43</v>
      </c>
    </row>
    <row r="148" spans="1:3" x14ac:dyDescent="0.25">
      <c r="A148" s="15"/>
    </row>
    <row r="149" spans="1:3" x14ac:dyDescent="0.25">
      <c r="A149" s="15"/>
      <c r="C149" s="3" t="str">
        <f>CONCATENATE( "    &lt;piechart percentage=",B139," /&gt;")</f>
        <v xml:space="preserve">    &lt;piechart percentage=53.4 /&gt;</v>
      </c>
    </row>
    <row r="150" spans="1:3" x14ac:dyDescent="0.25">
      <c r="A150" s="15"/>
      <c r="C150" s="3" t="str">
        <f>"  &lt;/Genotype&gt;"</f>
        <v xml:space="preserve">  &lt;/Genotype&gt;</v>
      </c>
    </row>
    <row r="151" spans="1:3" x14ac:dyDescent="0.25">
      <c r="A151" s="15"/>
      <c r="C151" s="3" t="str">
        <f>C23</f>
        <v>&lt;# T158189C #&gt;</v>
      </c>
    </row>
    <row r="152" spans="1:3" x14ac:dyDescent="0.25">
      <c r="A152" s="15" t="s">
        <v>37</v>
      </c>
      <c r="B152" s="21" t="str">
        <f>I11</f>
        <v>NC_000005.10:g.</v>
      </c>
      <c r="C152" s="3" t="str">
        <f>CONCATENATE("  &lt;Genotype hgvs=",CHAR(34),B152,B153,";",B154,CHAR(34)," name=",CHAR(34),B25,CHAR(34),"&gt; ")</f>
        <v xml:space="preserve">  &lt;Genotype hgvs="NC_000005.10:g.[143282324A&gt;G];[143282324=]" name="T158189C"&gt; </v>
      </c>
    </row>
    <row r="153" spans="1:3" x14ac:dyDescent="0.25">
      <c r="A153" s="15" t="s">
        <v>35</v>
      </c>
      <c r="B153" s="21" t="str">
        <f t="shared" ref="B153:B157" si="4">I12</f>
        <v>[143282324A&gt;G]</v>
      </c>
    </row>
    <row r="154" spans="1:3" x14ac:dyDescent="0.25">
      <c r="A154" s="15" t="s">
        <v>31</v>
      </c>
      <c r="B154" s="21" t="str">
        <f t="shared" si="4"/>
        <v>[143282324=]</v>
      </c>
      <c r="C154" s="3" t="s">
        <v>38</v>
      </c>
    </row>
    <row r="155" spans="1:3" x14ac:dyDescent="0.25">
      <c r="A155" s="15" t="s">
        <v>39</v>
      </c>
      <c r="B155" s="21" t="str">
        <f t="shared" si="4"/>
        <v>People with this variant have one copy of the [T158189C](https://www.ncbi.nlm.nih.gov/projects/SNP/snp_ref.cgi?rs=258750) variant. This substitution of a single nucleotide is known as a missense mutation.</v>
      </c>
      <c r="C155" s="3" t="s">
        <v>26</v>
      </c>
    </row>
    <row r="156" spans="1:3" x14ac:dyDescent="0.25">
      <c r="A156" s="8" t="s">
        <v>40</v>
      </c>
      <c r="B156" s="21" t="str">
        <f t="shared" si="4"/>
        <v>You are in the Moderate Loss of Function category. See below for more information.</v>
      </c>
      <c r="C156" s="3" t="str">
        <f>CONCATENATE("    ",B155)</f>
        <v xml:space="preserve">    People with this variant have one copy of the [T158189C](https://www.ncbi.nlm.nih.gov/projects/SNP/snp_ref.cgi?rs=258750) variant. This substitution of a single nucleotide is known as a missense mutation.</v>
      </c>
    </row>
    <row r="157" spans="1:3" x14ac:dyDescent="0.25">
      <c r="A157" s="8" t="s">
        <v>41</v>
      </c>
      <c r="B157" s="21">
        <f t="shared" si="4"/>
        <v>35.799999999999997</v>
      </c>
    </row>
    <row r="158" spans="1:3" x14ac:dyDescent="0.25">
      <c r="A158" s="15"/>
      <c r="C158" s="3" t="s">
        <v>42</v>
      </c>
    </row>
    <row r="159" spans="1:3" x14ac:dyDescent="0.25">
      <c r="A159" s="8"/>
    </row>
    <row r="160" spans="1:3" x14ac:dyDescent="0.25">
      <c r="A160" s="8"/>
      <c r="C160" s="3" t="str">
        <f>CONCATENATE("    ",B156)</f>
        <v xml:space="preserve">    You are in the Moderate Loss of Function category. See below for more information.</v>
      </c>
    </row>
    <row r="161" spans="1:3" x14ac:dyDescent="0.25">
      <c r="A161" s="8"/>
    </row>
    <row r="162" spans="1:3" x14ac:dyDescent="0.25">
      <c r="A162" s="8"/>
      <c r="C162" s="3" t="s">
        <v>43</v>
      </c>
    </row>
    <row r="163" spans="1:3" x14ac:dyDescent="0.25">
      <c r="A163" s="15"/>
    </row>
    <row r="164" spans="1:3" x14ac:dyDescent="0.25">
      <c r="A164" s="15"/>
      <c r="C164" s="3" t="str">
        <f>CONCATENATE( "    &lt;piechart percentage=",B157," /&gt;")</f>
        <v xml:space="preserve">    &lt;piechart percentage=35.8 /&gt;</v>
      </c>
    </row>
    <row r="165" spans="1:3" x14ac:dyDescent="0.25">
      <c r="A165" s="15"/>
      <c r="C165" s="3" t="str">
        <f>"  &lt;/Genotype&gt;"</f>
        <v xml:space="preserve">  &lt;/Genotype&gt;</v>
      </c>
    </row>
    <row r="166" spans="1:3" x14ac:dyDescent="0.25">
      <c r="A166" s="15" t="s">
        <v>44</v>
      </c>
      <c r="B166" s="9" t="str">
        <f>I17</f>
        <v>People with this variant have two copies of the [T158189C](https://www.ncbi.nlm.nih.gov/projects/SNP/snp_ref.cgi?rs=258750) variant. This substitution of a single nucleotide is known as a missense mutation.</v>
      </c>
      <c r="C166" s="3" t="str">
        <f>CONCATENATE("  &lt;Genotype hgvs=",CHAR(34),B152,B153,";",B153,CHAR(34)," name=",CHAR(34),B25,CHAR(34),"&gt; ")</f>
        <v xml:space="preserve">  &lt;Genotype hgvs="NC_000005.10:g.[143282324A&gt;G];[143282324A&gt;G]" name="T158189C"&gt; </v>
      </c>
    </row>
    <row r="167" spans="1:3" x14ac:dyDescent="0.25">
      <c r="A167" s="8" t="s">
        <v>45</v>
      </c>
      <c r="B167" s="9" t="str">
        <f t="shared" ref="B167:B168" si="5">I18</f>
        <v>You are in the Moderate Loss of Function category. See below for more information.</v>
      </c>
      <c r="C167" s="3" t="s">
        <v>26</v>
      </c>
    </row>
    <row r="168" spans="1:3" x14ac:dyDescent="0.25">
      <c r="A168" s="8" t="s">
        <v>41</v>
      </c>
      <c r="B168" s="9">
        <f t="shared" si="5"/>
        <v>16.100000000000001</v>
      </c>
      <c r="C168" s="3" t="s">
        <v>38</v>
      </c>
    </row>
    <row r="169" spans="1:3" x14ac:dyDescent="0.25">
      <c r="A169" s="8"/>
    </row>
    <row r="170" spans="1:3" x14ac:dyDescent="0.25">
      <c r="A170" s="15"/>
      <c r="C170" s="3" t="str">
        <f>CONCATENATE("    ",B166)</f>
        <v xml:space="preserve">    People with this variant have two copies of the [T158189C](https://www.ncbi.nlm.nih.gov/projects/SNP/snp_ref.cgi?rs=258750) variant. This substitution of a single nucleotide is known as a missense mutation.</v>
      </c>
    </row>
    <row r="171" spans="1:3" x14ac:dyDescent="0.25">
      <c r="A171" s="8"/>
    </row>
    <row r="172" spans="1:3" x14ac:dyDescent="0.25">
      <c r="A172" s="8"/>
      <c r="C172" s="3" t="s">
        <v>42</v>
      </c>
    </row>
    <row r="173" spans="1:3" x14ac:dyDescent="0.25">
      <c r="A173" s="8"/>
    </row>
    <row r="174" spans="1:3" x14ac:dyDescent="0.25">
      <c r="A174" s="8"/>
      <c r="C174" s="3" t="str">
        <f>CONCATENATE("    ",B167)</f>
        <v xml:space="preserve">    You are in the Moderate Loss of Function category. See below for more information.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percentage=16.1 /&gt;</v>
      </c>
    </row>
    <row r="179" spans="1:3" x14ac:dyDescent="0.25">
      <c r="A179" s="15"/>
      <c r="C179" s="3" t="str">
        <f>"  &lt;/Genotype&gt;"</f>
        <v xml:space="preserve">  &lt;/Genotype&gt;</v>
      </c>
    </row>
    <row r="180" spans="1:3" x14ac:dyDescent="0.25">
      <c r="A180" s="15" t="s">
        <v>46</v>
      </c>
      <c r="B180" s="9" t="str">
        <f>I20</f>
        <v>Your NR3C1 gene has no variants. A normal gene is referred to as a "wild-type" gene.</v>
      </c>
      <c r="C180" s="3" t="str">
        <f>CONCATENATE("  &lt;Genotype hgvs=",CHAR(34),B152,B154,";",B154,CHAR(34)," name=",CHAR(34),B25,CHAR(34),"&gt; ")</f>
        <v xml:space="preserve">  &lt;Genotype hgvs="NC_000005.10:g.[143282324=];[143282324=]" name="T158189C"&gt; </v>
      </c>
    </row>
    <row r="181" spans="1:3" x14ac:dyDescent="0.25">
      <c r="A181" s="8" t="s">
        <v>47</v>
      </c>
      <c r="B181" s="9" t="str">
        <f t="shared" ref="B181:B182" si="6">I21</f>
        <v>This variant is not associated with increased risk.</v>
      </c>
      <c r="C181" s="3" t="s">
        <v>26</v>
      </c>
    </row>
    <row r="182" spans="1:3" x14ac:dyDescent="0.25">
      <c r="A182" s="8" t="s">
        <v>41</v>
      </c>
      <c r="B182" s="9">
        <f t="shared" si="6"/>
        <v>48.2</v>
      </c>
      <c r="C182" s="3" t="s">
        <v>38</v>
      </c>
    </row>
    <row r="183" spans="1:3" x14ac:dyDescent="0.25">
      <c r="A183" s="15"/>
    </row>
    <row r="184" spans="1:3" x14ac:dyDescent="0.25">
      <c r="A184" s="8"/>
      <c r="C184" s="3" t="str">
        <f>CONCATENATE("    ",B180)</f>
        <v xml:space="preserve">    Your NR3C1 gene has no variants. A normal gene is referred to as a "wild-type" gene.</v>
      </c>
    </row>
    <row r="185" spans="1:3" x14ac:dyDescent="0.25">
      <c r="A185" s="8"/>
    </row>
    <row r="186" spans="1:3" x14ac:dyDescent="0.25">
      <c r="A186" s="8"/>
      <c r="C186" s="3" t="s">
        <v>42</v>
      </c>
    </row>
    <row r="187" spans="1:3" x14ac:dyDescent="0.25">
      <c r="A187" s="8"/>
    </row>
    <row r="188" spans="1:3" x14ac:dyDescent="0.25">
      <c r="A188" s="8"/>
      <c r="C188" s="3" t="str">
        <f>CONCATENATE("    ",B181)</f>
        <v xml:space="preserve">    This variant is not associated with increased risk.</v>
      </c>
    </row>
    <row r="189" spans="1:3" x14ac:dyDescent="0.25">
      <c r="A189" s="15"/>
    </row>
    <row r="190" spans="1:3" x14ac:dyDescent="0.25">
      <c r="A190" s="15"/>
      <c r="C190" s="3" t="s">
        <v>43</v>
      </c>
    </row>
    <row r="191" spans="1:3" x14ac:dyDescent="0.25">
      <c r="A191" s="15"/>
    </row>
    <row r="192" spans="1:3" x14ac:dyDescent="0.25">
      <c r="A192" s="15"/>
      <c r="C192" s="3" t="str">
        <f>CONCATENATE( "    &lt;piechart percentage=",B182," /&gt;")</f>
        <v xml:space="preserve">    &lt;piechart percentage=48.2 /&gt;</v>
      </c>
    </row>
    <row r="193" spans="1:3" x14ac:dyDescent="0.25">
      <c r="A193" s="15"/>
      <c r="C193" s="3" t="str">
        <f>"  &lt;/Genotype&gt;"</f>
        <v xml:space="preserve">  &lt;/Genotype&gt;</v>
      </c>
    </row>
    <row r="194" spans="1:3" x14ac:dyDescent="0.25">
      <c r="A194" s="15"/>
      <c r="C194" s="3" t="str">
        <f>C29</f>
        <v>&lt;# T143342788C #&gt;</v>
      </c>
    </row>
    <row r="195" spans="1:3" x14ac:dyDescent="0.25">
      <c r="A195" s="15" t="s">
        <v>37</v>
      </c>
      <c r="B195" s="21" t="str">
        <f>J11</f>
        <v>NC_000005.10:g.</v>
      </c>
      <c r="C195" s="3" t="str">
        <f>CONCATENATE("  &lt;Genotype hgvs=",CHAR(34),B195,B196,";",B197,CHAR(34)," name=",CHAR(34),B31,CHAR(34),"&gt; ")</f>
        <v xml:space="preserve">  &lt;Genotype hgvs="NC_000005.10:g.[143342788T&gt;C];[143342788=]" name="T143342788C"&gt; </v>
      </c>
    </row>
    <row r="196" spans="1:3" x14ac:dyDescent="0.25">
      <c r="A196" s="15" t="s">
        <v>35</v>
      </c>
      <c r="B196" s="21" t="str">
        <f t="shared" ref="B196:B200" si="7">J12</f>
        <v>[143342788T&gt;C]</v>
      </c>
    </row>
    <row r="197" spans="1:3" x14ac:dyDescent="0.25">
      <c r="A197" s="15" t="s">
        <v>31</v>
      </c>
      <c r="B197" s="21" t="str">
        <f t="shared" si="7"/>
        <v>[143342788=]</v>
      </c>
      <c r="C197" s="3" t="s">
        <v>38</v>
      </c>
    </row>
    <row r="198" spans="1:3" x14ac:dyDescent="0.25">
      <c r="A198" s="15" t="s">
        <v>39</v>
      </c>
      <c r="B198" s="21" t="str">
        <f t="shared" si="7"/>
        <v>People with this variant have one copy of the [T143342788C](https://www.ncbi.nlm.nih.gov/projects/SNP/snp_ref.cgi?rs=2918419) variant. This substitution of a single nucleotide is known as a missense mutation.</v>
      </c>
      <c r="C198" s="3" t="s">
        <v>26</v>
      </c>
    </row>
    <row r="199" spans="1:3" x14ac:dyDescent="0.25">
      <c r="A199" s="8" t="s">
        <v>40</v>
      </c>
      <c r="B199" s="21" t="str">
        <f t="shared" si="7"/>
        <v>You are in the Moderate Loss of Function category. See below for more information.</v>
      </c>
      <c r="C199" s="3" t="str">
        <f>CONCATENATE("    ",B198)</f>
        <v xml:space="preserve">    People with this variant have one copy of the [T143342788C](https://www.ncbi.nlm.nih.gov/projects/SNP/snp_ref.cgi?rs=2918419) variant. This substitution of a single nucleotide is known as a missense mutation.</v>
      </c>
    </row>
    <row r="200" spans="1:3" x14ac:dyDescent="0.25">
      <c r="A200" s="8" t="s">
        <v>41</v>
      </c>
      <c r="B200" s="21">
        <f t="shared" si="7"/>
        <v>20.7</v>
      </c>
    </row>
    <row r="201" spans="1:3" x14ac:dyDescent="0.25">
      <c r="A201" s="15"/>
      <c r="C201" s="3" t="s">
        <v>42</v>
      </c>
    </row>
    <row r="202" spans="1:3" x14ac:dyDescent="0.25">
      <c r="A202" s="8"/>
    </row>
    <row r="203" spans="1:3" x14ac:dyDescent="0.25">
      <c r="A203" s="8"/>
      <c r="C203" s="3" t="str">
        <f>CONCATENATE("    ",B199)</f>
        <v xml:space="preserve">    You are in the Moderate Loss of Function category. See below for more information.</v>
      </c>
    </row>
    <row r="204" spans="1:3" x14ac:dyDescent="0.25">
      <c r="A204" s="8"/>
    </row>
    <row r="205" spans="1:3" x14ac:dyDescent="0.25">
      <c r="A205" s="8"/>
      <c r="C205" s="3" t="s">
        <v>43</v>
      </c>
    </row>
    <row r="206" spans="1:3" x14ac:dyDescent="0.25">
      <c r="A206" s="15"/>
    </row>
    <row r="207" spans="1:3" x14ac:dyDescent="0.25">
      <c r="A207" s="15"/>
      <c r="C207" s="3" t="str">
        <f>CONCATENATE( "    &lt;piechart percentage=",B200," /&gt;")</f>
        <v xml:space="preserve">    &lt;piechart percentage=20.7 /&gt;</v>
      </c>
    </row>
    <row r="208" spans="1:3" x14ac:dyDescent="0.25">
      <c r="A208" s="15"/>
      <c r="C208" s="3" t="str">
        <f>"  &lt;/Genotype&gt;"</f>
        <v xml:space="preserve">  &lt;/Genotype&gt;</v>
      </c>
    </row>
    <row r="209" spans="1:3" x14ac:dyDescent="0.25">
      <c r="A209" s="15" t="s">
        <v>44</v>
      </c>
      <c r="B209" s="9" t="str">
        <f>J17</f>
        <v>People with this variant have two copies of the [T143342788C](https://www.ncbi.nlm.nih.gov/projects/SNP/snp_ref.cgi?rs=2918419) variant. This substitution of a single nucleotide is known as a missense mutation.</v>
      </c>
      <c r="C209" s="3" t="str">
        <f>CONCATENATE("  &lt;Genotype hgvs=",CHAR(34),B195,B196,";",B196,CHAR(34)," name=",CHAR(34),B31,CHAR(34),"&gt; ")</f>
        <v xml:space="preserve">  &lt;Genotype hgvs="NC_000005.10:g.[143342788T&gt;C];[143342788T&gt;C]" name="T143342788C"&gt; </v>
      </c>
    </row>
    <row r="210" spans="1:3" x14ac:dyDescent="0.25">
      <c r="A210" s="8" t="s">
        <v>45</v>
      </c>
      <c r="B210" s="9" t="str">
        <f t="shared" ref="B210:B211" si="8">J18</f>
        <v>You are in the Moderate Loss of Function category. See below for more information.</v>
      </c>
      <c r="C210" s="3" t="s">
        <v>26</v>
      </c>
    </row>
    <row r="211" spans="1:3" x14ac:dyDescent="0.25">
      <c r="A211" s="8" t="s">
        <v>41</v>
      </c>
      <c r="B211" s="9">
        <f t="shared" si="8"/>
        <v>6.5</v>
      </c>
      <c r="C211" s="3" t="s">
        <v>38</v>
      </c>
    </row>
    <row r="212" spans="1:3" x14ac:dyDescent="0.25">
      <c r="A212" s="8"/>
    </row>
    <row r="213" spans="1:3" x14ac:dyDescent="0.25">
      <c r="A213" s="15"/>
      <c r="C213" s="3" t="str">
        <f>CONCATENATE("    ",B209)</f>
        <v xml:space="preserve">    People with this variant have two copies of the [T143342788C](https://www.ncbi.nlm.nih.gov/projects/SNP/snp_ref.cgi?rs=2918419) variant. This substitution of a single nucleotide is known as a missense mutation.</v>
      </c>
    </row>
    <row r="214" spans="1:3" x14ac:dyDescent="0.25">
      <c r="A214" s="8"/>
    </row>
    <row r="215" spans="1:3" x14ac:dyDescent="0.25">
      <c r="A215" s="8"/>
      <c r="C215" s="3" t="s">
        <v>42</v>
      </c>
    </row>
    <row r="216" spans="1:3" x14ac:dyDescent="0.25">
      <c r="A216" s="8"/>
    </row>
    <row r="217" spans="1:3" x14ac:dyDescent="0.25">
      <c r="A217" s="8"/>
      <c r="C217" s="3" t="str">
        <f>CONCATENATE("    ",B210)</f>
        <v xml:space="preserve">    You are in the Moderate Loss of Function category. See below for more information.</v>
      </c>
    </row>
    <row r="218" spans="1:3" x14ac:dyDescent="0.25">
      <c r="A218" s="8"/>
    </row>
    <row r="219" spans="1:3" x14ac:dyDescent="0.25">
      <c r="A219" s="15"/>
      <c r="C219" s="3" t="s">
        <v>43</v>
      </c>
    </row>
    <row r="220" spans="1:3" x14ac:dyDescent="0.25">
      <c r="A220" s="15"/>
    </row>
    <row r="221" spans="1:3" x14ac:dyDescent="0.25">
      <c r="A221" s="15"/>
      <c r="C221" s="3" t="str">
        <f>CONCATENATE( "    &lt;piechart percentage=",B211," /&gt;")</f>
        <v xml:space="preserve">    &lt;piechart percentage=6.5 /&gt;</v>
      </c>
    </row>
    <row r="222" spans="1:3" x14ac:dyDescent="0.25">
      <c r="A222" s="15"/>
      <c r="C222" s="3" t="str">
        <f>"  &lt;/Genotype&gt;"</f>
        <v xml:space="preserve">  &lt;/Genotype&gt;</v>
      </c>
    </row>
    <row r="223" spans="1:3" x14ac:dyDescent="0.25">
      <c r="A223" s="15" t="s">
        <v>46</v>
      </c>
      <c r="B223" s="9" t="str">
        <f>J20</f>
        <v>Your NR3C1 gene has no variants. A normal gene is referred to as a "wild-type" gene.</v>
      </c>
      <c r="C223" s="3" t="str">
        <f>CONCATENATE("  &lt;Genotype hgvs=",CHAR(34),B195,B197,";",B197,CHAR(34)," name=",CHAR(34),B31,CHAR(34),"&gt; ")</f>
        <v xml:space="preserve">  &lt;Genotype hgvs="NC_000005.10:g.[143342788=];[143342788=]" name="T143342788C"&gt; </v>
      </c>
    </row>
    <row r="224" spans="1:3" x14ac:dyDescent="0.25">
      <c r="A224" s="8" t="s">
        <v>47</v>
      </c>
      <c r="B224" s="9" t="str">
        <f t="shared" ref="B224:B225" si="9">J21</f>
        <v>This variant is not associated with increased risk.</v>
      </c>
      <c r="C224" s="3" t="s">
        <v>26</v>
      </c>
    </row>
    <row r="225" spans="1:3" x14ac:dyDescent="0.25">
      <c r="A225" s="8" t="s">
        <v>41</v>
      </c>
      <c r="B225" s="9">
        <f t="shared" si="9"/>
        <v>72.8</v>
      </c>
      <c r="C225" s="3" t="s">
        <v>38</v>
      </c>
    </row>
    <row r="226" spans="1:3" x14ac:dyDescent="0.25">
      <c r="A226" s="15"/>
    </row>
    <row r="227" spans="1:3" x14ac:dyDescent="0.25">
      <c r="A227" s="8"/>
      <c r="C227" s="3" t="str">
        <f>CONCATENATE("    ",B223)</f>
        <v xml:space="preserve">    Your NR3C1 gene has no variants. A normal gene is referred to as a "wild-type" gene.</v>
      </c>
    </row>
    <row r="228" spans="1:3" x14ac:dyDescent="0.25">
      <c r="A228" s="8"/>
    </row>
    <row r="229" spans="1:3" x14ac:dyDescent="0.25">
      <c r="A229" s="8"/>
      <c r="C229" s="3" t="s">
        <v>42</v>
      </c>
    </row>
    <row r="230" spans="1:3" x14ac:dyDescent="0.25">
      <c r="A230" s="8"/>
    </row>
    <row r="231" spans="1:3" x14ac:dyDescent="0.25">
      <c r="A231" s="8"/>
      <c r="C231" s="3" t="str">
        <f>CONCATENATE("    ",B224)</f>
        <v xml:space="preserve">    This variant is not associated with increased risk.</v>
      </c>
    </row>
    <row r="232" spans="1:3" x14ac:dyDescent="0.25">
      <c r="A232" s="15"/>
    </row>
    <row r="233" spans="1:3" x14ac:dyDescent="0.25">
      <c r="A233" s="15"/>
      <c r="C233" s="3" t="s">
        <v>43</v>
      </c>
    </row>
    <row r="234" spans="1:3" x14ac:dyDescent="0.25">
      <c r="A234" s="15"/>
    </row>
    <row r="235" spans="1:3" x14ac:dyDescent="0.25">
      <c r="A235" s="15"/>
      <c r="C235" s="3" t="str">
        <f>CONCATENATE( "    &lt;piechart percentage=",B225," /&gt;")</f>
        <v xml:space="preserve">    &lt;piechart percentage=72.8 /&gt;</v>
      </c>
    </row>
    <row r="236" spans="1:3" x14ac:dyDescent="0.25">
      <c r="A236" s="15"/>
      <c r="C236" s="3" t="str">
        <f>"  &lt;/Genotype&gt;"</f>
        <v xml:space="preserve">  &lt;/Genotype&gt;</v>
      </c>
    </row>
    <row r="237" spans="1:3" x14ac:dyDescent="0.25">
      <c r="A237" s="15"/>
      <c r="C237" s="3" t="str">
        <f>C35</f>
        <v>&lt;# G1469-16T #&gt;</v>
      </c>
    </row>
    <row r="238" spans="1:3" x14ac:dyDescent="0.25">
      <c r="A238" s="15" t="s">
        <v>37</v>
      </c>
      <c r="B238" s="21" t="str">
        <f>K11</f>
        <v>NC_000005.10:g.</v>
      </c>
      <c r="C238" s="3" t="str">
        <f>CONCATENATE("  &lt;Genotype hgvs=",CHAR(34),B238,B239,";",B240,CHAR(34)," name=",CHAR(34),B37,CHAR(34),"&gt; ")</f>
        <v xml:space="preserve">  &lt;Genotype hgvs="NC_000005.10:g.[143300779C&gt;A];[143300779=]" name="G1469-16T"&gt; </v>
      </c>
    </row>
    <row r="239" spans="1:3" x14ac:dyDescent="0.25">
      <c r="A239" s="15" t="s">
        <v>35</v>
      </c>
      <c r="B239" s="21" t="str">
        <f t="shared" ref="B239:B243" si="10">K12</f>
        <v>[143300779C&gt;A]</v>
      </c>
    </row>
    <row r="240" spans="1:3" x14ac:dyDescent="0.25">
      <c r="A240" s="15" t="s">
        <v>31</v>
      </c>
      <c r="B240" s="21" t="str">
        <f t="shared" si="10"/>
        <v>[143300779=]</v>
      </c>
      <c r="C240" s="3" t="s">
        <v>38</v>
      </c>
    </row>
    <row r="241" spans="1:3" x14ac:dyDescent="0.25">
      <c r="A241" s="15" t="s">
        <v>39</v>
      </c>
      <c r="B241" s="21" t="str">
        <f t="shared" si="10"/>
        <v>People with this variant have one copy of the [G1469-16T](https://www.ncbi.nlm.nih.gov/projects/SNP/snp_ref.cgi?rs=6188) variant. This substitution of a single nucleotide is known as a missense mutation.</v>
      </c>
      <c r="C241" s="3" t="s">
        <v>26</v>
      </c>
    </row>
    <row r="242" spans="1:3" x14ac:dyDescent="0.25">
      <c r="A242" s="8" t="s">
        <v>40</v>
      </c>
      <c r="B242" s="21" t="str">
        <f t="shared" si="10"/>
        <v>This variant is not associated with increased risk.</v>
      </c>
      <c r="C242" s="3" t="str">
        <f>CONCATENATE("    ",B241)</f>
        <v xml:space="preserve">    People with this variant have one copy of the [G1469-16T](https://www.ncbi.nlm.nih.gov/projects/SNP/snp_ref.cgi?rs=6188) variant. This substitution of a single nucleotide is known as a missense mutation.</v>
      </c>
    </row>
    <row r="243" spans="1:3" x14ac:dyDescent="0.25">
      <c r="A243" s="8" t="s">
        <v>41</v>
      </c>
      <c r="B243" s="21">
        <f t="shared" si="10"/>
        <v>38.799999999999997</v>
      </c>
    </row>
    <row r="244" spans="1:3" x14ac:dyDescent="0.25">
      <c r="A244" s="15"/>
      <c r="C244" s="3" t="s">
        <v>42</v>
      </c>
    </row>
    <row r="245" spans="1:3" x14ac:dyDescent="0.25">
      <c r="A245" s="8"/>
    </row>
    <row r="246" spans="1:3" x14ac:dyDescent="0.25">
      <c r="A246" s="8"/>
      <c r="C246" s="3" t="str">
        <f>CONCATENATE("    ",B242)</f>
        <v xml:space="preserve">    This variant is not associated with increased risk.</v>
      </c>
    </row>
    <row r="247" spans="1:3" x14ac:dyDescent="0.25">
      <c r="A247" s="8"/>
    </row>
    <row r="248" spans="1:3" x14ac:dyDescent="0.25">
      <c r="A248" s="8"/>
      <c r="C248" s="3" t="s">
        <v>43</v>
      </c>
    </row>
    <row r="249" spans="1:3" x14ac:dyDescent="0.25">
      <c r="A249" s="15"/>
    </row>
    <row r="250" spans="1:3" x14ac:dyDescent="0.25">
      <c r="A250" s="15"/>
      <c r="C250" s="3" t="str">
        <f>CONCATENATE( "    &lt;piechart percentage=",B243," /&gt;")</f>
        <v xml:space="preserve">    &lt;piechart percentage=38.8 /&gt;</v>
      </c>
    </row>
    <row r="251" spans="1:3" x14ac:dyDescent="0.25">
      <c r="A251" s="15"/>
      <c r="C251" s="3" t="str">
        <f>"  &lt;/Genotype&gt;"</f>
        <v xml:space="preserve">  &lt;/Genotype&gt;</v>
      </c>
    </row>
    <row r="252" spans="1:3" x14ac:dyDescent="0.25">
      <c r="A252" s="15" t="s">
        <v>44</v>
      </c>
      <c r="B252" s="9" t="str">
        <f>K17</f>
        <v>People with this variant have two copies of the [G1469-16T](https://www.ncbi.nlm.nih.gov/projects/SNP/snp_ref.cgi?rs=6188) variant. This substitution of a single nucleotide is known as a missense mutation.</v>
      </c>
      <c r="C252" s="3" t="str">
        <f>CONCATENATE("  &lt;Genotype hgvs=",CHAR(34),B238,B239,";",B239,CHAR(34)," name=",CHAR(34),B37,CHAR(34),"&gt; ")</f>
        <v xml:space="preserve">  &lt;Genotype hgvs="NC_000005.10:g.[143300779C&gt;A];[143300779C&gt;A]" name="G1469-16T"&gt; </v>
      </c>
    </row>
    <row r="253" spans="1:3" x14ac:dyDescent="0.25">
      <c r="A253" s="8" t="s">
        <v>45</v>
      </c>
      <c r="B253" s="9" t="str">
        <f t="shared" ref="B253:B254" si="11">K18</f>
        <v>This variant is not associated with increased risk.</v>
      </c>
      <c r="C253" s="3" t="s">
        <v>26</v>
      </c>
    </row>
    <row r="254" spans="1:3" x14ac:dyDescent="0.25">
      <c r="A254" s="8" t="s">
        <v>41</v>
      </c>
      <c r="B254" s="9">
        <f t="shared" si="11"/>
        <v>16.5</v>
      </c>
      <c r="C254" s="3" t="s">
        <v>38</v>
      </c>
    </row>
    <row r="255" spans="1:3" x14ac:dyDescent="0.25">
      <c r="A255" s="8"/>
    </row>
    <row r="256" spans="1:3" x14ac:dyDescent="0.25">
      <c r="A256" s="15"/>
      <c r="C256" s="3" t="str">
        <f>CONCATENATE("    ",B252)</f>
        <v xml:space="preserve">    People with this variant have two copies of the [G1469-16T](https://www.ncbi.nlm.nih.gov/projects/SNP/snp_ref.cgi?rs=6188) variant. This substitution of a single nucleotide is known as a missense mutation.</v>
      </c>
    </row>
    <row r="257" spans="1:3" x14ac:dyDescent="0.25">
      <c r="A257" s="8"/>
    </row>
    <row r="258" spans="1:3" x14ac:dyDescent="0.25">
      <c r="A258" s="8"/>
      <c r="C258" s="3" t="s">
        <v>42</v>
      </c>
    </row>
    <row r="259" spans="1:3" x14ac:dyDescent="0.25">
      <c r="A259" s="8"/>
    </row>
    <row r="260" spans="1:3" x14ac:dyDescent="0.25">
      <c r="A260" s="8"/>
      <c r="C260" s="3" t="str">
        <f>CONCATENATE("    ",B253)</f>
        <v xml:space="preserve">    This variant is not associated with increased risk.</v>
      </c>
    </row>
    <row r="261" spans="1:3" x14ac:dyDescent="0.25">
      <c r="A261" s="8"/>
    </row>
    <row r="262" spans="1:3" x14ac:dyDescent="0.25">
      <c r="A262" s="15"/>
      <c r="C262" s="3" t="s">
        <v>43</v>
      </c>
    </row>
    <row r="263" spans="1:3" x14ac:dyDescent="0.25">
      <c r="A263" s="15"/>
    </row>
    <row r="264" spans="1:3" x14ac:dyDescent="0.25">
      <c r="A264" s="15"/>
      <c r="C264" s="3" t="str">
        <f>CONCATENATE( "    &lt;piechart percentage=",B254," /&gt;")</f>
        <v xml:space="preserve">    &lt;piechart percentage=16.5 /&gt;</v>
      </c>
    </row>
    <row r="265" spans="1:3" x14ac:dyDescent="0.25">
      <c r="A265" s="15"/>
      <c r="C265" s="3" t="str">
        <f>"  &lt;/Genotype&gt;"</f>
        <v xml:space="preserve">  &lt;/Genotype&gt;</v>
      </c>
    </row>
    <row r="266" spans="1:3" x14ac:dyDescent="0.25">
      <c r="A266" s="15" t="s">
        <v>46</v>
      </c>
      <c r="B266" s="9" t="str">
        <f>K20</f>
        <v>Your NR3C1 gene has no variants. A normal gene is referred to as a "wild-type" gene.</v>
      </c>
      <c r="C266" s="3" t="str">
        <f>CONCATENATE("  &lt;Genotype hgvs=",CHAR(34),B238,B240,";",B240,CHAR(34)," name=",CHAR(34),B37,CHAR(34),"&gt; ")</f>
        <v xml:space="preserve">  &lt;Genotype hgvs="NC_000005.10:g.[143300779=];[143300779=]" name="G1469-16T"&gt; </v>
      </c>
    </row>
    <row r="267" spans="1:3" x14ac:dyDescent="0.25">
      <c r="A267" s="8" t="s">
        <v>47</v>
      </c>
      <c r="B267" s="9" t="str">
        <f t="shared" ref="B267:B268" si="12">K21</f>
        <v>You are in the Moderate Loss of Function category. See below for more information.</v>
      </c>
      <c r="C267" s="3" t="s">
        <v>26</v>
      </c>
    </row>
    <row r="268" spans="1:3" x14ac:dyDescent="0.25">
      <c r="A268" s="8" t="s">
        <v>41</v>
      </c>
      <c r="B268" s="9">
        <f t="shared" si="12"/>
        <v>44.7</v>
      </c>
      <c r="C268" s="3" t="s">
        <v>38</v>
      </c>
    </row>
    <row r="269" spans="1:3" x14ac:dyDescent="0.25">
      <c r="A269" s="15"/>
    </row>
    <row r="270" spans="1:3" x14ac:dyDescent="0.25">
      <c r="A270" s="8"/>
      <c r="C270" s="3" t="str">
        <f>CONCATENATE("    ",B266)</f>
        <v xml:space="preserve">    Your NR3C1 gene has no variants. A normal gene is referred to as a "wild-type" gene.</v>
      </c>
    </row>
    <row r="271" spans="1:3" x14ac:dyDescent="0.25">
      <c r="A271" s="8"/>
    </row>
    <row r="272" spans="1:3" x14ac:dyDescent="0.25">
      <c r="A272" s="8"/>
      <c r="C272" s="3" t="s">
        <v>42</v>
      </c>
    </row>
    <row r="273" spans="1:3" x14ac:dyDescent="0.25">
      <c r="A273" s="8"/>
    </row>
    <row r="274" spans="1:3" x14ac:dyDescent="0.25">
      <c r="A274" s="8"/>
      <c r="C274" s="3" t="str">
        <f>CONCATENATE("    ",B267)</f>
        <v xml:space="preserve">    You are in the Moderate Loss of Function category. See below for more information.</v>
      </c>
    </row>
    <row r="275" spans="1:3" x14ac:dyDescent="0.25">
      <c r="A275" s="15"/>
    </row>
    <row r="276" spans="1:3" x14ac:dyDescent="0.25">
      <c r="A276" s="15"/>
      <c r="C276" s="3" t="s">
        <v>43</v>
      </c>
    </row>
    <row r="277" spans="1:3" x14ac:dyDescent="0.25">
      <c r="A277" s="15"/>
    </row>
    <row r="278" spans="1:3" x14ac:dyDescent="0.25">
      <c r="A278" s="15"/>
      <c r="C278" s="3" t="str">
        <f>CONCATENATE( "    &lt;piechart percentage=",B268," /&gt;")</f>
        <v xml:space="preserve">    &lt;piechart percentage=44.7 /&gt;</v>
      </c>
    </row>
    <row r="279" spans="1:3" x14ac:dyDescent="0.25">
      <c r="A279" s="15"/>
      <c r="C279" s="3" t="str">
        <f>"  &lt;/Genotype&gt;"</f>
        <v xml:space="preserve">  &lt;/Genotype&gt;</v>
      </c>
    </row>
    <row r="280" spans="1:3" x14ac:dyDescent="0.25">
      <c r="A280" s="15"/>
      <c r="C280" s="3" t="str">
        <f>C41</f>
        <v>&lt;# A143281925G #&gt;</v>
      </c>
    </row>
    <row r="281" spans="1:3" x14ac:dyDescent="0.25">
      <c r="A281" s="15" t="s">
        <v>37</v>
      </c>
      <c r="B281" s="21" t="str">
        <f>L11</f>
        <v>NC_000005.10:g.</v>
      </c>
      <c r="C281" s="3" t="str">
        <f>CONCATENATE("  &lt;Genotype hgvs=",CHAR(34),B281,B282,";",B283,CHAR(34)," name=",CHAR(34),B43,CHAR(34),"&gt; ")</f>
        <v xml:space="preserve">  &lt;Genotype hgvs="NC_000005.10:g.[143281925A&gt;G];[143281925=]" name="A143281925G"&gt; </v>
      </c>
    </row>
    <row r="282" spans="1:3" x14ac:dyDescent="0.25">
      <c r="A282" s="15" t="s">
        <v>35</v>
      </c>
      <c r="B282" s="21" t="str">
        <f t="shared" ref="B282:B286" si="13">L12</f>
        <v>[143281925A&gt;G]</v>
      </c>
    </row>
    <row r="283" spans="1:3" x14ac:dyDescent="0.25">
      <c r="A283" s="15" t="s">
        <v>31</v>
      </c>
      <c r="B283" s="21" t="str">
        <f t="shared" si="13"/>
        <v>[143281925=]</v>
      </c>
      <c r="C283" s="3" t="s">
        <v>38</v>
      </c>
    </row>
    <row r="284" spans="1:3" x14ac:dyDescent="0.25">
      <c r="A284" s="15" t="s">
        <v>39</v>
      </c>
      <c r="B284" s="21" t="str">
        <f t="shared" si="13"/>
        <v>People with this variant have one copy of the [A143281925G](https://www.ncbi.nlm.nih.gov/clinvar/variation/351364/) variant. This substitution of a single nucleotide is known as a missense mutation.</v>
      </c>
      <c r="C284" s="3" t="s">
        <v>26</v>
      </c>
    </row>
    <row r="285" spans="1:3" x14ac:dyDescent="0.25">
      <c r="A285" s="8" t="s">
        <v>40</v>
      </c>
      <c r="B285" s="21" t="str">
        <f t="shared" si="13"/>
        <v>You are in the Moderate Loss of Function category. See below for more information.</v>
      </c>
      <c r="C285" s="3" t="str">
        <f>CONCATENATE("    ",B284)</f>
        <v xml:space="preserve">    People with this variant have one copy of the [A143281925G](https://www.ncbi.nlm.nih.gov/clinvar/variation/351364/) variant. This substitution of a single nucleotide is known as a missense mutation.</v>
      </c>
    </row>
    <row r="286" spans="1:3" x14ac:dyDescent="0.25">
      <c r="A286" s="8" t="s">
        <v>41</v>
      </c>
      <c r="B286" s="21">
        <f t="shared" si="13"/>
        <v>22.6</v>
      </c>
    </row>
    <row r="287" spans="1:3" x14ac:dyDescent="0.25">
      <c r="A287" s="15"/>
      <c r="C287" s="3" t="s">
        <v>42</v>
      </c>
    </row>
    <row r="288" spans="1:3" x14ac:dyDescent="0.25">
      <c r="A288" s="8"/>
    </row>
    <row r="289" spans="1:3" x14ac:dyDescent="0.25">
      <c r="A289" s="8"/>
      <c r="C289" s="3" t="str">
        <f>CONCATENATE("    ",B285)</f>
        <v xml:space="preserve">    You are in the Moderate Loss of Function category. See below for more information.</v>
      </c>
    </row>
    <row r="290" spans="1:3" x14ac:dyDescent="0.25">
      <c r="A290" s="8"/>
    </row>
    <row r="291" spans="1:3" x14ac:dyDescent="0.25">
      <c r="A291" s="8"/>
      <c r="C291" s="3" t="s">
        <v>43</v>
      </c>
    </row>
    <row r="292" spans="1:3" x14ac:dyDescent="0.25">
      <c r="A292" s="15"/>
    </row>
    <row r="293" spans="1:3" x14ac:dyDescent="0.25">
      <c r="A293" s="15"/>
      <c r="C293" s="3" t="str">
        <f>CONCATENATE( "    &lt;piechart percentage=",B286," /&gt;")</f>
        <v xml:space="preserve">    &lt;piechart percentage=22.6 /&gt;</v>
      </c>
    </row>
    <row r="294" spans="1:3" x14ac:dyDescent="0.25">
      <c r="A294" s="15"/>
      <c r="C294" s="3" t="str">
        <f>"  &lt;/Genotype&gt;"</f>
        <v xml:space="preserve">  &lt;/Genotype&gt;</v>
      </c>
    </row>
    <row r="295" spans="1:3" x14ac:dyDescent="0.25">
      <c r="A295" s="15" t="s">
        <v>44</v>
      </c>
      <c r="B295" s="9" t="str">
        <f>L17</f>
        <v>People with this variant have two copies of the [A143281925G](https://www.ncbi.nlm.nih.gov/clinvar/variation/351364/) variant. This substitution of a single nucleotide is known as a missense mutation.</v>
      </c>
      <c r="C295" s="3" t="str">
        <f>CONCATENATE("  &lt;Genotype hgvs=",CHAR(34),B281,B282,";",B282,CHAR(34)," name=",CHAR(34),B43,CHAR(34),"&gt; ")</f>
        <v xml:space="preserve">  &lt;Genotype hgvs="NC_000005.10:g.[143281925A&gt;G];[143281925A&gt;G]" name="A143281925G"&gt; </v>
      </c>
    </row>
    <row r="296" spans="1:3" x14ac:dyDescent="0.25">
      <c r="A296" s="8" t="s">
        <v>45</v>
      </c>
      <c r="B296" s="9" t="str">
        <f t="shared" ref="B296:B297" si="14">L18</f>
        <v>You are in the Moderate Loss of Function category. See below for more information.</v>
      </c>
      <c r="C296" s="3" t="s">
        <v>26</v>
      </c>
    </row>
    <row r="297" spans="1:3" x14ac:dyDescent="0.25">
      <c r="A297" s="8" t="s">
        <v>41</v>
      </c>
      <c r="B297" s="9">
        <f t="shared" si="14"/>
        <v>6.2</v>
      </c>
      <c r="C297" s="3" t="s">
        <v>38</v>
      </c>
    </row>
    <row r="298" spans="1:3" x14ac:dyDescent="0.25">
      <c r="A298" s="8"/>
    </row>
    <row r="299" spans="1:3" x14ac:dyDescent="0.25">
      <c r="A299" s="15"/>
      <c r="C299" s="3" t="str">
        <f>CONCATENATE("    ",B295)</f>
        <v xml:space="preserve">    People with this variant have two copies of the [A143281925G](https://www.ncbi.nlm.nih.gov/clinvar/variation/351364/) variant. This substitution of a single nucleotide is known as a missense mutation.</v>
      </c>
    </row>
    <row r="300" spans="1:3" x14ac:dyDescent="0.25">
      <c r="A300" s="8"/>
    </row>
    <row r="301" spans="1:3" x14ac:dyDescent="0.25">
      <c r="A301" s="8"/>
      <c r="C301" s="3" t="s">
        <v>42</v>
      </c>
    </row>
    <row r="302" spans="1:3" x14ac:dyDescent="0.25">
      <c r="A302" s="8"/>
    </row>
    <row r="303" spans="1:3" x14ac:dyDescent="0.25">
      <c r="A303" s="8"/>
      <c r="C303" s="3" t="str">
        <f>CONCATENATE("    ",B296)</f>
        <v xml:space="preserve">    You are in the Moderate Loss of Function category. See below for more information.</v>
      </c>
    </row>
    <row r="304" spans="1:3" x14ac:dyDescent="0.25">
      <c r="A304" s="8"/>
    </row>
    <row r="305" spans="1:3" x14ac:dyDescent="0.25">
      <c r="A305" s="15"/>
      <c r="C305" s="3" t="s">
        <v>43</v>
      </c>
    </row>
    <row r="306" spans="1:3" x14ac:dyDescent="0.25">
      <c r="A306" s="15"/>
    </row>
    <row r="307" spans="1:3" x14ac:dyDescent="0.25">
      <c r="A307" s="15"/>
      <c r="C307" s="3" t="str">
        <f>CONCATENATE( "    &lt;piechart percentage=",B297," /&gt;")</f>
        <v xml:space="preserve">    &lt;piechart percentage=6.2 /&gt;</v>
      </c>
    </row>
    <row r="308" spans="1:3" x14ac:dyDescent="0.25">
      <c r="A308" s="15"/>
      <c r="C308" s="3" t="str">
        <f>"  &lt;/Genotype&gt;"</f>
        <v xml:space="preserve">  &lt;/Genotype&gt;</v>
      </c>
    </row>
    <row r="309" spans="1:3" x14ac:dyDescent="0.25">
      <c r="A309" s="15" t="s">
        <v>46</v>
      </c>
      <c r="B309" s="9" t="str">
        <f>L20</f>
        <v>Your NR3C1 gene has no variants. A normal gene is referred to as a "wild-type" gene.</v>
      </c>
      <c r="C309" s="3" t="str">
        <f>CONCATENATE("  &lt;Genotype hgvs=",CHAR(34),B281,B283,";",B283,CHAR(34)," name=",CHAR(34),B43,CHAR(34),"&gt; ")</f>
        <v xml:space="preserve">  &lt;Genotype hgvs="NC_000005.10:g.[143281925=];[143281925=]" name="A143281925G"&gt; </v>
      </c>
    </row>
    <row r="310" spans="1:3" x14ac:dyDescent="0.25">
      <c r="A310" s="8" t="s">
        <v>47</v>
      </c>
      <c r="B310" s="9" t="str">
        <f t="shared" ref="B310:B311" si="15">L21</f>
        <v>This variant is not associated with increased risk.</v>
      </c>
      <c r="C310" s="3" t="s">
        <v>26</v>
      </c>
    </row>
    <row r="311" spans="1:3" x14ac:dyDescent="0.25">
      <c r="A311" s="8" t="s">
        <v>41</v>
      </c>
      <c r="B311" s="9">
        <f t="shared" si="15"/>
        <v>71.2</v>
      </c>
      <c r="C311" s="3" t="s">
        <v>38</v>
      </c>
    </row>
    <row r="312" spans="1:3" x14ac:dyDescent="0.25">
      <c r="A312" s="15"/>
    </row>
    <row r="313" spans="1:3" x14ac:dyDescent="0.25">
      <c r="A313" s="8"/>
      <c r="C313" s="3" t="str">
        <f>CONCATENATE("    ",B309)</f>
        <v xml:space="preserve">    Your NR3C1 gene has no variants. A normal gene is referred to as a "wild-type" gene.</v>
      </c>
    </row>
    <row r="314" spans="1:3" x14ac:dyDescent="0.25">
      <c r="A314" s="8"/>
    </row>
    <row r="315" spans="1:3" x14ac:dyDescent="0.25">
      <c r="A315" s="8"/>
      <c r="C315" s="3" t="s">
        <v>42</v>
      </c>
    </row>
    <row r="316" spans="1:3" x14ac:dyDescent="0.25">
      <c r="A316" s="8"/>
    </row>
    <row r="317" spans="1:3" x14ac:dyDescent="0.25">
      <c r="A317" s="8"/>
      <c r="C317" s="3" t="str">
        <f>CONCATENATE("    ",B310)</f>
        <v xml:space="preserve">    This variant is not associated with increased risk.</v>
      </c>
    </row>
    <row r="318" spans="1:3" x14ac:dyDescent="0.25">
      <c r="A318" s="15"/>
    </row>
    <row r="319" spans="1:3" x14ac:dyDescent="0.25">
      <c r="A319" s="15"/>
      <c r="C319" s="3" t="s">
        <v>43</v>
      </c>
    </row>
    <row r="320" spans="1:3" x14ac:dyDescent="0.25">
      <c r="A320" s="15"/>
    </row>
    <row r="321" spans="1:3" x14ac:dyDescent="0.25">
      <c r="A321" s="15"/>
      <c r="C321" s="3" t="str">
        <f>CONCATENATE( "    &lt;piechart percentage=",B311," /&gt;")</f>
        <v xml:space="preserve">    &lt;piechart percentage=71.2 /&gt;</v>
      </c>
    </row>
    <row r="322" spans="1:3" x14ac:dyDescent="0.25">
      <c r="A322" s="15"/>
      <c r="C322" s="3" t="str">
        <f>"  &lt;/Genotype&gt;"</f>
        <v xml:space="preserve">  &lt;/Genotype&gt;</v>
      </c>
    </row>
    <row r="323" spans="1:3" x14ac:dyDescent="0.25">
      <c r="A323" s="15"/>
      <c r="C323" s="3" t="str">
        <f>C47</f>
        <v>&lt;# A143307929G #&gt;</v>
      </c>
    </row>
    <row r="324" spans="1:3" x14ac:dyDescent="0.25">
      <c r="A324" s="15" t="s">
        <v>37</v>
      </c>
      <c r="B324" s="21" t="str">
        <f>M11</f>
        <v>NC_000005.10:g.</v>
      </c>
      <c r="C324" s="3" t="str">
        <f>CONCATENATE("  &lt;Genotype hgvs=",CHAR(34),B324,B325,";",B326,CHAR(34)," name=",CHAR(34),B49,CHAR(34),"&gt; ")</f>
        <v xml:space="preserve">  &lt;Genotype hgvs="NC_000005.10:g.[143307929A&gt;G];[143307929=]" name="A143307929G"&gt; </v>
      </c>
    </row>
    <row r="325" spans="1:3" x14ac:dyDescent="0.25">
      <c r="A325" s="15" t="s">
        <v>35</v>
      </c>
      <c r="B325" s="21" t="str">
        <f t="shared" ref="B325:B329" si="16">M12</f>
        <v>[143307929A&gt;G]</v>
      </c>
    </row>
    <row r="326" spans="1:3" x14ac:dyDescent="0.25">
      <c r="A326" s="15" t="s">
        <v>31</v>
      </c>
      <c r="B326" s="21" t="str">
        <f t="shared" si="16"/>
        <v>[143307929=]</v>
      </c>
      <c r="C326" s="3" t="s">
        <v>38</v>
      </c>
    </row>
    <row r="327" spans="1:3" x14ac:dyDescent="0.25">
      <c r="A327" s="15" t="s">
        <v>39</v>
      </c>
      <c r="B327" s="21" t="str">
        <f t="shared" si="16"/>
        <v>People with this variant have one copy of the [T2298C (p.Asn766=)](https://www.ncbi.nlm.nih.gov/projects/SNP/snp_ref.cgi?rs=852977) variant. This substitution of a single nucleotide is known as a missense mutation.</v>
      </c>
      <c r="C327" s="3" t="s">
        <v>26</v>
      </c>
    </row>
    <row r="328" spans="1:3" x14ac:dyDescent="0.25">
      <c r="A328" s="8" t="s">
        <v>40</v>
      </c>
      <c r="B328" s="21" t="str">
        <f t="shared" si="16"/>
        <v>You are in the Moderate Loss of Function category. See below for more information.</v>
      </c>
      <c r="C328" s="3" t="str">
        <f>CONCATENATE("    ",B327)</f>
        <v xml:space="preserve">    People with this variant have one copy of the [T2298C (p.Asn766=)](https://www.ncbi.nlm.nih.gov/projects/SNP/snp_ref.cgi?rs=852977) variant. This substitution of a single nucleotide is known as a missense mutation.</v>
      </c>
    </row>
    <row r="329" spans="1:3" x14ac:dyDescent="0.25">
      <c r="A329" s="8" t="s">
        <v>41</v>
      </c>
      <c r="B329" s="21">
        <f t="shared" si="16"/>
        <v>35.6</v>
      </c>
    </row>
    <row r="330" spans="1:3" x14ac:dyDescent="0.25">
      <c r="A330" s="15"/>
      <c r="C330" s="3" t="s">
        <v>42</v>
      </c>
    </row>
    <row r="331" spans="1:3" x14ac:dyDescent="0.25">
      <c r="A331" s="8"/>
    </row>
    <row r="332" spans="1:3" x14ac:dyDescent="0.25">
      <c r="A332" s="8"/>
      <c r="C332" s="3" t="str">
        <f>CONCATENATE("    ",B328)</f>
        <v xml:space="preserve">    You are in the Moderate Loss of Function category. See below for more information.</v>
      </c>
    </row>
    <row r="333" spans="1:3" x14ac:dyDescent="0.25">
      <c r="A333" s="8"/>
    </row>
    <row r="334" spans="1:3" x14ac:dyDescent="0.25">
      <c r="A334" s="8"/>
      <c r="C334" s="3" t="s">
        <v>43</v>
      </c>
    </row>
    <row r="335" spans="1:3" x14ac:dyDescent="0.25">
      <c r="A335" s="15"/>
    </row>
    <row r="336" spans="1:3" x14ac:dyDescent="0.25">
      <c r="A336" s="15"/>
      <c r="C336" s="3" t="str">
        <f>CONCATENATE( "    &lt;piechart percentage=",B329," /&gt;")</f>
        <v xml:space="preserve">    &lt;piechart percentage=35.6 /&gt;</v>
      </c>
    </row>
    <row r="337" spans="1:3" x14ac:dyDescent="0.25">
      <c r="A337" s="15"/>
      <c r="C337" s="3" t="str">
        <f>"  &lt;/Genotype&gt;"</f>
        <v xml:space="preserve">  &lt;/Genotype&gt;</v>
      </c>
    </row>
    <row r="338" spans="1:3" x14ac:dyDescent="0.25">
      <c r="A338" s="15" t="s">
        <v>44</v>
      </c>
      <c r="B338" s="9" t="str">
        <f>M17</f>
        <v>People with this variant have two copies of the [T2298C (p.Asn766=)](https://www.ncbi.nlm.nih.gov/projects/SNP/snp_ref.cgi?rs=852977) variant. This substitution of a single nucleotide is known as a missense mutation.</v>
      </c>
      <c r="C338" s="3" t="str">
        <f>CONCATENATE("  &lt;Genotype hgvs=",CHAR(34),B324,B325,";",B325,CHAR(34)," name=",CHAR(34),B49,CHAR(34),"&gt; ")</f>
        <v xml:space="preserve">  &lt;Genotype hgvs="NC_000005.10:g.[143307929A&gt;G];[143307929A&gt;G]" name="A143307929G"&gt; </v>
      </c>
    </row>
    <row r="339" spans="1:3" x14ac:dyDescent="0.25">
      <c r="A339" s="8" t="s">
        <v>45</v>
      </c>
      <c r="B339" s="9" t="str">
        <f t="shared" ref="B339:B340" si="17">M18</f>
        <v>You are in the Moderate Loss of Function category. See below for more information.</v>
      </c>
      <c r="C339" s="3" t="s">
        <v>26</v>
      </c>
    </row>
    <row r="340" spans="1:3" x14ac:dyDescent="0.25">
      <c r="A340" s="8" t="s">
        <v>41</v>
      </c>
      <c r="B340" s="9">
        <f t="shared" si="17"/>
        <v>14.3</v>
      </c>
      <c r="C340" s="3" t="s">
        <v>38</v>
      </c>
    </row>
    <row r="341" spans="1:3" x14ac:dyDescent="0.25">
      <c r="A341" s="8"/>
    </row>
    <row r="342" spans="1:3" x14ac:dyDescent="0.25">
      <c r="A342" s="15"/>
      <c r="C342" s="3" t="str">
        <f>CONCATENATE("    ",B338)</f>
        <v xml:space="preserve">    People with this variant have two copies of the [T2298C (p.Asn766=)](https://www.ncbi.nlm.nih.gov/projects/SNP/snp_ref.cgi?rs=852977) variant. This substitution of a single nucleotide is known as a missense mutation.</v>
      </c>
    </row>
    <row r="343" spans="1:3" x14ac:dyDescent="0.25">
      <c r="A343" s="8"/>
    </row>
    <row r="344" spans="1:3" x14ac:dyDescent="0.25">
      <c r="A344" s="8"/>
      <c r="C344" s="3" t="s">
        <v>42</v>
      </c>
    </row>
    <row r="345" spans="1:3" x14ac:dyDescent="0.25">
      <c r="A345" s="8"/>
    </row>
    <row r="346" spans="1:3" x14ac:dyDescent="0.25">
      <c r="A346" s="8"/>
      <c r="C346" s="3" t="str">
        <f>CONCATENATE("    ",B339)</f>
        <v xml:space="preserve">    You are in the Moderate Loss of Function category. See below for more information.</v>
      </c>
    </row>
    <row r="347" spans="1:3" x14ac:dyDescent="0.25">
      <c r="A347" s="8"/>
    </row>
    <row r="348" spans="1:3" x14ac:dyDescent="0.25">
      <c r="A348" s="15"/>
      <c r="C348" s="3" t="s">
        <v>43</v>
      </c>
    </row>
    <row r="349" spans="1:3" x14ac:dyDescent="0.25">
      <c r="A349" s="15"/>
    </row>
    <row r="350" spans="1:3" x14ac:dyDescent="0.25">
      <c r="A350" s="15"/>
      <c r="C350" s="3" t="str">
        <f>CONCATENATE( "    &lt;piechart percentage=",B340," /&gt;")</f>
        <v xml:space="preserve">    &lt;piechart percentage=14.3 /&gt;</v>
      </c>
    </row>
    <row r="351" spans="1:3" x14ac:dyDescent="0.25">
      <c r="A351" s="15"/>
      <c r="C351" s="3" t="str">
        <f>"  &lt;/Genotype&gt;"</f>
        <v xml:space="preserve">  &lt;/Genotype&gt;</v>
      </c>
    </row>
    <row r="352" spans="1:3" x14ac:dyDescent="0.25">
      <c r="A352" s="15" t="s">
        <v>46</v>
      </c>
      <c r="B352" s="9" t="str">
        <f>M20</f>
        <v>Your NR3C1 gene has no variants. A normal gene is referred to as a "wild-type" gene.</v>
      </c>
      <c r="C352" s="3" t="str">
        <f>CONCATENATE("  &lt;Genotype hgvs=",CHAR(34),B324,B326,";",B326,CHAR(34)," name=",CHAR(34),B49,CHAR(34),"&gt; ")</f>
        <v xml:space="preserve">  &lt;Genotype hgvs="NC_000005.10:g.[143307929=];[143307929=]" name="A143307929G"&gt; </v>
      </c>
    </row>
    <row r="353" spans="1:3" x14ac:dyDescent="0.25">
      <c r="A353" s="8" t="s">
        <v>47</v>
      </c>
      <c r="B353" s="9" t="str">
        <f t="shared" ref="B353:B354" si="18">M21</f>
        <v>This variant is not associated with increased risk.</v>
      </c>
      <c r="C353" s="3" t="s">
        <v>26</v>
      </c>
    </row>
    <row r="354" spans="1:3" x14ac:dyDescent="0.25">
      <c r="A354" s="8" t="s">
        <v>41</v>
      </c>
      <c r="B354" s="9">
        <f t="shared" si="18"/>
        <v>50.1</v>
      </c>
      <c r="C354" s="3" t="s">
        <v>38</v>
      </c>
    </row>
    <row r="355" spans="1:3" x14ac:dyDescent="0.25">
      <c r="A355" s="15"/>
    </row>
    <row r="356" spans="1:3" x14ac:dyDescent="0.25">
      <c r="A356" s="8"/>
      <c r="C356" s="3" t="str">
        <f>CONCATENATE("    ",B352)</f>
        <v xml:space="preserve">    Your NR3C1 gene has no variants. A normal gene is referred to as a "wild-type" gene.</v>
      </c>
    </row>
    <row r="357" spans="1:3" x14ac:dyDescent="0.25">
      <c r="A357" s="8"/>
    </row>
    <row r="358" spans="1:3" x14ac:dyDescent="0.25">
      <c r="A358" s="8"/>
      <c r="C358" s="3" t="s">
        <v>42</v>
      </c>
    </row>
    <row r="359" spans="1:3" x14ac:dyDescent="0.25">
      <c r="A359" s="8"/>
    </row>
    <row r="360" spans="1:3" x14ac:dyDescent="0.25">
      <c r="A360" s="8"/>
      <c r="C360" s="3" t="str">
        <f>CONCATENATE("    ",B353)</f>
        <v xml:space="preserve">    This variant is not associated with increased risk.</v>
      </c>
    </row>
    <row r="361" spans="1:3" x14ac:dyDescent="0.25">
      <c r="A361" s="15"/>
    </row>
    <row r="362" spans="1:3" x14ac:dyDescent="0.25">
      <c r="A362" s="15"/>
      <c r="C362" s="3" t="s">
        <v>43</v>
      </c>
    </row>
    <row r="363" spans="1:3" x14ac:dyDescent="0.25">
      <c r="A363" s="15"/>
    </row>
    <row r="364" spans="1:3" x14ac:dyDescent="0.25">
      <c r="A364" s="15"/>
      <c r="C364" s="3" t="str">
        <f>CONCATENATE( "    &lt;piechart percentage=",B354," /&gt;")</f>
        <v xml:space="preserve">    &lt;piechart percentage=50.1 /&gt;</v>
      </c>
    </row>
    <row r="365" spans="1:3" x14ac:dyDescent="0.25">
      <c r="A365" s="15"/>
      <c r="C365" s="3" t="str">
        <f>"  &lt;/Genotype&gt;"</f>
        <v xml:space="preserve">  &lt;/Genotype&gt;</v>
      </c>
    </row>
    <row r="366" spans="1:3" x14ac:dyDescent="0.25">
      <c r="A366" s="15"/>
      <c r="C366" s="3" t="str">
        <f>C53</f>
        <v>&lt;# A1676G #&gt;</v>
      </c>
    </row>
    <row r="367" spans="1:3" x14ac:dyDescent="0.25">
      <c r="A367" s="15" t="s">
        <v>37</v>
      </c>
      <c r="B367" s="21" t="str">
        <f>N11</f>
        <v>NC_000005.10:g.</v>
      </c>
      <c r="C367" s="3" t="str">
        <f>CONCATENATE("  &lt;Genotype hgvs=",CHAR(34),B367,B368,";",B369,CHAR(34)," name=",CHAR(34),B55,CHAR(34),"&gt; ")</f>
        <v xml:space="preserve">  &lt;Genotype hgvs="NC_000005.10:g.[143316471G&gt;A];[143316471=]" name="A1676G"&gt; </v>
      </c>
    </row>
    <row r="368" spans="1:3" x14ac:dyDescent="0.25">
      <c r="A368" s="15" t="s">
        <v>35</v>
      </c>
      <c r="B368" s="21" t="str">
        <f t="shared" ref="B368:B372" si="19">N12</f>
        <v>[143316471G&gt;A]</v>
      </c>
    </row>
    <row r="369" spans="1:3" x14ac:dyDescent="0.25">
      <c r="A369" s="15" t="s">
        <v>31</v>
      </c>
      <c r="B369" s="21" t="str">
        <f t="shared" si="19"/>
        <v>[143316471=]</v>
      </c>
      <c r="C369" s="3" t="s">
        <v>38</v>
      </c>
    </row>
    <row r="370" spans="1:3" x14ac:dyDescent="0.25">
      <c r="A370" s="15" t="s">
        <v>39</v>
      </c>
      <c r="B370" s="21" t="str">
        <f t="shared" si="19"/>
        <v>People with this variant have one copy of the [A1676G (p.Ile559Asn)](https://www.ncbi.nlm.nih.gov/clinvar/variation/16151/) variant. This substitution of a single nucleotide is known as a missense mutation.</v>
      </c>
      <c r="C370" s="3" t="s">
        <v>26</v>
      </c>
    </row>
    <row r="371" spans="1:3" x14ac:dyDescent="0.25">
      <c r="A371" s="8" t="s">
        <v>40</v>
      </c>
      <c r="B371" s="21" t="str">
        <f t="shared" si="19"/>
        <v>You are in the Moderate Loss of Function category. See below for more information.</v>
      </c>
      <c r="C371" s="3" t="str">
        <f>CONCATENATE("    ",B370)</f>
        <v xml:space="preserve">    People with this variant have one copy of the [A1676G (p.Ile559Asn)](https://www.ncbi.nlm.nih.gov/clinvar/variation/16151/) variant. This substitution of a single nucleotide is known as a missense mutation.</v>
      </c>
    </row>
    <row r="372" spans="1:3" x14ac:dyDescent="0.25">
      <c r="A372" s="8" t="s">
        <v>41</v>
      </c>
      <c r="B372" s="21">
        <f t="shared" si="19"/>
        <v>49.1</v>
      </c>
    </row>
    <row r="373" spans="1:3" x14ac:dyDescent="0.25">
      <c r="A373" s="15"/>
      <c r="C373" s="3" t="s">
        <v>42</v>
      </c>
    </row>
    <row r="374" spans="1:3" x14ac:dyDescent="0.25">
      <c r="A374" s="8"/>
    </row>
    <row r="375" spans="1:3" x14ac:dyDescent="0.25">
      <c r="A375" s="8"/>
      <c r="C375" s="3" t="str">
        <f>CONCATENATE("    ",B371)</f>
        <v xml:space="preserve">    You are in the Moderate Loss of Function category. See below for more information.</v>
      </c>
    </row>
    <row r="376" spans="1:3" x14ac:dyDescent="0.25">
      <c r="A376" s="8"/>
    </row>
    <row r="377" spans="1:3" x14ac:dyDescent="0.25">
      <c r="A377" s="8"/>
      <c r="C377" s="3" t="s">
        <v>43</v>
      </c>
    </row>
    <row r="378" spans="1:3" x14ac:dyDescent="0.25">
      <c r="A378" s="15"/>
    </row>
    <row r="379" spans="1:3" x14ac:dyDescent="0.25">
      <c r="A379" s="15"/>
      <c r="C379" s="3" t="str">
        <f>CONCATENATE( "    &lt;piechart percentage=",B372," /&gt;")</f>
        <v xml:space="preserve">    &lt;piechart percentage=49.1 /&gt;</v>
      </c>
    </row>
    <row r="380" spans="1:3" x14ac:dyDescent="0.25">
      <c r="A380" s="15"/>
      <c r="C380" s="3" t="str">
        <f>"  &lt;/Genotype&gt;"</f>
        <v xml:space="preserve">  &lt;/Genotype&gt;</v>
      </c>
    </row>
    <row r="381" spans="1:3" x14ac:dyDescent="0.25">
      <c r="A381" s="15" t="s">
        <v>44</v>
      </c>
      <c r="B381" s="9" t="str">
        <f>N17</f>
        <v>People with this variant have two copies of the [A1676G (p.Ile559Asn)](https://www.ncbi.nlm.nih.gov/clinvar/variation/16151/) variant. This substitution of a single nucleotide is known as a missense mutation.</v>
      </c>
      <c r="C381" s="3" t="str">
        <f>CONCATENATE("  &lt;Genotype hgvs=",CHAR(34),B367,B368,";",B368,CHAR(34)," name=",CHAR(34),B55,CHAR(34),"&gt; ")</f>
        <v xml:space="preserve">  &lt;Genotype hgvs="NC_000005.10:g.[143316471G&gt;A];[143316471G&gt;A]" name="A1676G"&gt; </v>
      </c>
    </row>
    <row r="382" spans="1:3" x14ac:dyDescent="0.25">
      <c r="A382" s="8" t="s">
        <v>45</v>
      </c>
      <c r="B382" s="9" t="str">
        <f t="shared" ref="B382:B383" si="20">N18</f>
        <v>This variant is not associated with increased risk.</v>
      </c>
      <c r="C382" s="3" t="s">
        <v>26</v>
      </c>
    </row>
    <row r="383" spans="1:3" x14ac:dyDescent="0.25">
      <c r="A383" s="8" t="s">
        <v>41</v>
      </c>
      <c r="B383" s="9">
        <f t="shared" si="20"/>
        <v>31</v>
      </c>
      <c r="C383" s="3" t="s">
        <v>38</v>
      </c>
    </row>
    <row r="384" spans="1:3" x14ac:dyDescent="0.25">
      <c r="A384" s="8"/>
    </row>
    <row r="385" spans="1:3" x14ac:dyDescent="0.25">
      <c r="A385" s="15"/>
      <c r="C385" s="3" t="str">
        <f>CONCATENATE("    ",B381)</f>
        <v xml:space="preserve">    People with this variant have two copies of the [A1676G (p.Ile559Asn)](https://www.ncbi.nlm.nih.gov/clinvar/variation/16151/) variant. This substitution of a single nucleotide is known as a missense mutation.</v>
      </c>
    </row>
    <row r="386" spans="1:3" x14ac:dyDescent="0.25">
      <c r="A386" s="8"/>
    </row>
    <row r="387" spans="1:3" x14ac:dyDescent="0.25">
      <c r="A387" s="8"/>
      <c r="C387" s="3" t="s">
        <v>42</v>
      </c>
    </row>
    <row r="388" spans="1:3" x14ac:dyDescent="0.25">
      <c r="A388" s="8"/>
    </row>
    <row r="389" spans="1:3" x14ac:dyDescent="0.25">
      <c r="A389" s="8"/>
      <c r="C389" s="3" t="str">
        <f>CONCATENATE("    ",B382)</f>
        <v xml:space="preserve">    This variant is not associated with increased risk.</v>
      </c>
    </row>
    <row r="390" spans="1:3" x14ac:dyDescent="0.25">
      <c r="A390" s="8"/>
    </row>
    <row r="391" spans="1:3" x14ac:dyDescent="0.25">
      <c r="A391" s="15"/>
      <c r="C391" s="3" t="s">
        <v>43</v>
      </c>
    </row>
    <row r="392" spans="1:3" x14ac:dyDescent="0.25">
      <c r="A392" s="15"/>
    </row>
    <row r="393" spans="1:3" x14ac:dyDescent="0.25">
      <c r="A393" s="15"/>
      <c r="C393" s="3" t="str">
        <f>CONCATENATE( "    &lt;piechart percentage=",B383," /&gt;")</f>
        <v xml:space="preserve">    &lt;piechart percentage=31 /&gt;</v>
      </c>
    </row>
    <row r="394" spans="1:3" x14ac:dyDescent="0.25">
      <c r="A394" s="15"/>
      <c r="C394" s="3" t="str">
        <f>"  &lt;/Genotype&gt;"</f>
        <v xml:space="preserve">  &lt;/Genotype&gt;</v>
      </c>
    </row>
    <row r="395" spans="1:3" x14ac:dyDescent="0.25">
      <c r="A395" s="15" t="s">
        <v>46</v>
      </c>
      <c r="B395" s="9" t="str">
        <f>N20</f>
        <v>Your NR3C1 gene has no variants. A normal gene is referred to as a "wild-type" gene.</v>
      </c>
      <c r="C395" s="3" t="str">
        <f>CONCATENATE("  &lt;Genotype hgvs=",CHAR(34),B367,B369,";",B369,CHAR(34)," name=",CHAR(34),B55,CHAR(34),"&gt; ")</f>
        <v xml:space="preserve">  &lt;Genotype hgvs="NC_000005.10:g.[143316471=];[143316471=]" name="A1676G"&gt; </v>
      </c>
    </row>
    <row r="396" spans="1:3" x14ac:dyDescent="0.25">
      <c r="A396" s="8" t="s">
        <v>47</v>
      </c>
      <c r="B396" s="9" t="str">
        <f t="shared" ref="B396:B397" si="21">N21</f>
        <v>This variant is not associated with increased risk.</v>
      </c>
      <c r="C396" s="3" t="s">
        <v>26</v>
      </c>
    </row>
    <row r="397" spans="1:3" x14ac:dyDescent="0.25">
      <c r="A397" s="8" t="s">
        <v>41</v>
      </c>
      <c r="B397" s="9">
        <f t="shared" si="21"/>
        <v>19.899999999999999</v>
      </c>
      <c r="C397" s="3" t="s">
        <v>38</v>
      </c>
    </row>
    <row r="398" spans="1:3" x14ac:dyDescent="0.25">
      <c r="A398" s="15"/>
    </row>
    <row r="399" spans="1:3" x14ac:dyDescent="0.25">
      <c r="A399" s="8"/>
      <c r="C399" s="3" t="str">
        <f>CONCATENATE("    ",B395)</f>
        <v xml:space="preserve">    Your NR3C1 gene has no variants. A normal gene is referred to as a "wild-type" gene.</v>
      </c>
    </row>
    <row r="400" spans="1:3" x14ac:dyDescent="0.25">
      <c r="A400" s="8"/>
    </row>
    <row r="401" spans="1:3" x14ac:dyDescent="0.25">
      <c r="A401" s="8"/>
      <c r="C401" s="3" t="s">
        <v>42</v>
      </c>
    </row>
    <row r="402" spans="1:3" x14ac:dyDescent="0.25">
      <c r="A402" s="8"/>
    </row>
    <row r="403" spans="1:3" x14ac:dyDescent="0.25">
      <c r="A403" s="8"/>
      <c r="C403" s="3" t="str">
        <f>CONCATENATE("    ",B396)</f>
        <v xml:space="preserve">    This variant is not associated with increased risk.</v>
      </c>
    </row>
    <row r="404" spans="1:3" x14ac:dyDescent="0.25">
      <c r="A404" s="15"/>
    </row>
    <row r="405" spans="1:3" x14ac:dyDescent="0.25">
      <c r="A405" s="15"/>
      <c r="C405" s="3" t="s">
        <v>43</v>
      </c>
    </row>
    <row r="406" spans="1:3" x14ac:dyDescent="0.25">
      <c r="A406" s="15"/>
    </row>
    <row r="407" spans="1:3" x14ac:dyDescent="0.25">
      <c r="A407" s="15"/>
      <c r="C407" s="3" t="str">
        <f>CONCATENATE( "    &lt;piechart percentage=",B397," /&gt;")</f>
        <v xml:space="preserve">    &lt;piechart percentage=19.9 /&gt;</v>
      </c>
    </row>
    <row r="408" spans="1:3" x14ac:dyDescent="0.25">
      <c r="A408" s="15"/>
      <c r="C408" s="3" t="str">
        <f>"  &lt;/Genotype&gt;"</f>
        <v xml:space="preserve">  &lt;/Genotype&gt;</v>
      </c>
    </row>
    <row r="409" spans="1:3" x14ac:dyDescent="0.25">
      <c r="A409" s="27"/>
      <c r="B409" s="17"/>
      <c r="C409" s="3" t="str">
        <f>C59</f>
        <v>&lt;# C1712T #&gt;</v>
      </c>
    </row>
    <row r="410" spans="1:3" x14ac:dyDescent="0.25">
      <c r="A410" s="15" t="s">
        <v>37</v>
      </c>
      <c r="B410" s="21" t="str">
        <f>O11</f>
        <v>NC_000005.10:g.</v>
      </c>
      <c r="C410" s="3" t="str">
        <f>CONCATENATE("  &lt;Genotype hgvs=",CHAR(34),B410,B411,";",B412,CHAR(34)," name=",CHAR(34),B61,CHAR(34),"&gt; ")</f>
        <v xml:space="preserve">  &lt;Genotype hgvs="NC_000005.10:g.[143300520A&gt;G];[143300520=]" name="C1712T"&gt; </v>
      </c>
    </row>
    <row r="411" spans="1:3" x14ac:dyDescent="0.25">
      <c r="A411" s="15" t="s">
        <v>35</v>
      </c>
      <c r="B411" s="21" t="str">
        <f>O12</f>
        <v>[143300520A&gt;G]</v>
      </c>
    </row>
    <row r="412" spans="1:3" x14ac:dyDescent="0.25">
      <c r="A412" s="15" t="s">
        <v>31</v>
      </c>
      <c r="B412" s="21" t="str">
        <f>O13</f>
        <v>[143300520=]</v>
      </c>
      <c r="C412" s="3" t="s">
        <v>38</v>
      </c>
    </row>
    <row r="413" spans="1:3" x14ac:dyDescent="0.25">
      <c r="A413" s="15" t="s">
        <v>39</v>
      </c>
      <c r="B413" s="21" t="str">
        <f>O14</f>
        <v>People with this variant have one copy of the [C1712T (p.Val571Ala)](https://www.ncbi.nlm.nih.gov/clinvar/variation/16153/) variant. This substitution of a single nucleotide is known as a missense mutation.</v>
      </c>
      <c r="C413" s="3" t="s">
        <v>26</v>
      </c>
    </row>
    <row r="414" spans="1:3" x14ac:dyDescent="0.25">
      <c r="A414" s="8" t="s">
        <v>40</v>
      </c>
      <c r="B414" s="21" t="str">
        <f>O15</f>
        <v>This variant is not associated with increased risk.</v>
      </c>
      <c r="C414" s="3" t="str">
        <f>CONCATENATE("    ",B413)</f>
        <v xml:space="preserve">    People with this variant have one copy of the [C1712T (p.Val571Ala)](https://www.ncbi.nlm.nih.gov/clinvar/variation/16153/) variant. This substitution of a single nucleotide is known as a missense mutation.</v>
      </c>
    </row>
    <row r="415" spans="1:3" x14ac:dyDescent="0.25">
      <c r="A415" s="8" t="s">
        <v>41</v>
      </c>
      <c r="B415" s="21">
        <f>O16</f>
        <v>49.9</v>
      </c>
    </row>
    <row r="416" spans="1:3" x14ac:dyDescent="0.25">
      <c r="A416" s="15"/>
      <c r="B416" s="21"/>
      <c r="C416" s="3" t="s">
        <v>42</v>
      </c>
    </row>
    <row r="417" spans="1:3" x14ac:dyDescent="0.25">
      <c r="A417" s="8"/>
      <c r="B417" s="21"/>
    </row>
    <row r="418" spans="1:3" x14ac:dyDescent="0.25">
      <c r="A418" s="8"/>
      <c r="B418" s="21"/>
      <c r="C418" s="3" t="str">
        <f>CONCATENATE("    ",B414)</f>
        <v xml:space="preserve">    This variant is not associated with increased risk.</v>
      </c>
    </row>
    <row r="419" spans="1:3" x14ac:dyDescent="0.25">
      <c r="A419" s="8"/>
      <c r="B419" s="21"/>
    </row>
    <row r="420" spans="1:3" x14ac:dyDescent="0.25">
      <c r="A420" s="8"/>
      <c r="B420" s="21"/>
      <c r="C420" s="3" t="s">
        <v>43</v>
      </c>
    </row>
    <row r="421" spans="1:3" x14ac:dyDescent="0.25">
      <c r="A421" s="15"/>
      <c r="B421" s="21"/>
    </row>
    <row r="422" spans="1:3" x14ac:dyDescent="0.25">
      <c r="A422" s="15"/>
      <c r="C422" s="3" t="str">
        <f>CONCATENATE( "    &lt;piechart percentage=",B415," /&gt;")</f>
        <v xml:space="preserve">    &lt;piechart percentage=49.9 /&gt;</v>
      </c>
    </row>
    <row r="423" spans="1:3" x14ac:dyDescent="0.25">
      <c r="A423" s="15"/>
      <c r="C423" s="3" t="str">
        <f>"  &lt;/Genotype&gt;"</f>
        <v xml:space="preserve">  &lt;/Genotype&gt;</v>
      </c>
    </row>
    <row r="424" spans="1:3" x14ac:dyDescent="0.25">
      <c r="A424" s="15" t="s">
        <v>44</v>
      </c>
      <c r="B424" s="9" t="str">
        <f>O17</f>
        <v>People with this variant have two copies of the [C1712T (p.Val571Ala)](https://www.ncbi.nlm.nih.gov/clinvar/variation/16153/) variant. This substitution of a single nucleotide is known as a missense mutation.</v>
      </c>
      <c r="C424" s="3" t="str">
        <f>CONCATENATE("  &lt;Genotype hgvs=",CHAR(34),B410,B411,";",B411,CHAR(34)," name=",CHAR(34),B61,CHAR(34),"&gt; ")</f>
        <v xml:space="preserve">  &lt;Genotype hgvs="NC_000005.10:g.[143300520A&gt;G];[143300520A&gt;G]" name="C1712T"&gt; </v>
      </c>
    </row>
    <row r="425" spans="1:3" x14ac:dyDescent="0.25">
      <c r="A425" s="8" t="s">
        <v>45</v>
      </c>
      <c r="B425" s="9" t="str">
        <f t="shared" ref="B425:B426" si="22">O18</f>
        <v>This variant is not associated with increased risk.</v>
      </c>
      <c r="C425" s="3" t="s">
        <v>26</v>
      </c>
    </row>
    <row r="426" spans="1:3" x14ac:dyDescent="0.25">
      <c r="A426" s="8" t="s">
        <v>41</v>
      </c>
      <c r="B426" s="9">
        <f t="shared" si="22"/>
        <v>33.200000000000003</v>
      </c>
      <c r="C426" s="3" t="s">
        <v>38</v>
      </c>
    </row>
    <row r="427" spans="1:3" x14ac:dyDescent="0.25">
      <c r="A427" s="8"/>
    </row>
    <row r="428" spans="1:3" x14ac:dyDescent="0.25">
      <c r="A428" s="15"/>
      <c r="C428" s="3" t="str">
        <f>CONCATENATE("    ",B424)</f>
        <v xml:space="preserve">    People with this variant have two copies of the [C1712T (p.Val571Ala)](https://www.ncbi.nlm.nih.gov/clinvar/variation/16153/) variant. This substitution of a single nucleotide is known as a missense mutation.</v>
      </c>
    </row>
    <row r="429" spans="1:3" x14ac:dyDescent="0.25">
      <c r="A429" s="8"/>
    </row>
    <row r="430" spans="1:3" x14ac:dyDescent="0.25">
      <c r="A430" s="8"/>
      <c r="C430" s="3" t="s">
        <v>42</v>
      </c>
    </row>
    <row r="431" spans="1:3" x14ac:dyDescent="0.25">
      <c r="A431" s="8"/>
    </row>
    <row r="432" spans="1:3" x14ac:dyDescent="0.25">
      <c r="A432" s="8"/>
      <c r="C432" s="3" t="str">
        <f>CONCATENATE("    ",B425)</f>
        <v xml:space="preserve">    This variant is not associated with increased risk.</v>
      </c>
    </row>
    <row r="433" spans="1:3" x14ac:dyDescent="0.25">
      <c r="A433" s="8"/>
    </row>
    <row r="434" spans="1:3" x14ac:dyDescent="0.25">
      <c r="A434" s="15"/>
      <c r="C434" s="3" t="s">
        <v>43</v>
      </c>
    </row>
    <row r="435" spans="1:3" x14ac:dyDescent="0.25">
      <c r="A435" s="15"/>
    </row>
    <row r="436" spans="1:3" x14ac:dyDescent="0.25">
      <c r="A436" s="15"/>
      <c r="C436" s="3" t="str">
        <f>CONCATENATE( "    &lt;piechart percentage=",B426," /&gt;")</f>
        <v xml:space="preserve">    &lt;piechart percentage=33.2 /&gt;</v>
      </c>
    </row>
    <row r="437" spans="1:3" x14ac:dyDescent="0.25">
      <c r="A437" s="15"/>
      <c r="C437" s="3" t="str">
        <f>"  &lt;/Genotype&gt;"</f>
        <v xml:space="preserve">  &lt;/Genotype&gt;</v>
      </c>
    </row>
    <row r="438" spans="1:3" x14ac:dyDescent="0.25">
      <c r="A438" s="15" t="s">
        <v>46</v>
      </c>
      <c r="B438" s="9" t="str">
        <f>O20</f>
        <v>Your NR3C1 gene has no variants. A normal gene is referred to as a "wild-type" gene.</v>
      </c>
      <c r="C438" s="3" t="str">
        <f>CONCATENATE("  &lt;Genotype hgvs=",CHAR(34),B410,B412,";",B412,CHAR(34)," name=",CHAR(34),B61,CHAR(34),"&gt; ")</f>
        <v xml:space="preserve">  &lt;Genotype hgvs="NC_000005.10:g.[143300520=];[143300520=]" name="C1712T"&gt; </v>
      </c>
    </row>
    <row r="439" spans="1:3" x14ac:dyDescent="0.25">
      <c r="A439" s="8" t="s">
        <v>47</v>
      </c>
      <c r="B439" s="9" t="str">
        <f t="shared" ref="B439:B440" si="23">O21</f>
        <v>You are in the Moderate Loss of Function category. See below for more information.</v>
      </c>
      <c r="C439" s="3" t="s">
        <v>26</v>
      </c>
    </row>
    <row r="440" spans="1:3" x14ac:dyDescent="0.25">
      <c r="A440" s="8" t="s">
        <v>41</v>
      </c>
      <c r="B440" s="9">
        <f t="shared" si="23"/>
        <v>16.899999999999999</v>
      </c>
      <c r="C440" s="3" t="s">
        <v>38</v>
      </c>
    </row>
    <row r="441" spans="1:3" x14ac:dyDescent="0.25">
      <c r="A441" s="15"/>
    </row>
    <row r="442" spans="1:3" x14ac:dyDescent="0.25">
      <c r="A442" s="8"/>
      <c r="C442" s="3" t="str">
        <f>CONCATENATE("    ",B438)</f>
        <v xml:space="preserve">    Your NR3C1 gene has no variants. A normal gene is referred to as a "wild-type" gene.</v>
      </c>
    </row>
    <row r="443" spans="1:3" x14ac:dyDescent="0.25">
      <c r="A443" s="8"/>
    </row>
    <row r="444" spans="1:3" x14ac:dyDescent="0.25">
      <c r="A444" s="8"/>
      <c r="C444" s="3" t="s">
        <v>42</v>
      </c>
    </row>
    <row r="445" spans="1:3" x14ac:dyDescent="0.25">
      <c r="A445" s="8"/>
    </row>
    <row r="446" spans="1:3" x14ac:dyDescent="0.25">
      <c r="A446" s="8"/>
      <c r="C446" s="3" t="str">
        <f>CONCATENATE("    ",B439)</f>
        <v xml:space="preserve">    You are in the Moderate Loss of Function category. See below for more information.</v>
      </c>
    </row>
    <row r="447" spans="1:3" x14ac:dyDescent="0.25">
      <c r="A447" s="15"/>
    </row>
    <row r="448" spans="1:3" x14ac:dyDescent="0.25">
      <c r="A448" s="15"/>
      <c r="C448" s="3" t="s">
        <v>43</v>
      </c>
    </row>
    <row r="449" spans="1:3" x14ac:dyDescent="0.25">
      <c r="A449" s="15"/>
    </row>
    <row r="450" spans="1:3" x14ac:dyDescent="0.25">
      <c r="A450" s="15"/>
      <c r="C450" s="3" t="str">
        <f>CONCATENATE( "    &lt;piechart percentage=",B440," /&gt;")</f>
        <v xml:space="preserve">    &lt;piechart percentage=16.9 /&gt;</v>
      </c>
    </row>
    <row r="451" spans="1:3" x14ac:dyDescent="0.25">
      <c r="A451" s="15"/>
      <c r="C451" s="3" t="str">
        <f>"  &lt;/Genotype&gt;"</f>
        <v xml:space="preserve">  &lt;/Genotype&gt;</v>
      </c>
    </row>
    <row r="452" spans="1:3" x14ac:dyDescent="0.25">
      <c r="A452" s="15"/>
      <c r="C452" s="3" t="str">
        <f>C65</f>
        <v>&lt;# 1891_1892+2delGAGT #&gt;</v>
      </c>
    </row>
    <row r="453" spans="1:3" x14ac:dyDescent="0.25">
      <c r="A453" s="15" t="s">
        <v>37</v>
      </c>
      <c r="B453" s="21" t="str">
        <f>P11</f>
        <v>NC_000005.10:g.</v>
      </c>
      <c r="C453" s="3" t="str">
        <f>CONCATENATE("  &lt;Genotype hgvs=",CHAR(34),B410,B411,";",B412,CHAR(34)," name=",CHAR(34),B67,CHAR(34),"&gt; ")</f>
        <v xml:space="preserve">  &lt;Genotype hgvs="NC_000005.10:g.[143300520A&gt;G];[143300520=]" name="1891_1892+2delGAGT"&gt; </v>
      </c>
    </row>
    <row r="454" spans="1:3" x14ac:dyDescent="0.25">
      <c r="A454" s="15" t="s">
        <v>35</v>
      </c>
      <c r="B454" s="21" t="str">
        <f>P12</f>
        <v>[143298666_143298669delACTC]</v>
      </c>
    </row>
    <row r="455" spans="1:3" x14ac:dyDescent="0.25">
      <c r="A455" s="15" t="s">
        <v>31</v>
      </c>
      <c r="B455" s="21" t="str">
        <f>P13</f>
        <v>[143298666_143298669=]</v>
      </c>
      <c r="C455" s="3" t="s">
        <v>38</v>
      </c>
    </row>
    <row r="456" spans="1:3" x14ac:dyDescent="0.25">
      <c r="A456" s="15" t="s">
        <v>39</v>
      </c>
      <c r="B456" s="21" t="str">
        <f>P14</f>
        <v>People with this variant have one copy of the [1891_1892+2delGAGT](https://www.ncbi.nlm.nih.gov/clinvar/variation/16148/) variant. Changing two base pairs is known as a splice donor variant.</v>
      </c>
      <c r="C456" s="3" t="s">
        <v>26</v>
      </c>
    </row>
    <row r="457" spans="1:3" x14ac:dyDescent="0.25">
      <c r="A457" s="8" t="s">
        <v>40</v>
      </c>
      <c r="B457" s="21" t="str">
        <f>P15</f>
        <v>This variant is not associated with increased risk.</v>
      </c>
      <c r="C457" s="3" t="str">
        <f>CONCATENATE("    ",B456)</f>
        <v xml:space="preserve">    People with this variant have one copy of the [1891_1892+2delGAGT](https://www.ncbi.nlm.nih.gov/clinvar/variation/16148/) variant. Changing two base pairs is known as a splice donor variant.</v>
      </c>
    </row>
    <row r="458" spans="1:3" x14ac:dyDescent="0.25">
      <c r="A458" s="8" t="s">
        <v>41</v>
      </c>
      <c r="B458" s="21">
        <f>P16</f>
        <v>47.4</v>
      </c>
    </row>
    <row r="459" spans="1:3" x14ac:dyDescent="0.25">
      <c r="A459" s="15"/>
      <c r="B459" s="21"/>
      <c r="C459" s="3" t="s">
        <v>42</v>
      </c>
    </row>
    <row r="460" spans="1:3" x14ac:dyDescent="0.25">
      <c r="A460" s="8"/>
      <c r="B460" s="21"/>
    </row>
    <row r="461" spans="1:3" x14ac:dyDescent="0.25">
      <c r="A461" s="8"/>
      <c r="B461" s="21"/>
      <c r="C461" s="3" t="str">
        <f>CONCATENATE("    ",B457)</f>
        <v xml:space="preserve">    This variant is not associated with increased risk.</v>
      </c>
    </row>
    <row r="462" spans="1:3" x14ac:dyDescent="0.25">
      <c r="A462" s="8"/>
      <c r="B462" s="21"/>
    </row>
    <row r="463" spans="1:3" x14ac:dyDescent="0.25">
      <c r="A463" s="8"/>
      <c r="B463" s="21"/>
      <c r="C463" s="3" t="s">
        <v>43</v>
      </c>
    </row>
    <row r="464" spans="1:3" x14ac:dyDescent="0.25">
      <c r="A464" s="15"/>
      <c r="B464" s="21"/>
    </row>
    <row r="465" spans="1:3" x14ac:dyDescent="0.25">
      <c r="A465" s="15"/>
      <c r="B465" s="21"/>
      <c r="C465" s="3" t="str">
        <f>CONCATENATE( "    &lt;piechart percentage=",B458," /&gt;")</f>
        <v xml:space="preserve">    &lt;piechart percentage=47.4 /&gt;</v>
      </c>
    </row>
    <row r="466" spans="1:3" x14ac:dyDescent="0.25">
      <c r="A466" s="15"/>
      <c r="C466" s="3" t="str">
        <f>"  &lt;/Genotype&gt;"</f>
        <v xml:space="preserve">  &lt;/Genotype&gt;</v>
      </c>
    </row>
    <row r="467" spans="1:3" x14ac:dyDescent="0.25">
      <c r="A467" s="15" t="s">
        <v>44</v>
      </c>
      <c r="B467" s="9" t="str">
        <f>P17</f>
        <v>People with this variant have two copies of the [1891_1892+2delGAGT](https://www.ncbi.nlm.nih.gov/clinvar/variation/16148/) variant. Changing two base pairs is known as a splice donor variant.</v>
      </c>
      <c r="C467" s="3" t="str">
        <f>CONCATENATE("  &lt;Genotype hgvs=",CHAR(34),B453,B454,";",B454,CHAR(34)," name=",CHAR(34),B67,CHAR(34),"&gt; ")</f>
        <v xml:space="preserve">  &lt;Genotype hgvs="NC_000005.10:g.[143298666_143298669delACTC];[143298666_143298669delACTC]" name="1891_1892+2delGAGT"&gt; </v>
      </c>
    </row>
    <row r="468" spans="1:3" x14ac:dyDescent="0.25">
      <c r="A468" s="8" t="s">
        <v>45</v>
      </c>
      <c r="B468" s="9" t="str">
        <f t="shared" ref="B468:B469" si="24">P18</f>
        <v>You are in the Moderate Loss of Function category. See below for more information.</v>
      </c>
      <c r="C468" s="3" t="s">
        <v>26</v>
      </c>
    </row>
    <row r="469" spans="1:3" x14ac:dyDescent="0.25">
      <c r="A469" s="8" t="s">
        <v>41</v>
      </c>
      <c r="B469" s="9">
        <f t="shared" si="24"/>
        <v>26.8</v>
      </c>
      <c r="C469" s="3" t="s">
        <v>38</v>
      </c>
    </row>
    <row r="470" spans="1:3" x14ac:dyDescent="0.25">
      <c r="A470" s="8"/>
    </row>
    <row r="471" spans="1:3" x14ac:dyDescent="0.25">
      <c r="A471" s="15"/>
      <c r="C471" s="3" t="str">
        <f>CONCATENATE("    ",B467)</f>
        <v xml:space="preserve">    People with this variant have two copies of the [1891_1892+2delGAGT](https://www.ncbi.nlm.nih.gov/clinvar/variation/16148/) variant. Changing two base pairs is known as a splice donor variant.</v>
      </c>
    </row>
    <row r="472" spans="1:3" x14ac:dyDescent="0.25">
      <c r="A472" s="8"/>
    </row>
    <row r="473" spans="1:3" x14ac:dyDescent="0.25">
      <c r="A473" s="8"/>
      <c r="C473" s="3" t="s">
        <v>42</v>
      </c>
    </row>
    <row r="474" spans="1:3" x14ac:dyDescent="0.25">
      <c r="A474" s="8"/>
    </row>
    <row r="475" spans="1:3" x14ac:dyDescent="0.25">
      <c r="A475" s="8"/>
      <c r="C475" s="3" t="str">
        <f>CONCATENATE("    ",B468)</f>
        <v xml:space="preserve">    You are in the Moderate Loss of Function category. See below for more information.</v>
      </c>
    </row>
    <row r="476" spans="1:3" x14ac:dyDescent="0.25">
      <c r="A476" s="8"/>
    </row>
    <row r="477" spans="1:3" x14ac:dyDescent="0.25">
      <c r="A477" s="15"/>
      <c r="C477" s="3" t="s">
        <v>43</v>
      </c>
    </row>
    <row r="478" spans="1:3" x14ac:dyDescent="0.25">
      <c r="A478" s="15"/>
    </row>
    <row r="479" spans="1:3" x14ac:dyDescent="0.25">
      <c r="A479" s="15"/>
      <c r="C479" s="3" t="str">
        <f>CONCATENATE( "    &lt;piechart percentage=",B469," /&gt;")</f>
        <v xml:space="preserve">    &lt;piechart percentage=26.8 /&gt;</v>
      </c>
    </row>
    <row r="480" spans="1:3" x14ac:dyDescent="0.25">
      <c r="A480" s="15"/>
      <c r="C480" s="3" t="str">
        <f>"  &lt;/Genotype&gt;"</f>
        <v xml:space="preserve">  &lt;/Genotype&gt;</v>
      </c>
    </row>
    <row r="481" spans="1:3" x14ac:dyDescent="0.25">
      <c r="A481" s="15" t="s">
        <v>46</v>
      </c>
      <c r="B481" s="9" t="str">
        <f>P20</f>
        <v>Your NR3C1 gene has no variants. A normal gene is referred to as a "wild-type" gene.</v>
      </c>
      <c r="C481" s="3" t="str">
        <f>CONCATENATE("  &lt;Genotype hgvs=",CHAR(34),B453,B455,";",B455,CHAR(34)," name=",CHAR(34),B67,CHAR(34),"&gt; ")</f>
        <v xml:space="preserve">  &lt;Genotype hgvs="NC_000005.10:g.[143298666_143298669=];[143298666_143298669=]" name="1891_1892+2delGAGT"&gt; </v>
      </c>
    </row>
    <row r="482" spans="1:3" x14ac:dyDescent="0.25">
      <c r="A482" s="8" t="s">
        <v>47</v>
      </c>
      <c r="B482" s="9" t="str">
        <f>P21</f>
        <v>This variant is not associated with increased risk.</v>
      </c>
      <c r="C482" s="3" t="s">
        <v>26</v>
      </c>
    </row>
    <row r="483" spans="1:3" x14ac:dyDescent="0.25">
      <c r="A483" s="8" t="s">
        <v>41</v>
      </c>
      <c r="B483" s="9">
        <f>P22</f>
        <v>25.8</v>
      </c>
      <c r="C483" s="3" t="s">
        <v>38</v>
      </c>
    </row>
    <row r="484" spans="1:3" x14ac:dyDescent="0.25">
      <c r="A484" s="15"/>
    </row>
    <row r="485" spans="1:3" x14ac:dyDescent="0.25">
      <c r="A485" s="8"/>
      <c r="C485" s="3" t="str">
        <f>CONCATENATE("    ",B481)</f>
        <v xml:space="preserve">    Your NR3C1 gene has no variants. A normal gene is referred to as a "wild-type" gene.</v>
      </c>
    </row>
    <row r="486" spans="1:3" x14ac:dyDescent="0.25">
      <c r="A486" s="8"/>
    </row>
    <row r="487" spans="1:3" x14ac:dyDescent="0.25">
      <c r="A487" s="8"/>
      <c r="C487" s="3" t="s">
        <v>42</v>
      </c>
    </row>
    <row r="488" spans="1:3" x14ac:dyDescent="0.25">
      <c r="A488" s="8"/>
    </row>
    <row r="489" spans="1:3" x14ac:dyDescent="0.25">
      <c r="A489" s="8"/>
      <c r="C489" s="3" t="str">
        <f>CONCATENATE("    ",B482)</f>
        <v xml:space="preserve">    This variant is not associated with increased risk.</v>
      </c>
    </row>
    <row r="490" spans="1:3" x14ac:dyDescent="0.25">
      <c r="A490" s="15"/>
    </row>
    <row r="491" spans="1:3" x14ac:dyDescent="0.25">
      <c r="A491" s="15"/>
      <c r="C491" s="3" t="s">
        <v>43</v>
      </c>
    </row>
    <row r="492" spans="1:3" x14ac:dyDescent="0.25">
      <c r="A492" s="15"/>
    </row>
    <row r="493" spans="1:3" x14ac:dyDescent="0.25">
      <c r="A493" s="15"/>
      <c r="C493" s="3" t="str">
        <f>CONCATENATE( "    &lt;piechart percentage=",B483," /&gt;")</f>
        <v xml:space="preserve">    &lt;piechart percentage=25.8 /&gt;</v>
      </c>
    </row>
    <row r="494" spans="1:3" x14ac:dyDescent="0.25">
      <c r="A494" s="15"/>
      <c r="C494" s="3" t="str">
        <f>"  &lt;/Genotype&gt;"</f>
        <v xml:space="preserve">  &lt;/Genotype&gt;</v>
      </c>
    </row>
    <row r="495" spans="1:3" x14ac:dyDescent="0.25">
      <c r="A495" s="15"/>
      <c r="C495" s="3" t="str">
        <f>C71</f>
        <v>&lt;# T1922A #&gt;</v>
      </c>
    </row>
    <row r="496" spans="1:3" x14ac:dyDescent="0.25">
      <c r="A496" s="15" t="s">
        <v>37</v>
      </c>
      <c r="B496" s="21" t="str">
        <f>Q11</f>
        <v>NC_000005.10:g.</v>
      </c>
      <c r="C496" s="3" t="str">
        <f>CONCATENATE("  &lt;Genotype hgvs=",CHAR(34),B496,B497,";",B498,CHAR(34)," name=",CHAR(34),B73,CHAR(34),"&gt; ")</f>
        <v xml:space="preserve">  &lt;Genotype hgvs="NC_000005.10:g.[143295561T&gt;A];[143295561=]" name="T1922A"&gt; </v>
      </c>
    </row>
    <row r="497" spans="1:17" x14ac:dyDescent="0.25">
      <c r="A497" s="15" t="s">
        <v>35</v>
      </c>
      <c r="B497" s="21" t="str">
        <f t="shared" ref="B497:B501" si="25">Q12</f>
        <v>[143295561T&gt;A]</v>
      </c>
    </row>
    <row r="498" spans="1:17" x14ac:dyDescent="0.25">
      <c r="A498" s="15" t="s">
        <v>31</v>
      </c>
      <c r="B498" s="21" t="str">
        <f t="shared" si="25"/>
        <v>[143295561=]</v>
      </c>
      <c r="C498" s="3" t="s">
        <v>38</v>
      </c>
    </row>
    <row r="499" spans="1:17" x14ac:dyDescent="0.25">
      <c r="A499" s="15" t="s">
        <v>39</v>
      </c>
      <c r="B499" s="21" t="str">
        <f t="shared" si="25"/>
        <v>People with this variant have one copy of the [T1922T (p.Asp641Val)](https://www.ncbi.nlm.nih.gov/clinvar/variation/16147/) variant. This substitution of a single nucleotide is known as a missense mutation.</v>
      </c>
      <c r="C499" s="3" t="s">
        <v>26</v>
      </c>
    </row>
    <row r="500" spans="1:17" x14ac:dyDescent="0.25">
      <c r="A500" s="8" t="s">
        <v>40</v>
      </c>
      <c r="B500" s="21" t="str">
        <f t="shared" si="25"/>
        <v>This variant is not associated with increased risk.</v>
      </c>
      <c r="C500" s="3" t="str">
        <f>CONCATENATE("    ",B499)</f>
        <v xml:space="preserve">    People with this variant have one copy of the [T1922T (p.Asp641Val)](https://www.ncbi.nlm.nih.gov/clinvar/variation/16147/) variant. This substitution of a single nucleotide is known as a missense mutation.</v>
      </c>
    </row>
    <row r="501" spans="1:17" x14ac:dyDescent="0.25">
      <c r="A501" s="8" t="s">
        <v>41</v>
      </c>
      <c r="B501" s="21">
        <f t="shared" si="25"/>
        <v>44.4</v>
      </c>
    </row>
    <row r="502" spans="1:17" x14ac:dyDescent="0.25">
      <c r="A502" s="15"/>
      <c r="C502" s="3" t="s">
        <v>42</v>
      </c>
      <c r="Q502" s="18"/>
    </row>
    <row r="503" spans="1:17" x14ac:dyDescent="0.25">
      <c r="A503" s="8"/>
    </row>
    <row r="504" spans="1:17" x14ac:dyDescent="0.25">
      <c r="A504" s="8"/>
      <c r="C504" s="3" t="str">
        <f>CONCATENATE("    ",B500)</f>
        <v xml:space="preserve">    This variant is not associated with increased risk.</v>
      </c>
    </row>
    <row r="505" spans="1:17" x14ac:dyDescent="0.25">
      <c r="A505" s="8"/>
    </row>
    <row r="506" spans="1:17" x14ac:dyDescent="0.25">
      <c r="A506" s="8"/>
      <c r="C506" s="3" t="s">
        <v>43</v>
      </c>
    </row>
    <row r="507" spans="1:17" x14ac:dyDescent="0.25">
      <c r="A507" s="15"/>
      <c r="Q507" s="18"/>
    </row>
    <row r="508" spans="1:17" x14ac:dyDescent="0.25">
      <c r="A508" s="15"/>
      <c r="C508" s="3" t="str">
        <f>CONCATENATE( "    &lt;piechart percentage=",B501," /&gt;")</f>
        <v xml:space="preserve">    &lt;piechart percentage=44.4 /&gt;</v>
      </c>
      <c r="Q508" s="18"/>
    </row>
    <row r="509" spans="1:17" x14ac:dyDescent="0.25">
      <c r="A509" s="15"/>
      <c r="C509" s="3" t="str">
        <f>"  &lt;/Genotype&gt;"</f>
        <v xml:space="preserve">  &lt;/Genotype&gt;</v>
      </c>
      <c r="Q509" s="18"/>
    </row>
    <row r="510" spans="1:17" x14ac:dyDescent="0.25">
      <c r="A510" s="15" t="s">
        <v>44</v>
      </c>
      <c r="B510" s="9" t="str">
        <f>Q17</f>
        <v>People with this variant have two copies of the [T1922T (p.Asp641Val)](https://www.ncbi.nlm.nih.gov/clinvar/variation/16147/) variant. This substitution of a single nucleotide is known as a missense mutation.</v>
      </c>
      <c r="C510" s="3" t="str">
        <f>CONCATENATE("  &lt;Genotype hgvs=",CHAR(34),B496,B497,";",B497,CHAR(34)," name=",CHAR(34),B73,CHAR(34),"&gt; ")</f>
        <v xml:space="preserve">  &lt;Genotype hgvs="NC_000005.10:g.[143295561T&gt;A];[143295561T&gt;A]" name="T1922A"&gt; </v>
      </c>
      <c r="Q510" s="18"/>
    </row>
    <row r="511" spans="1:17" x14ac:dyDescent="0.25">
      <c r="A511" s="8" t="s">
        <v>45</v>
      </c>
      <c r="B511" s="9" t="str">
        <f t="shared" ref="B511:B512" si="26">Q18</f>
        <v>This variant is not associated with increased risk.</v>
      </c>
      <c r="C511" s="3" t="s">
        <v>26</v>
      </c>
    </row>
    <row r="512" spans="1:17" x14ac:dyDescent="0.25">
      <c r="A512" s="8" t="s">
        <v>41</v>
      </c>
      <c r="B512" s="9">
        <f t="shared" si="26"/>
        <v>43.9</v>
      </c>
      <c r="C512" s="3" t="s">
        <v>38</v>
      </c>
    </row>
    <row r="513" spans="1:3" x14ac:dyDescent="0.25">
      <c r="A513" s="8"/>
    </row>
    <row r="514" spans="1:3" x14ac:dyDescent="0.25">
      <c r="A514" s="15"/>
      <c r="C514" s="3" t="str">
        <f>CONCATENATE("    ",B510)</f>
        <v xml:space="preserve">    People with this variant have two copies of the [T1922T (p.Asp641Val)](https://www.ncbi.nlm.nih.gov/clinvar/variation/16147/) variant. This substitution of a single nucleotide is known as a missense mutation.</v>
      </c>
    </row>
    <row r="515" spans="1:3" x14ac:dyDescent="0.25">
      <c r="A515" s="8"/>
    </row>
    <row r="516" spans="1:3" x14ac:dyDescent="0.25">
      <c r="A516" s="8"/>
      <c r="C516" s="3" t="s">
        <v>42</v>
      </c>
    </row>
    <row r="517" spans="1:3" x14ac:dyDescent="0.25">
      <c r="A517" s="8"/>
    </row>
    <row r="518" spans="1:3" x14ac:dyDescent="0.25">
      <c r="A518" s="8"/>
      <c r="C518" s="3" t="str">
        <f>CONCATENATE("    ",B511)</f>
        <v xml:space="preserve">    This variant is not associated with increased risk.</v>
      </c>
    </row>
    <row r="519" spans="1:3" s="4" customFormat="1" x14ac:dyDescent="0.25">
      <c r="A519" s="24"/>
      <c r="B519" s="23"/>
    </row>
    <row r="520" spans="1:3" s="4" customFormat="1" x14ac:dyDescent="0.25">
      <c r="A520" s="22"/>
      <c r="B520" s="23"/>
      <c r="C520" s="4" t="s">
        <v>43</v>
      </c>
    </row>
    <row r="521" spans="1:3" s="4" customFormat="1" x14ac:dyDescent="0.25">
      <c r="A521" s="22"/>
      <c r="B521" s="23"/>
    </row>
    <row r="522" spans="1:3" s="4" customFormat="1" x14ac:dyDescent="0.25">
      <c r="A522" s="22"/>
      <c r="B522" s="23"/>
      <c r="C522" s="4" t="str">
        <f>CONCATENATE( "    &lt;piechart percentage=",B512," /&gt;")</f>
        <v xml:space="preserve">    &lt;piechart percentage=43.9 /&gt;</v>
      </c>
    </row>
    <row r="523" spans="1:3" s="4" customFormat="1" x14ac:dyDescent="0.25">
      <c r="A523" s="22"/>
      <c r="B523" s="23"/>
      <c r="C523" s="4" t="str">
        <f>"  &lt;/Genotype&gt;"</f>
        <v xml:space="preserve">  &lt;/Genotype&gt;</v>
      </c>
    </row>
    <row r="524" spans="1:3" s="4" customFormat="1" x14ac:dyDescent="0.25">
      <c r="A524" s="22" t="s">
        <v>46</v>
      </c>
      <c r="B524" s="23" t="str">
        <f>Q20</f>
        <v>Your NR3C1 gene has no variants. A normal gene is referred to as a "wild-type" gene.</v>
      </c>
      <c r="C524" s="4" t="str">
        <f>CONCATENATE("  &lt;Genotype hgvs=",CHAR(34),B496,B498,";",B498,CHAR(34)," name=",CHAR(34),B73,CHAR(34),"&gt; ")</f>
        <v xml:space="preserve">  &lt;Genotype hgvs="NC_000005.10:g.[143295561=];[143295561=]" name="T1922A"&gt; </v>
      </c>
    </row>
    <row r="525" spans="1:3" s="4" customFormat="1" x14ac:dyDescent="0.25">
      <c r="A525" s="24" t="s">
        <v>47</v>
      </c>
      <c r="B525" s="23" t="str">
        <f t="shared" ref="B525:B526" si="27">Q21</f>
        <v>You are in the Moderate Loss of Function category. See below for more information.</v>
      </c>
      <c r="C525" s="4" t="s">
        <v>26</v>
      </c>
    </row>
    <row r="526" spans="1:3" s="4" customFormat="1" x14ac:dyDescent="0.25">
      <c r="A526" s="24" t="s">
        <v>41</v>
      </c>
      <c r="B526" s="23">
        <f t="shared" si="27"/>
        <v>11.7</v>
      </c>
      <c r="C526" s="4" t="s">
        <v>38</v>
      </c>
    </row>
    <row r="527" spans="1:3" s="4" customFormat="1" x14ac:dyDescent="0.25">
      <c r="A527" s="22"/>
      <c r="B527" s="23"/>
    </row>
    <row r="528" spans="1:3" s="4" customFormat="1" x14ac:dyDescent="0.25">
      <c r="A528" s="24"/>
      <c r="B528" s="23"/>
      <c r="C528" s="4" t="str">
        <f>CONCATENATE("    ",B524)</f>
        <v xml:space="preserve">    Your NR3C1 gene has no variants. A normal gene is referred to as a "wild-type" gene.</v>
      </c>
    </row>
    <row r="529" spans="1:3" s="4" customFormat="1" x14ac:dyDescent="0.25">
      <c r="A529" s="24"/>
      <c r="B529" s="23"/>
    </row>
    <row r="530" spans="1:3" s="4" customFormat="1" x14ac:dyDescent="0.25">
      <c r="A530" s="24"/>
      <c r="B530" s="23"/>
      <c r="C530" s="4" t="s">
        <v>42</v>
      </c>
    </row>
    <row r="531" spans="1:3" s="4" customFormat="1" x14ac:dyDescent="0.25">
      <c r="A531" s="24"/>
      <c r="B531" s="23"/>
    </row>
    <row r="532" spans="1:3" s="4" customFormat="1" x14ac:dyDescent="0.25">
      <c r="A532" s="24"/>
      <c r="B532" s="23"/>
      <c r="C532" s="4" t="str">
        <f>CONCATENATE("    ",B525)</f>
        <v xml:space="preserve">    You are in the Moderate Loss of Function category. See below for more information.</v>
      </c>
    </row>
    <row r="533" spans="1:3" s="4" customFormat="1" x14ac:dyDescent="0.25">
      <c r="A533" s="22"/>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percentage=",B526," /&gt;")</f>
        <v xml:space="preserve">    &lt;piechart percentage=11.7 /&gt;</v>
      </c>
    </row>
    <row r="537" spans="1:3" s="4" customFormat="1" x14ac:dyDescent="0.25">
      <c r="A537" s="22"/>
      <c r="B537" s="23"/>
      <c r="C537" s="4" t="str">
        <f>"  &lt;/Genotype&gt;"</f>
        <v xml:space="preserve">  &lt;/Genotype&gt;</v>
      </c>
    </row>
    <row r="538" spans="1:3" s="4" customFormat="1" x14ac:dyDescent="0.25">
      <c r="A538" s="22"/>
      <c r="B538" s="23"/>
      <c r="C538" s="4" t="str">
        <f>C77</f>
        <v>&lt;# G2035A #&gt;</v>
      </c>
    </row>
    <row r="539" spans="1:3" s="4" customFormat="1" x14ac:dyDescent="0.25">
      <c r="A539" s="22" t="s">
        <v>37</v>
      </c>
      <c r="B539" s="25" t="str">
        <f>R11</f>
        <v>NC_000005.10:g.</v>
      </c>
      <c r="C539" s="4" t="str">
        <f>CONCATENATE("  &lt;Genotype hgvs=",CHAR(34),B539,B540,";",B541,CHAR(34)," name=",CHAR(34),B79,CHAR(34),"&gt; ")</f>
        <v xml:space="preserve">  &lt;Genotype hgvs="NC_000005.10:g.[143282714C&gt;T];[143282714C&gt;T]" name="G2035A"&gt; </v>
      </c>
    </row>
    <row r="540" spans="1:3" s="4" customFormat="1" x14ac:dyDescent="0.25">
      <c r="A540" s="22" t="s">
        <v>35</v>
      </c>
      <c r="B540" s="25" t="str">
        <f t="shared" ref="B540:B544" si="28">R12</f>
        <v>[143282714C&gt;T]</v>
      </c>
    </row>
    <row r="541" spans="1:3" s="4" customFormat="1" x14ac:dyDescent="0.25">
      <c r="A541" s="22" t="s">
        <v>31</v>
      </c>
      <c r="B541" s="25" t="str">
        <f t="shared" si="28"/>
        <v>[143282714C&gt;T]</v>
      </c>
      <c r="C541" s="4" t="s">
        <v>38</v>
      </c>
    </row>
    <row r="542" spans="1:3" s="4" customFormat="1" x14ac:dyDescent="0.25">
      <c r="A542" s="22" t="s">
        <v>39</v>
      </c>
      <c r="B542" s="25" t="str">
        <f t="shared" si="28"/>
        <v>People with this variant have one copy of the [G2035A (p.Gly679Ser)](https://www.ncbi.nlm.nih.gov/clinvar/variation/16157/) variant. This substitution of a single nucleotide is known as a missense mutation.</v>
      </c>
      <c r="C542" s="4" t="s">
        <v>26</v>
      </c>
    </row>
    <row r="543" spans="1:3" s="4" customFormat="1" x14ac:dyDescent="0.25">
      <c r="A543" s="24" t="s">
        <v>40</v>
      </c>
      <c r="B543" s="25" t="str">
        <f t="shared" si="28"/>
        <v>This variant is not associated with increased risk.</v>
      </c>
      <c r="C543" s="4" t="str">
        <f>CONCATENATE("    ",B542)</f>
        <v xml:space="preserve">    People with this variant have one copy of the [G2035A (p.Gly679Ser)](https://www.ncbi.nlm.nih.gov/clinvar/variation/16157/) variant. This substitution of a single nucleotide is known as a missense mutation.</v>
      </c>
    </row>
    <row r="544" spans="1:3" s="4" customFormat="1" x14ac:dyDescent="0.25">
      <c r="A544" s="24" t="s">
        <v>41</v>
      </c>
      <c r="B544" s="25">
        <f t="shared" si="28"/>
        <v>49.8</v>
      </c>
    </row>
    <row r="545" spans="1:3" s="4" customFormat="1" x14ac:dyDescent="0.25">
      <c r="A545" s="22"/>
      <c r="B545" s="23"/>
      <c r="C545" s="4" t="s">
        <v>42</v>
      </c>
    </row>
    <row r="546" spans="1:3" s="4" customFormat="1" x14ac:dyDescent="0.25">
      <c r="A546" s="24"/>
      <c r="B546" s="23"/>
    </row>
    <row r="547" spans="1:3" s="4" customFormat="1" x14ac:dyDescent="0.25">
      <c r="A547" s="24"/>
      <c r="B547" s="23"/>
      <c r="C547" s="4" t="str">
        <f>CONCATENATE("    ",B543)</f>
        <v xml:space="preserve">    This variant is not associated with increased risk.</v>
      </c>
    </row>
    <row r="548" spans="1:3" s="4" customFormat="1" x14ac:dyDescent="0.25">
      <c r="A548" s="24"/>
      <c r="B548" s="23"/>
    </row>
    <row r="549" spans="1:3" s="4" customFormat="1" x14ac:dyDescent="0.25">
      <c r="A549" s="24"/>
      <c r="B549" s="23"/>
      <c r="C549" s="4" t="s">
        <v>43</v>
      </c>
    </row>
    <row r="550" spans="1:3" s="4" customFormat="1" x14ac:dyDescent="0.25">
      <c r="A550" s="22"/>
      <c r="B550" s="23"/>
    </row>
    <row r="551" spans="1:3" s="4" customFormat="1" x14ac:dyDescent="0.25">
      <c r="A551" s="22"/>
      <c r="B551" s="23"/>
      <c r="C551" s="4" t="str">
        <f>CONCATENATE( "    &lt;piechart percentage=",B544," /&gt;")</f>
        <v xml:space="preserve">    &lt;piechart percentage=49.8 /&gt;</v>
      </c>
    </row>
    <row r="552" spans="1:3" s="4" customFormat="1" x14ac:dyDescent="0.25">
      <c r="A552" s="22"/>
      <c r="B552" s="23"/>
      <c r="C552" s="4" t="str">
        <f>"  &lt;/Genotype&gt;"</f>
        <v xml:space="preserve">  &lt;/Genotype&gt;</v>
      </c>
    </row>
    <row r="553" spans="1:3" s="4" customFormat="1" x14ac:dyDescent="0.25">
      <c r="A553" s="22" t="s">
        <v>44</v>
      </c>
      <c r="B553" s="23" t="str">
        <f>R17</f>
        <v>People with this variant have two copies of the [G2035A (p.Gly679Ser)](https://www.ncbi.nlm.nih.gov/clinvar/variation/16157/) variant. This substitution of a single nucleotide is known as a missense mutation.</v>
      </c>
      <c r="C553" s="4" t="str">
        <f>CONCATENATE("  &lt;Genotype hgvs=",CHAR(34),B539,B540,";",B540,CHAR(34)," name=",CHAR(34),B79,CHAR(34),"&gt; ")</f>
        <v xml:space="preserve">  &lt;Genotype hgvs="NC_000005.10:g.[143282714C&gt;T];[143282714C&gt;T]" name="G2035A"&gt; </v>
      </c>
    </row>
    <row r="554" spans="1:3" s="4" customFormat="1" x14ac:dyDescent="0.25">
      <c r="A554" s="24" t="s">
        <v>45</v>
      </c>
      <c r="B554" s="23" t="str">
        <f t="shared" ref="B554:B555" si="29">R18</f>
        <v>This variant is not associated with increased risk.</v>
      </c>
      <c r="C554" s="4" t="s">
        <v>26</v>
      </c>
    </row>
    <row r="555" spans="1:3" s="4" customFormat="1" x14ac:dyDescent="0.25">
      <c r="A555" s="24" t="s">
        <v>41</v>
      </c>
      <c r="B555" s="23">
        <f t="shared" si="29"/>
        <v>34.799999999999997</v>
      </c>
      <c r="C555" s="4" t="s">
        <v>38</v>
      </c>
    </row>
    <row r="556" spans="1:3" s="4" customFormat="1" x14ac:dyDescent="0.25">
      <c r="A556" s="24"/>
      <c r="B556" s="23"/>
    </row>
    <row r="557" spans="1:3" s="4" customFormat="1" x14ac:dyDescent="0.25">
      <c r="A557" s="22"/>
      <c r="B557" s="23"/>
      <c r="C557" s="4" t="str">
        <f>CONCATENATE("    ",B553)</f>
        <v xml:space="preserve">    People with this variant have two copies of the [G2035A (p.Gly679Ser)](https://www.ncbi.nlm.nih.gov/clinvar/variation/16157/) variant. This substitution of a single nucleotide is known as a missense mutation.</v>
      </c>
    </row>
    <row r="558" spans="1:3" s="4" customFormat="1" x14ac:dyDescent="0.25">
      <c r="A558" s="24"/>
      <c r="B558" s="23"/>
    </row>
    <row r="559" spans="1:3" s="4" customFormat="1" x14ac:dyDescent="0.25">
      <c r="A559" s="24"/>
      <c r="B559" s="23"/>
      <c r="C559" s="4" t="s">
        <v>42</v>
      </c>
    </row>
    <row r="560" spans="1:3" s="4" customFormat="1" x14ac:dyDescent="0.25">
      <c r="A560" s="24"/>
      <c r="B560" s="23"/>
    </row>
    <row r="561" spans="1:3" s="4" customFormat="1" x14ac:dyDescent="0.25">
      <c r="A561" s="24"/>
      <c r="B561" s="23"/>
      <c r="C561" s="4" t="str">
        <f>CONCATENATE("    ",B554)</f>
        <v xml:space="preserve">    This variant is not associated with increased risk.</v>
      </c>
    </row>
    <row r="562" spans="1:3" s="4" customFormat="1" x14ac:dyDescent="0.25">
      <c r="A562" s="24"/>
      <c r="B562" s="23"/>
    </row>
    <row r="563" spans="1:3" s="4" customFormat="1" x14ac:dyDescent="0.25">
      <c r="A563" s="22"/>
      <c r="B563" s="23"/>
      <c r="C563" s="4" t="s">
        <v>43</v>
      </c>
    </row>
    <row r="564" spans="1:3" s="4" customFormat="1" x14ac:dyDescent="0.25">
      <c r="A564" s="22"/>
      <c r="B564" s="23"/>
    </row>
    <row r="565" spans="1:3" s="4" customFormat="1" x14ac:dyDescent="0.25">
      <c r="A565" s="22"/>
      <c r="B565" s="23"/>
      <c r="C565" s="4" t="str">
        <f>CONCATENATE( "    &lt;piechart percentage=",B555," /&gt;")</f>
        <v xml:space="preserve">    &lt;piechart percentage=34.8 /&gt;</v>
      </c>
    </row>
    <row r="566" spans="1:3" s="4" customFormat="1" x14ac:dyDescent="0.25">
      <c r="A566" s="22"/>
      <c r="B566" s="23"/>
      <c r="C566" s="4" t="str">
        <f>"  &lt;/Genotype&gt;"</f>
        <v xml:space="preserve">  &lt;/Genotype&gt;</v>
      </c>
    </row>
    <row r="567" spans="1:3" s="4" customFormat="1" x14ac:dyDescent="0.25">
      <c r="A567" s="22" t="s">
        <v>46</v>
      </c>
      <c r="B567" s="23" t="str">
        <f>R20</f>
        <v>Your NR3C1 gene has no variants. A normal gene is referred to as a "wild-type" gene.</v>
      </c>
      <c r="C567" s="4" t="str">
        <f>CONCATENATE("  &lt;Genotype hgvs=",CHAR(34),B539,B541,";",B541,CHAR(34)," name=",CHAR(34),B79,CHAR(34),"&gt; ")</f>
        <v xml:space="preserve">  &lt;Genotype hgvs="NC_000005.10:g.[143282714C&gt;T];[143282714C&gt;T]" name="G2035A"&gt; </v>
      </c>
    </row>
    <row r="568" spans="1:3" s="4" customFormat="1" x14ac:dyDescent="0.25">
      <c r="A568" s="24" t="s">
        <v>47</v>
      </c>
      <c r="B568" s="23" t="str">
        <f t="shared" ref="B568:B569" si="30">R21</f>
        <v>You are in the Moderate Loss of Function category. See below for more information.</v>
      </c>
      <c r="C568" s="4" t="s">
        <v>26</v>
      </c>
    </row>
    <row r="569" spans="1:3" s="4" customFormat="1" x14ac:dyDescent="0.25">
      <c r="A569" s="24" t="s">
        <v>41</v>
      </c>
      <c r="B569" s="23">
        <f t="shared" si="30"/>
        <v>15.4</v>
      </c>
      <c r="C569" s="4" t="s">
        <v>38</v>
      </c>
    </row>
    <row r="570" spans="1:3" s="4" customFormat="1" x14ac:dyDescent="0.25">
      <c r="A570" s="22"/>
      <c r="B570" s="23"/>
    </row>
    <row r="571" spans="1:3" s="4" customFormat="1" x14ac:dyDescent="0.25">
      <c r="A571" s="24"/>
      <c r="B571" s="23"/>
      <c r="C571" s="4" t="str">
        <f>CONCATENATE("    ",B567)</f>
        <v xml:space="preserve">    Your NR3C1 gene has no variants. A normal gene is referred to as a "wild-type" gene.</v>
      </c>
    </row>
    <row r="572" spans="1:3" s="4" customFormat="1" x14ac:dyDescent="0.25">
      <c r="A572" s="24"/>
      <c r="B572" s="23"/>
    </row>
    <row r="573" spans="1:3" s="4" customFormat="1" x14ac:dyDescent="0.25">
      <c r="A573" s="24"/>
      <c r="B573" s="23"/>
      <c r="C573" s="4" t="s">
        <v>42</v>
      </c>
    </row>
    <row r="574" spans="1:3" s="4" customFormat="1" x14ac:dyDescent="0.25">
      <c r="A574" s="24"/>
      <c r="B574" s="23"/>
    </row>
    <row r="575" spans="1:3" s="4" customFormat="1" x14ac:dyDescent="0.25">
      <c r="A575" s="24"/>
      <c r="B575" s="23"/>
      <c r="C575" s="4" t="str">
        <f>CONCATENATE("    ",B568)</f>
        <v xml:space="preserve">    You are in the Moderate Loss of Function category. See below for more information.</v>
      </c>
    </row>
    <row r="576" spans="1:3" x14ac:dyDescent="0.25">
      <c r="A576" s="15"/>
    </row>
    <row r="577" spans="1:3" x14ac:dyDescent="0.25">
      <c r="A577" s="15"/>
      <c r="C577" s="3" t="s">
        <v>43</v>
      </c>
    </row>
    <row r="578" spans="1:3" x14ac:dyDescent="0.25">
      <c r="A578" s="15"/>
    </row>
    <row r="579" spans="1:3" x14ac:dyDescent="0.25">
      <c r="A579" s="15"/>
      <c r="C579" s="3" t="str">
        <f>CONCATENATE( "    &lt;piechart percentage=",B569," /&gt;")</f>
        <v xml:space="preserve">    &lt;piechart percentage=15.4 /&gt;</v>
      </c>
    </row>
    <row r="580" spans="1:3" x14ac:dyDescent="0.25">
      <c r="A580" s="15"/>
      <c r="C580" s="3" t="str">
        <f>"  &lt;/Genotype&gt;"</f>
        <v xml:space="preserve">  &lt;/Genotype&gt;</v>
      </c>
    </row>
    <row r="581" spans="1:3" x14ac:dyDescent="0.25">
      <c r="A581" s="15"/>
      <c r="C581" s="3" t="str">
        <f>C83</f>
        <v>&lt;# C2209T #&gt;</v>
      </c>
    </row>
    <row r="582" spans="1:3" x14ac:dyDescent="0.25">
      <c r="A582" s="15" t="s">
        <v>37</v>
      </c>
      <c r="B582" s="21" t="str">
        <f>S11</f>
        <v>NC_000005.10:g.</v>
      </c>
      <c r="C582" s="3" t="str">
        <f>CONCATENATE("  &lt;Genotype hgvs=",CHAR(34),B582,B583,";",B584,CHAR(34)," name=",CHAR(34),B85,CHAR(34),"&gt; ")</f>
        <v xml:space="preserve">  &lt;Genotype hgvs="NC_000005.10:g.[143282014A&gt;G];[143282014=]" name="C2209T"&gt; </v>
      </c>
    </row>
    <row r="583" spans="1:3" x14ac:dyDescent="0.25">
      <c r="A583" s="15" t="s">
        <v>35</v>
      </c>
      <c r="B583" s="21" t="str">
        <f t="shared" ref="B583:B587" si="31">S12</f>
        <v>[143282014A&gt;G]</v>
      </c>
    </row>
    <row r="584" spans="1:3" x14ac:dyDescent="0.25">
      <c r="A584" s="15" t="s">
        <v>31</v>
      </c>
      <c r="B584" s="21" t="str">
        <f t="shared" si="31"/>
        <v>[143282014=]</v>
      </c>
      <c r="C584" s="3" t="s">
        <v>38</v>
      </c>
    </row>
    <row r="585" spans="1:3" x14ac:dyDescent="0.25">
      <c r="A585" s="15" t="s">
        <v>39</v>
      </c>
      <c r="B585" s="21" t="str">
        <f t="shared" si="31"/>
        <v>People with this variant have one copy of the [C2209T (p.Phe737Leu)](https://www.ncbi.nlm.nih.gov/clinvar/variation/16158/) variant. This substitution of a single nucleotide is known as a missense mutation.</v>
      </c>
      <c r="C585" s="3" t="s">
        <v>26</v>
      </c>
    </row>
    <row r="586" spans="1:3" x14ac:dyDescent="0.25">
      <c r="A586" s="8" t="s">
        <v>40</v>
      </c>
      <c r="B586" s="21" t="str">
        <f t="shared" si="31"/>
        <v>This variant is not associated with increased risk.</v>
      </c>
      <c r="C586" s="3" t="str">
        <f>CONCATENATE("    ",B585)</f>
        <v xml:space="preserve">    People with this variant have one copy of the [C2209T (p.Phe737Leu)](https://www.ncbi.nlm.nih.gov/clinvar/variation/16158/) variant. This substitution of a single nucleotide is known as a missense mutation.</v>
      </c>
    </row>
    <row r="587" spans="1:3" x14ac:dyDescent="0.25">
      <c r="A587" s="8" t="s">
        <v>41</v>
      </c>
      <c r="B587" s="21">
        <f t="shared" si="31"/>
        <v>7.2</v>
      </c>
    </row>
    <row r="588" spans="1:3" x14ac:dyDescent="0.25">
      <c r="A588" s="15"/>
      <c r="C588" s="3" t="s">
        <v>42</v>
      </c>
    </row>
    <row r="589" spans="1:3" x14ac:dyDescent="0.25">
      <c r="A589" s="8"/>
    </row>
    <row r="590" spans="1:3" x14ac:dyDescent="0.25">
      <c r="A590" s="8"/>
      <c r="C590" s="3" t="str">
        <f>CONCATENATE("    ",B586)</f>
        <v xml:space="preserve">    This variant is not associated with increased risk.</v>
      </c>
    </row>
    <row r="591" spans="1:3" x14ac:dyDescent="0.25">
      <c r="A591" s="8"/>
    </row>
    <row r="592" spans="1:3" x14ac:dyDescent="0.25">
      <c r="A592" s="8"/>
      <c r="C592" s="3" t="s">
        <v>43</v>
      </c>
    </row>
    <row r="593" spans="1:3" x14ac:dyDescent="0.25">
      <c r="A593" s="15"/>
    </row>
    <row r="594" spans="1:3" x14ac:dyDescent="0.25">
      <c r="A594" s="15"/>
      <c r="C594" s="3" t="str">
        <f>CONCATENATE( "    &lt;piechart percentage=",B587," /&gt;")</f>
        <v xml:space="preserve">    &lt;piechart percentage=7.2 /&gt;</v>
      </c>
    </row>
    <row r="595" spans="1:3" x14ac:dyDescent="0.25">
      <c r="A595" s="15"/>
      <c r="C595" s="3" t="str">
        <f>"  &lt;/Genotype&gt;"</f>
        <v xml:space="preserve">  &lt;/Genotype&gt;</v>
      </c>
    </row>
    <row r="596" spans="1:3" x14ac:dyDescent="0.25">
      <c r="A596" s="15" t="s">
        <v>44</v>
      </c>
      <c r="B596" s="9" t="str">
        <f>S17</f>
        <v>People with this variant have two copies of the [C2209T (p.Phe737Leu)](https://www.ncbi.nlm.nih.gov/clinvar/variation/16158/) variant. This substitution of a single nucleotide is known as a missense mutation.</v>
      </c>
      <c r="C596" s="3" t="str">
        <f>CONCATENATE("  &lt;Genotype hgvs=",CHAR(34),B582,B583,";",B583,CHAR(34)," name=",CHAR(34),B85,CHAR(34),"&gt; ")</f>
        <v xml:space="preserve">  &lt;Genotype hgvs="NC_000005.10:g.[143282014A&gt;G];[143282014A&gt;G]" name="C2209T"&gt; </v>
      </c>
    </row>
    <row r="597" spans="1:3" x14ac:dyDescent="0.25">
      <c r="A597" s="8" t="s">
        <v>45</v>
      </c>
      <c r="B597" s="9" t="str">
        <f t="shared" ref="B597:B598" si="32">S18</f>
        <v>You are in the Moderate Loss of Function category. See below for more information.</v>
      </c>
      <c r="C597" s="3" t="s">
        <v>26</v>
      </c>
    </row>
    <row r="598" spans="1:3" x14ac:dyDescent="0.25">
      <c r="A598" s="8" t="s">
        <v>41</v>
      </c>
      <c r="B598" s="9">
        <f t="shared" si="32"/>
        <v>1.9</v>
      </c>
      <c r="C598" s="3" t="s">
        <v>38</v>
      </c>
    </row>
    <row r="599" spans="1:3" x14ac:dyDescent="0.25">
      <c r="A599" s="8"/>
    </row>
    <row r="600" spans="1:3" x14ac:dyDescent="0.25">
      <c r="A600" s="15"/>
      <c r="C600" s="3" t="str">
        <f>CONCATENATE("    ",B596)</f>
        <v xml:space="preserve">    People with this variant have two copies of the [C2209T (p.Phe737Leu)](https://www.ncbi.nlm.nih.gov/clinvar/variation/16158/) variant. This substitution of a single nucleotide is known as a missense mutation.</v>
      </c>
    </row>
    <row r="601" spans="1:3" x14ac:dyDescent="0.25">
      <c r="A601" s="8"/>
    </row>
    <row r="602" spans="1:3" x14ac:dyDescent="0.25">
      <c r="A602" s="8"/>
      <c r="C602" s="3" t="s">
        <v>42</v>
      </c>
    </row>
    <row r="603" spans="1:3" x14ac:dyDescent="0.25">
      <c r="A603" s="8"/>
    </row>
    <row r="604" spans="1:3" x14ac:dyDescent="0.25">
      <c r="A604" s="8"/>
      <c r="C604" s="3" t="str">
        <f>CONCATENATE("    ",B597)</f>
        <v xml:space="preserve">    You are in the Moderate Loss of Function category. See below for more information.</v>
      </c>
    </row>
    <row r="605" spans="1:3" x14ac:dyDescent="0.25">
      <c r="A605" s="8"/>
    </row>
    <row r="606" spans="1:3" x14ac:dyDescent="0.25">
      <c r="A606" s="15"/>
      <c r="C606" s="3" t="s">
        <v>43</v>
      </c>
    </row>
    <row r="607" spans="1:3" x14ac:dyDescent="0.25">
      <c r="A607" s="15"/>
    </row>
    <row r="608" spans="1:3" x14ac:dyDescent="0.25">
      <c r="A608" s="15"/>
      <c r="C608" s="3" t="str">
        <f>CONCATENATE( "    &lt;piechart percentage=",B598," /&gt;")</f>
        <v xml:space="preserve">    &lt;piechart percentage=1.9 /&gt;</v>
      </c>
    </row>
    <row r="609" spans="1:3" x14ac:dyDescent="0.25">
      <c r="A609" s="15"/>
      <c r="C609" s="3" t="str">
        <f>"  &lt;/Genotype&gt;"</f>
        <v xml:space="preserve">  &lt;/Genotype&gt;</v>
      </c>
    </row>
    <row r="610" spans="1:3" x14ac:dyDescent="0.25">
      <c r="A610" s="15" t="s">
        <v>46</v>
      </c>
      <c r="B610" s="9" t="str">
        <f>S20</f>
        <v>Your NR3C1 gene has no variants. A normal gene is referred to as a "wild-type" gene.</v>
      </c>
      <c r="C610" s="3" t="str">
        <f>CONCATENATE("  &lt;Genotype hgvs=",CHAR(34),B582,B584,";",B584,CHAR(34)," name=",CHAR(34),B85,CHAR(34),"&gt; ")</f>
        <v xml:space="preserve">  &lt;Genotype hgvs="NC_000005.10:g.[143282014=];[143282014=]" name="C2209T"&gt; </v>
      </c>
    </row>
    <row r="611" spans="1:3" x14ac:dyDescent="0.25">
      <c r="A611" s="8" t="s">
        <v>47</v>
      </c>
      <c r="B611" s="9" t="str">
        <f t="shared" ref="B611:B612" si="33">S21</f>
        <v>This variant is not associated with increased risk.</v>
      </c>
      <c r="C611" s="3" t="s">
        <v>26</v>
      </c>
    </row>
    <row r="612" spans="1:3" x14ac:dyDescent="0.25">
      <c r="A612" s="8" t="s">
        <v>41</v>
      </c>
      <c r="B612" s="9">
        <f t="shared" si="33"/>
        <v>90.9</v>
      </c>
      <c r="C612" s="3" t="s">
        <v>38</v>
      </c>
    </row>
    <row r="613" spans="1:3" x14ac:dyDescent="0.25">
      <c r="A613" s="15"/>
    </row>
    <row r="614" spans="1:3" x14ac:dyDescent="0.25">
      <c r="A614" s="8"/>
      <c r="C614" s="3" t="str">
        <f>CONCATENATE("    ",B610)</f>
        <v xml:space="preserve">    Your NR3C1 gene has no variants. A normal gene is referred to as a "wild-type" gene.</v>
      </c>
    </row>
    <row r="615" spans="1:3" x14ac:dyDescent="0.25">
      <c r="A615" s="8"/>
    </row>
    <row r="616" spans="1:3" x14ac:dyDescent="0.25">
      <c r="A616" s="8"/>
      <c r="C616" s="3" t="s">
        <v>42</v>
      </c>
    </row>
    <row r="617" spans="1:3" x14ac:dyDescent="0.25">
      <c r="A617" s="8"/>
    </row>
    <row r="618" spans="1:3" x14ac:dyDescent="0.25">
      <c r="A618" s="8"/>
      <c r="C618" s="3" t="str">
        <f>CONCATENATE("    ",B611)</f>
        <v xml:space="preserve">    This variant is not associated with increased risk.</v>
      </c>
    </row>
    <row r="619" spans="1:3" x14ac:dyDescent="0.25">
      <c r="A619" s="15"/>
    </row>
    <row r="620" spans="1:3" x14ac:dyDescent="0.25">
      <c r="A620" s="15"/>
      <c r="C620" s="3" t="s">
        <v>43</v>
      </c>
    </row>
    <row r="621" spans="1:3" x14ac:dyDescent="0.25">
      <c r="A621" s="15"/>
    </row>
    <row r="622" spans="1:3" x14ac:dyDescent="0.25">
      <c r="A622" s="15"/>
      <c r="C622" s="3" t="str">
        <f>CONCATENATE( "    &lt;piechart percentage=",B612," /&gt;")</f>
        <v xml:space="preserve">    &lt;piechart percentage=90.9 /&gt;</v>
      </c>
    </row>
    <row r="623" spans="1:3" x14ac:dyDescent="0.25">
      <c r="A623" s="15"/>
      <c r="C623" s="3" t="str">
        <f>"  &lt;/Genotype&gt;"</f>
        <v xml:space="preserve">  &lt;/Genotype&gt;</v>
      </c>
    </row>
    <row r="624" spans="1:3" x14ac:dyDescent="0.25">
      <c r="A624" s="15"/>
      <c r="C624" s="3" t="str">
        <f>C89</f>
        <v>&lt;# T2259A #&gt;</v>
      </c>
    </row>
    <row r="625" spans="1:3" x14ac:dyDescent="0.25">
      <c r="A625" s="15" t="s">
        <v>37</v>
      </c>
      <c r="B625" s="21" t="str">
        <f>T11</f>
        <v>NC_000005.10:g.</v>
      </c>
      <c r="C625" s="3" t="str">
        <f>CONCATENATE("  &lt;Genotype hgvs=",CHAR(34),B625,B626,";",B627,CHAR(34)," name=",CHAR(34),B447,CHAR(34),"&gt; ")</f>
        <v xml:space="preserve">  &lt;Genotype hgvs="NC_000005.10:g.[143281964T&gt;A];[143281964=]" name=""&gt; </v>
      </c>
    </row>
    <row r="626" spans="1:3" x14ac:dyDescent="0.25">
      <c r="A626" s="15" t="s">
        <v>35</v>
      </c>
      <c r="B626" s="21" t="str">
        <f t="shared" ref="B626:B630" si="34">T12</f>
        <v>[143281964T&gt;A]</v>
      </c>
    </row>
    <row r="627" spans="1:3" x14ac:dyDescent="0.25">
      <c r="A627" s="15" t="s">
        <v>31</v>
      </c>
      <c r="B627" s="21" t="str">
        <f t="shared" si="34"/>
        <v>[143281964=]</v>
      </c>
      <c r="C627" s="3" t="s">
        <v>38</v>
      </c>
    </row>
    <row r="628" spans="1:3" x14ac:dyDescent="0.25">
      <c r="A628" s="15" t="s">
        <v>39</v>
      </c>
      <c r="B628" s="21" t="str">
        <f t="shared" si="34"/>
        <v>People with this variant have one copy of the [T2259A (p.Leu753Phe)](https://www.ncbi.nlm.nih.gov/projects/SNP/snp_ref.cgi?rs=12682832) variant. This substitution of a single nucleotide is known as a missense mutation.</v>
      </c>
      <c r="C628" s="3" t="s">
        <v>26</v>
      </c>
    </row>
    <row r="629" spans="1:3" x14ac:dyDescent="0.25">
      <c r="A629" s="8" t="s">
        <v>40</v>
      </c>
      <c r="B629" s="21" t="str">
        <f t="shared" si="34"/>
        <v>This variant is not associated with increased risk.</v>
      </c>
      <c r="C629" s="3" t="str">
        <f>CONCATENATE("    ",B628)</f>
        <v xml:space="preserve">    People with this variant have one copy of the [T2259A (p.Leu753Phe)](https://www.ncbi.nlm.nih.gov/projects/SNP/snp_ref.cgi?rs=12682832) variant. This substitution of a single nucleotide is known as a missense mutation.</v>
      </c>
    </row>
    <row r="630" spans="1:3" x14ac:dyDescent="0.25">
      <c r="A630" s="8" t="s">
        <v>41</v>
      </c>
      <c r="B630" s="21">
        <f t="shared" si="34"/>
        <v>46.8</v>
      </c>
    </row>
    <row r="631" spans="1:3" x14ac:dyDescent="0.25">
      <c r="A631" s="15"/>
      <c r="C631" s="3" t="s">
        <v>42</v>
      </c>
    </row>
    <row r="632" spans="1:3" x14ac:dyDescent="0.25">
      <c r="A632" s="8"/>
    </row>
    <row r="633" spans="1:3" x14ac:dyDescent="0.25">
      <c r="A633" s="8"/>
      <c r="C633" s="3" t="str">
        <f>CONCATENATE("    ",B629)</f>
        <v xml:space="preserve">    This variant is not associated with increased risk.</v>
      </c>
    </row>
    <row r="634" spans="1:3" x14ac:dyDescent="0.25">
      <c r="A634" s="8"/>
    </row>
    <row r="635" spans="1:3" x14ac:dyDescent="0.25">
      <c r="A635" s="8"/>
      <c r="C635" s="3" t="s">
        <v>43</v>
      </c>
    </row>
    <row r="636" spans="1:3" x14ac:dyDescent="0.25">
      <c r="A636" s="15"/>
    </row>
    <row r="637" spans="1:3" x14ac:dyDescent="0.25">
      <c r="A637" s="15"/>
      <c r="C637" s="3" t="str">
        <f>CONCATENATE( "    &lt;piechart percentage=",B630," /&gt;")</f>
        <v xml:space="preserve">    &lt;piechart percentage=46.8 /&gt;</v>
      </c>
    </row>
    <row r="638" spans="1:3" x14ac:dyDescent="0.25">
      <c r="A638" s="15"/>
      <c r="C638" s="3" t="str">
        <f>"  &lt;/Genotype&gt;"</f>
        <v xml:space="preserve">  &lt;/Genotype&gt;</v>
      </c>
    </row>
    <row r="639" spans="1:3" x14ac:dyDescent="0.25">
      <c r="A639" s="15" t="s">
        <v>44</v>
      </c>
      <c r="B639" s="9" t="str">
        <f>T17</f>
        <v>People with this variant have two copies of the [T2259A (p.Leu753Phe)](https://www.ncbi.nlm.nih.gov/projects/SNP/snp_ref.cgi?rs=12682832) variant. This substitution of a single nucleotide is known as a missense mutation.</v>
      </c>
      <c r="C639" s="3" t="str">
        <f>CONCATENATE("  &lt;Genotype hgvs=",CHAR(34),B625,B626,";",B626,CHAR(34)," name=",CHAR(34),B447,CHAR(34),"&gt; ")</f>
        <v xml:space="preserve">  &lt;Genotype hgvs="NC_000005.10:g.[143281964T&gt;A];[143281964T&gt;A]" name=""&gt; </v>
      </c>
    </row>
    <row r="640" spans="1:3" x14ac:dyDescent="0.25">
      <c r="A640" s="8" t="s">
        <v>45</v>
      </c>
      <c r="B640" s="9" t="str">
        <f t="shared" ref="B640:B641" si="35">T18</f>
        <v>This variant is not associated with increased risk.</v>
      </c>
      <c r="C640" s="3" t="s">
        <v>26</v>
      </c>
    </row>
    <row r="641" spans="1:3" x14ac:dyDescent="0.25">
      <c r="A641" s="8" t="s">
        <v>41</v>
      </c>
      <c r="B641" s="9">
        <f t="shared" si="35"/>
        <v>25.7</v>
      </c>
      <c r="C641" s="3" t="s">
        <v>38</v>
      </c>
    </row>
    <row r="642" spans="1:3" x14ac:dyDescent="0.25">
      <c r="A642" s="8"/>
    </row>
    <row r="643" spans="1:3" x14ac:dyDescent="0.25">
      <c r="A643" s="15"/>
      <c r="C643" s="3" t="str">
        <f>CONCATENATE("    ",B639)</f>
        <v xml:space="preserve">    People with this variant have two copies of the [T2259A (p.Leu753Phe)](https://www.ncbi.nlm.nih.gov/projects/SNP/snp_ref.cgi?rs=12682832) variant. This substitution of a single nucleotide is known as a missense mutation.</v>
      </c>
    </row>
    <row r="644" spans="1:3" x14ac:dyDescent="0.25">
      <c r="A644" s="8"/>
    </row>
    <row r="645" spans="1:3" x14ac:dyDescent="0.25">
      <c r="A645" s="8"/>
      <c r="C645" s="3" t="s">
        <v>42</v>
      </c>
    </row>
    <row r="646" spans="1:3" x14ac:dyDescent="0.25">
      <c r="A646" s="8"/>
    </row>
    <row r="647" spans="1:3" x14ac:dyDescent="0.25">
      <c r="A647" s="8"/>
      <c r="C647" s="3" t="str">
        <f>CONCATENATE("    ",B640)</f>
        <v xml:space="preserve">    This variant is not associated with increased risk.</v>
      </c>
    </row>
    <row r="648" spans="1:3" x14ac:dyDescent="0.25">
      <c r="A648" s="8"/>
    </row>
    <row r="649" spans="1:3" x14ac:dyDescent="0.25">
      <c r="A649" s="15"/>
      <c r="C649" s="3" t="s">
        <v>43</v>
      </c>
    </row>
    <row r="650" spans="1:3" x14ac:dyDescent="0.25">
      <c r="A650" s="15"/>
    </row>
    <row r="651" spans="1:3" x14ac:dyDescent="0.25">
      <c r="A651" s="15"/>
      <c r="C651" s="3" t="str">
        <f>CONCATENATE( "    &lt;piechart percentage=",B641," /&gt;")</f>
        <v xml:space="preserve">    &lt;piechart percentage=25.7 /&gt;</v>
      </c>
    </row>
    <row r="652" spans="1:3" x14ac:dyDescent="0.25">
      <c r="A652" s="15"/>
      <c r="C652" s="3" t="str">
        <f>"  &lt;/Genotype&gt;"</f>
        <v xml:space="preserve">  &lt;/Genotype&gt;</v>
      </c>
    </row>
    <row r="653" spans="1:3" x14ac:dyDescent="0.25">
      <c r="A653" s="15" t="s">
        <v>46</v>
      </c>
      <c r="B653" s="9" t="str">
        <f>T20</f>
        <v>Your NR3C1 gene has no variants. A normal gene is referred to as a "wild-type" gene.</v>
      </c>
      <c r="C653" s="3" t="str">
        <f>CONCATENATE("  &lt;Genotype hgvs=",CHAR(34),B625,B627,";",B627,CHAR(34)," name=",CHAR(34),B447,CHAR(34),"&gt; ")</f>
        <v xml:space="preserve">  &lt;Genotype hgvs="NC_000005.10:g.[143281964=];[143281964=]" name=""&gt; </v>
      </c>
    </row>
    <row r="654" spans="1:3" x14ac:dyDescent="0.25">
      <c r="A654" s="8" t="s">
        <v>47</v>
      </c>
      <c r="B654" s="9" t="str">
        <f t="shared" ref="B654:B655" si="36">T21</f>
        <v>You are in the Moderate Loss of Function category. See below for more information.</v>
      </c>
      <c r="C654" s="3" t="s">
        <v>26</v>
      </c>
    </row>
    <row r="655" spans="1:3" x14ac:dyDescent="0.25">
      <c r="A655" s="8" t="s">
        <v>41</v>
      </c>
      <c r="B655" s="9">
        <f t="shared" si="36"/>
        <v>27.5</v>
      </c>
      <c r="C655" s="3" t="s">
        <v>38</v>
      </c>
    </row>
    <row r="656" spans="1:3" x14ac:dyDescent="0.25">
      <c r="A656" s="15"/>
    </row>
    <row r="657" spans="1:3" x14ac:dyDescent="0.25">
      <c r="A657" s="8"/>
      <c r="C657" s="3" t="str">
        <f>CONCATENATE("    ",B653)</f>
        <v xml:space="preserve">    Your NR3C1 gene has no variants. A normal gene is referred to as a "wild-type" gene.</v>
      </c>
    </row>
    <row r="658" spans="1:3" x14ac:dyDescent="0.25">
      <c r="A658" s="8"/>
    </row>
    <row r="659" spans="1:3" x14ac:dyDescent="0.25">
      <c r="A659" s="8"/>
      <c r="C659" s="3" t="s">
        <v>42</v>
      </c>
    </row>
    <row r="660" spans="1:3" x14ac:dyDescent="0.25">
      <c r="A660" s="8"/>
    </row>
    <row r="661" spans="1:3" x14ac:dyDescent="0.25">
      <c r="A661" s="8"/>
      <c r="C661" s="3" t="str">
        <f>CONCATENATE("    ",B654)</f>
        <v xml:space="preserve">    You are in the Moderate Loss of Function category. See below for more information.</v>
      </c>
    </row>
    <row r="662" spans="1:3" x14ac:dyDescent="0.25">
      <c r="A662" s="15"/>
    </row>
    <row r="663" spans="1:3" x14ac:dyDescent="0.25">
      <c r="A663" s="15"/>
      <c r="C663" s="3" t="s">
        <v>43</v>
      </c>
    </row>
    <row r="664" spans="1:3" x14ac:dyDescent="0.25">
      <c r="A664" s="15"/>
    </row>
    <row r="665" spans="1:3" x14ac:dyDescent="0.25">
      <c r="A665" s="15"/>
      <c r="C665" s="3" t="str">
        <f>CONCATENATE( "    &lt;piechart percentage=",B655," /&gt;")</f>
        <v xml:space="preserve">    &lt;piechart percentage=27.5 /&gt;</v>
      </c>
    </row>
    <row r="666" spans="1:3" x14ac:dyDescent="0.25">
      <c r="A666" s="15"/>
      <c r="C666" s="3" t="str">
        <f>"  &lt;/Genotype&gt;"</f>
        <v xml:space="preserve">  &lt;/Genotype&gt;</v>
      </c>
    </row>
    <row r="667" spans="1:3" x14ac:dyDescent="0.25">
      <c r="A667" s="15"/>
      <c r="C667" s="3" t="str">
        <f>C95</f>
        <v>&lt;# T2318C #&gt;</v>
      </c>
    </row>
    <row r="668" spans="1:3" x14ac:dyDescent="0.25">
      <c r="A668" s="15" t="s">
        <v>37</v>
      </c>
      <c r="B668" s="21" t="str">
        <f>U11</f>
        <v>NC_000005.10:g.</v>
      </c>
      <c r="C668" s="3" t="str">
        <f>CONCATENATE("  &lt;Genotype hgvs=",CHAR(34),B668,B669,";",B670,CHAR(34)," name=",CHAR(34),B490,CHAR(34),"&gt; ")</f>
        <v xml:space="preserve">  &lt;Genotype hgvs="NC_000005.10:g.[143281905A&gt;G];[143281905=]" name=""&gt; </v>
      </c>
    </row>
    <row r="669" spans="1:3" x14ac:dyDescent="0.25">
      <c r="A669" s="15" t="s">
        <v>35</v>
      </c>
      <c r="B669" s="21" t="str">
        <f t="shared" ref="B669:B673" si="37">U12</f>
        <v>[143281905A&gt;G]</v>
      </c>
    </row>
    <row r="670" spans="1:3" x14ac:dyDescent="0.25">
      <c r="A670" s="15" t="s">
        <v>31</v>
      </c>
      <c r="B670" s="21" t="str">
        <f t="shared" si="37"/>
        <v>[143281905=]</v>
      </c>
      <c r="C670" s="3" t="s">
        <v>38</v>
      </c>
    </row>
    <row r="671" spans="1:3" x14ac:dyDescent="0.25">
      <c r="A671" s="15" t="s">
        <v>39</v>
      </c>
      <c r="B671" s="21" t="str">
        <f t="shared" si="37"/>
        <v>People with this variant have one copy of the [T2318C (p.Leu773Pro)](https://www.ncbi.nlm.nih.gov/projects/SNP/snp_ref.cgi?rs=1891301) variant. This substitution of a single nucleotide is known as a missense mutation.</v>
      </c>
      <c r="C671" s="3" t="s">
        <v>26</v>
      </c>
    </row>
    <row r="672" spans="1:3" x14ac:dyDescent="0.25">
      <c r="A672" s="8" t="s">
        <v>40</v>
      </c>
      <c r="B672" s="21" t="str">
        <f t="shared" si="37"/>
        <v>This variant is not associated with increased risk.</v>
      </c>
      <c r="C672" s="3" t="str">
        <f>CONCATENATE("    ",B671)</f>
        <v xml:space="preserve">    People with this variant have one copy of the [T2318C (p.Leu773Pro)](https://www.ncbi.nlm.nih.gov/projects/SNP/snp_ref.cgi?rs=1891301) variant. This substitution of a single nucleotide is known as a missense mutation.</v>
      </c>
    </row>
    <row r="673" spans="1:3" x14ac:dyDescent="0.25">
      <c r="A673" s="8" t="s">
        <v>41</v>
      </c>
      <c r="B673" s="21">
        <f t="shared" si="37"/>
        <v>25.2</v>
      </c>
    </row>
    <row r="674" spans="1:3" x14ac:dyDescent="0.25">
      <c r="A674" s="15"/>
      <c r="C674" s="3" t="s">
        <v>42</v>
      </c>
    </row>
    <row r="675" spans="1:3" x14ac:dyDescent="0.25">
      <c r="A675" s="8"/>
    </row>
    <row r="676" spans="1:3" x14ac:dyDescent="0.25">
      <c r="A676" s="8"/>
      <c r="C676" s="3" t="str">
        <f>CONCATENATE("    ",B672)</f>
        <v xml:space="preserve">    This variant is not associated with increased risk.</v>
      </c>
    </row>
    <row r="677" spans="1:3" x14ac:dyDescent="0.25">
      <c r="A677" s="8"/>
    </row>
    <row r="678" spans="1:3" x14ac:dyDescent="0.25">
      <c r="A678" s="8"/>
      <c r="C678" s="3" t="s">
        <v>43</v>
      </c>
    </row>
    <row r="679" spans="1:3" x14ac:dyDescent="0.25">
      <c r="A679" s="15"/>
    </row>
    <row r="680" spans="1:3" x14ac:dyDescent="0.25">
      <c r="A680" s="15"/>
      <c r="C680" s="3" t="str">
        <f>CONCATENATE( "    &lt;piechart percentage=",B673," /&gt;")</f>
        <v xml:space="preserve">    &lt;piechart percentage=25.2 /&gt;</v>
      </c>
    </row>
    <row r="681" spans="1:3" x14ac:dyDescent="0.25">
      <c r="A681" s="15"/>
      <c r="C681" s="3" t="str">
        <f>"  &lt;/Genotype&gt;"</f>
        <v xml:space="preserve">  &lt;/Genotype&gt;</v>
      </c>
    </row>
    <row r="682" spans="1:3" x14ac:dyDescent="0.25">
      <c r="A682" s="15" t="s">
        <v>44</v>
      </c>
      <c r="B682" s="9" t="str">
        <f>U17</f>
        <v>People with this variant have two copies of the [T2318C (p.Leu773Pro)](https://www.ncbi.nlm.nih.gov/projects/SNP/snp_ref.cgi?rs=1891301) variant. This substitution of a single nucleotide is known as a missense mutation.</v>
      </c>
      <c r="C682" s="3" t="str">
        <f>CONCATENATE("  &lt;Genotype hgvs=",CHAR(34),B668,B669,";",B669,CHAR(34)," name=",CHAR(34),B490,CHAR(34),"&gt; ")</f>
        <v xml:space="preserve">  &lt;Genotype hgvs="NC_000005.10:g.[143281905A&gt;G];[143281905A&gt;G]" name=""&gt; </v>
      </c>
    </row>
    <row r="683" spans="1:3" x14ac:dyDescent="0.25">
      <c r="A683" s="8" t="s">
        <v>45</v>
      </c>
      <c r="B683" s="9" t="str">
        <f t="shared" ref="B683:B684" si="38">U18</f>
        <v>You are in the Moderate Loss of Function category. See below for more information.</v>
      </c>
      <c r="C683" s="3" t="s">
        <v>26</v>
      </c>
    </row>
    <row r="684" spans="1:3" x14ac:dyDescent="0.25">
      <c r="A684" s="8" t="s">
        <v>41</v>
      </c>
      <c r="B684" s="9">
        <f t="shared" si="38"/>
        <v>8.5</v>
      </c>
      <c r="C684" s="3" t="s">
        <v>38</v>
      </c>
    </row>
    <row r="685" spans="1:3" x14ac:dyDescent="0.25">
      <c r="A685" s="8"/>
    </row>
    <row r="686" spans="1:3" x14ac:dyDescent="0.25">
      <c r="A686" s="15"/>
      <c r="C686" s="3" t="str">
        <f>CONCATENATE("    ",B682)</f>
        <v xml:space="preserve">    People with this variant have two copies of the [T2318C (p.Leu773Pro)](https://www.ncbi.nlm.nih.gov/projects/SNP/snp_ref.cgi?rs=1891301) variant. This substitution of a single nucleotide is known as a missense mutation.</v>
      </c>
    </row>
    <row r="687" spans="1:3" x14ac:dyDescent="0.25">
      <c r="A687" s="8"/>
    </row>
    <row r="688" spans="1:3" x14ac:dyDescent="0.25">
      <c r="A688" s="8"/>
      <c r="C688" s="3" t="s">
        <v>42</v>
      </c>
    </row>
    <row r="689" spans="1:3" x14ac:dyDescent="0.25">
      <c r="A689" s="8"/>
    </row>
    <row r="690" spans="1:3" x14ac:dyDescent="0.25">
      <c r="A690" s="8"/>
      <c r="C690" s="3" t="str">
        <f>CONCATENATE("    ",B683)</f>
        <v xml:space="preserve">    You are in the Moderate Loss of Function category. See below for more information.</v>
      </c>
    </row>
    <row r="691" spans="1:3" x14ac:dyDescent="0.25">
      <c r="A691" s="8"/>
    </row>
    <row r="692" spans="1:3" x14ac:dyDescent="0.25">
      <c r="A692" s="15"/>
      <c r="C692" s="3" t="s">
        <v>43</v>
      </c>
    </row>
    <row r="693" spans="1:3" x14ac:dyDescent="0.25">
      <c r="A693" s="15"/>
    </row>
    <row r="694" spans="1:3" x14ac:dyDescent="0.25">
      <c r="A694" s="15"/>
      <c r="C694" s="3" t="str">
        <f>CONCATENATE( "    &lt;piechart percentage=",B684," /&gt;")</f>
        <v xml:space="preserve">    &lt;piechart percentage=8.5 /&gt;</v>
      </c>
    </row>
    <row r="695" spans="1:3" x14ac:dyDescent="0.25">
      <c r="A695" s="15"/>
      <c r="C695" s="3" t="str">
        <f>"  &lt;/Genotype&gt;"</f>
        <v xml:space="preserve">  &lt;/Genotype&gt;</v>
      </c>
    </row>
    <row r="696" spans="1:3" x14ac:dyDescent="0.25">
      <c r="A696" s="15" t="s">
        <v>46</v>
      </c>
      <c r="B696" s="9" t="str">
        <f>U20</f>
        <v>Your NR3C1 gene has no variants. A normal gene is referred to as a "wild-type" gene.</v>
      </c>
      <c r="C696" s="3" t="str">
        <f>CONCATENATE("  &lt;Genotype hgvs=",CHAR(34),B668,B670,";",B670,CHAR(34)," name=",CHAR(34),B490,CHAR(34),"&gt; ")</f>
        <v xml:space="preserve">  &lt;Genotype hgvs="NC_000005.10:g.[143281905=];[143281905=]" name=""&gt; </v>
      </c>
    </row>
    <row r="697" spans="1:3" x14ac:dyDescent="0.25">
      <c r="A697" s="8" t="s">
        <v>47</v>
      </c>
      <c r="B697" s="9" t="str">
        <f t="shared" ref="B697:B698" si="39">U21</f>
        <v>This variant is not associated with increased risk.</v>
      </c>
      <c r="C697" s="3" t="s">
        <v>26</v>
      </c>
    </row>
    <row r="698" spans="1:3" x14ac:dyDescent="0.25">
      <c r="A698" s="8" t="s">
        <v>41</v>
      </c>
      <c r="B698" s="9">
        <f t="shared" si="39"/>
        <v>66.3</v>
      </c>
      <c r="C698" s="3" t="s">
        <v>38</v>
      </c>
    </row>
    <row r="699" spans="1:3" x14ac:dyDescent="0.25">
      <c r="A699" s="15"/>
    </row>
    <row r="700" spans="1:3" x14ac:dyDescent="0.25">
      <c r="A700" s="8"/>
      <c r="C700" s="3" t="str">
        <f>CONCATENATE("    ",B696)</f>
        <v xml:space="preserve">    Your NR3C1 gene has no variants. A normal gene is referred to as a "wild-type" gene.</v>
      </c>
    </row>
    <row r="701" spans="1:3" x14ac:dyDescent="0.25">
      <c r="A701" s="8"/>
    </row>
    <row r="702" spans="1:3" x14ac:dyDescent="0.25">
      <c r="A702" s="8"/>
      <c r="C702" s="3" t="s">
        <v>42</v>
      </c>
    </row>
    <row r="703" spans="1:3" x14ac:dyDescent="0.25">
      <c r="A703" s="8"/>
    </row>
    <row r="704" spans="1:3" x14ac:dyDescent="0.25">
      <c r="A704" s="8"/>
      <c r="C704" s="3" t="str">
        <f>CONCATENATE("    ",B697)</f>
        <v xml:space="preserve">    This variant is not associated with increased risk.</v>
      </c>
    </row>
    <row r="705" spans="1:3" x14ac:dyDescent="0.25">
      <c r="A705" s="15"/>
    </row>
    <row r="706" spans="1:3" x14ac:dyDescent="0.25">
      <c r="A706" s="15"/>
      <c r="C706" s="3" t="s">
        <v>43</v>
      </c>
    </row>
    <row r="707" spans="1:3" x14ac:dyDescent="0.25">
      <c r="A707" s="15"/>
    </row>
    <row r="708" spans="1:3" x14ac:dyDescent="0.25">
      <c r="A708" s="15"/>
      <c r="C708" s="3" t="str">
        <f>CONCATENATE( "    &lt;piechart percentage=",B698," /&gt;")</f>
        <v xml:space="preserve">    &lt;piechart percentage=66.3 /&gt;</v>
      </c>
    </row>
    <row r="709" spans="1:3" x14ac:dyDescent="0.25">
      <c r="A709" s="15"/>
      <c r="C709" s="3" t="str">
        <f>"  &lt;/Genotype&gt;"</f>
        <v xml:space="preserve">  &lt;/Genotype&gt;</v>
      </c>
    </row>
    <row r="710" spans="1:3" x14ac:dyDescent="0.25">
      <c r="A710" s="15"/>
      <c r="C710" s="3" t="str">
        <f>C101</f>
        <v>&lt;# G1430A #&gt;</v>
      </c>
    </row>
    <row r="711" spans="1:3" x14ac:dyDescent="0.25">
      <c r="A711" s="15" t="s">
        <v>37</v>
      </c>
      <c r="B711" s="21" t="str">
        <f>V11</f>
        <v>NC_000005.10:g.</v>
      </c>
      <c r="C711" s="3" t="str">
        <f>CONCATENATE("  &lt;Genotype hgvs=",CHAR(34),B711,B712,";",B713,CHAR(34)," name=",CHAR(34),B490,CHAR(34),"&gt; ")</f>
        <v xml:space="preserve">  &lt;Genotype hgvs="NC_000005.10:g.[143310135C&gt;T];[143310135=]" name=""&gt; </v>
      </c>
    </row>
    <row r="712" spans="1:3" x14ac:dyDescent="0.25">
      <c r="A712" s="15" t="s">
        <v>35</v>
      </c>
      <c r="B712" s="21" t="str">
        <f t="shared" ref="B712:B716" si="40">V12</f>
        <v>[143310135C&gt;T]</v>
      </c>
    </row>
    <row r="713" spans="1:3" x14ac:dyDescent="0.25">
      <c r="A713" s="15" t="s">
        <v>31</v>
      </c>
      <c r="B713" s="21" t="str">
        <f t="shared" si="40"/>
        <v>[143310135=]</v>
      </c>
      <c r="C713" s="3" t="s">
        <v>38</v>
      </c>
    </row>
    <row r="714" spans="1:3" x14ac:dyDescent="0.25">
      <c r="A714" s="15" t="s">
        <v>39</v>
      </c>
      <c r="B714" s="21" t="str">
        <f t="shared" si="40"/>
        <v>People with this variant have one copy of the [G1430A (p.Arg477His)](https://www.ncbi.nlm.nih.gov/clinvar/variation/16156/) variant. This substitution of a single nucleotide is known as a missense mutation.</v>
      </c>
      <c r="C714" s="3" t="s">
        <v>26</v>
      </c>
    </row>
    <row r="715" spans="1:3" x14ac:dyDescent="0.25">
      <c r="A715" s="8" t="s">
        <v>40</v>
      </c>
      <c r="B715" s="21" t="str">
        <f t="shared" si="40"/>
        <v>You are in the Moderate Loss of Function category. See below for more information.</v>
      </c>
      <c r="C715" s="3" t="str">
        <f>CONCATENATE("    ",B714)</f>
        <v xml:space="preserve">    People with this variant have one copy of the [G1430A (p.Arg477His)](https://www.ncbi.nlm.nih.gov/clinvar/variation/16156/) variant. This substitution of a single nucleotide is known as a missense mutation.</v>
      </c>
    </row>
    <row r="716" spans="1:3" x14ac:dyDescent="0.25">
      <c r="A716" s="8" t="s">
        <v>41</v>
      </c>
      <c r="B716" s="21">
        <f t="shared" si="40"/>
        <v>7.2</v>
      </c>
    </row>
    <row r="717" spans="1:3" x14ac:dyDescent="0.25">
      <c r="A717" s="15"/>
      <c r="C717" s="3" t="s">
        <v>42</v>
      </c>
    </row>
    <row r="718" spans="1:3" x14ac:dyDescent="0.25">
      <c r="A718" s="8"/>
    </row>
    <row r="719" spans="1:3" x14ac:dyDescent="0.25">
      <c r="A719" s="8"/>
      <c r="C719" s="3" t="str">
        <f>CONCATENATE("    ",B715)</f>
        <v xml:space="preserve">    You are in the Moderate Loss of Function category. See below for more information.</v>
      </c>
    </row>
    <row r="720" spans="1:3" x14ac:dyDescent="0.25">
      <c r="A720" s="8"/>
    </row>
    <row r="721" spans="1:3" x14ac:dyDescent="0.25">
      <c r="A721" s="8"/>
      <c r="C721" s="3" t="s">
        <v>43</v>
      </c>
    </row>
    <row r="722" spans="1:3" x14ac:dyDescent="0.25">
      <c r="A722" s="15"/>
    </row>
    <row r="723" spans="1:3" x14ac:dyDescent="0.25">
      <c r="A723" s="15"/>
      <c r="C723" s="3" t="str">
        <f>CONCATENATE( "    &lt;piechart percentage=",B716," /&gt;")</f>
        <v xml:space="preserve">    &lt;piechart percentage=7.2 /&gt;</v>
      </c>
    </row>
    <row r="724" spans="1:3" x14ac:dyDescent="0.25">
      <c r="A724" s="15"/>
      <c r="C724" s="3" t="str">
        <f>"  &lt;/Genotype&gt;"</f>
        <v xml:space="preserve">  &lt;/Genotype&gt;</v>
      </c>
    </row>
    <row r="725" spans="1:3" x14ac:dyDescent="0.25">
      <c r="A725" s="15" t="s">
        <v>44</v>
      </c>
      <c r="B725" s="9" t="str">
        <f>V17</f>
        <v>People with this variant have two copies of the [G1430A (p.Arg477His)](https://www.ncbi.nlm.nih.gov/clinvar/variation/16156/) variant. This substitution of a single nucleotide is known as a missense mutation.</v>
      </c>
      <c r="C725" s="3" t="str">
        <f>CONCATENATE("  &lt;Genotype hgvs=",CHAR(34),B711,B712,";",B712,CHAR(34)," name=",CHAR(34),B490,CHAR(34),"&gt; ")</f>
        <v xml:space="preserve">  &lt;Genotype hgvs="NC_000005.10:g.[143310135C&gt;T];[143310135C&gt;T]" name=""&gt; </v>
      </c>
    </row>
    <row r="726" spans="1:3" x14ac:dyDescent="0.25">
      <c r="A726" s="8" t="s">
        <v>45</v>
      </c>
      <c r="B726" s="9" t="str">
        <f t="shared" ref="B726:B727" si="41">V18</f>
        <v>This variant is not associated with increased risk.</v>
      </c>
      <c r="C726" s="3" t="s">
        <v>26</v>
      </c>
    </row>
    <row r="727" spans="1:3" x14ac:dyDescent="0.25">
      <c r="A727" s="8" t="s">
        <v>41</v>
      </c>
      <c r="B727" s="9">
        <f t="shared" si="41"/>
        <v>1.9</v>
      </c>
      <c r="C727" s="3" t="s">
        <v>38</v>
      </c>
    </row>
    <row r="728" spans="1:3" x14ac:dyDescent="0.25">
      <c r="A728" s="8"/>
    </row>
    <row r="729" spans="1:3" x14ac:dyDescent="0.25">
      <c r="A729" s="15"/>
      <c r="C729" s="3" t="str">
        <f>CONCATENATE("    ",B725)</f>
        <v xml:space="preserve">    People with this variant have two copies of the [G1430A (p.Arg477His)](https://www.ncbi.nlm.nih.gov/clinvar/variation/16156/) variant. This substitution of a single nucleotide is known as a missense mutation.</v>
      </c>
    </row>
    <row r="730" spans="1:3" x14ac:dyDescent="0.25">
      <c r="A730" s="8"/>
    </row>
    <row r="731" spans="1:3" x14ac:dyDescent="0.25">
      <c r="A731" s="8"/>
      <c r="C731" s="3" t="s">
        <v>42</v>
      </c>
    </row>
    <row r="732" spans="1:3" x14ac:dyDescent="0.25">
      <c r="A732" s="8"/>
    </row>
    <row r="733" spans="1:3" x14ac:dyDescent="0.25">
      <c r="A733" s="8"/>
      <c r="C733" s="3" t="str">
        <f>CONCATENATE("    ",B726)</f>
        <v xml:space="preserve">    This variant is not associated with increased risk.</v>
      </c>
    </row>
    <row r="734" spans="1:3" x14ac:dyDescent="0.25">
      <c r="A734" s="8"/>
    </row>
    <row r="735" spans="1:3" x14ac:dyDescent="0.25">
      <c r="A735" s="15"/>
      <c r="C735" s="3" t="s">
        <v>43</v>
      </c>
    </row>
    <row r="736" spans="1:3" x14ac:dyDescent="0.25">
      <c r="A736" s="15"/>
    </row>
    <row r="737" spans="1:3" x14ac:dyDescent="0.25">
      <c r="A737" s="15"/>
      <c r="C737" s="3" t="str">
        <f>CONCATENATE( "    &lt;piechart percentage=",B727," /&gt;")</f>
        <v xml:space="preserve">    &lt;piechart percentage=1.9 /&gt;</v>
      </c>
    </row>
    <row r="738" spans="1:3" x14ac:dyDescent="0.25">
      <c r="A738" s="15"/>
      <c r="C738" s="3" t="str">
        <f>"  &lt;/Genotype&gt;"</f>
        <v xml:space="preserve">  &lt;/Genotype&gt;</v>
      </c>
    </row>
    <row r="739" spans="1:3" x14ac:dyDescent="0.25">
      <c r="A739" s="15" t="s">
        <v>46</v>
      </c>
      <c r="B739" s="9" t="str">
        <f>V20</f>
        <v>Your NR3C1 gene has no variants. A normal gene is referred to as a "wild-type" gene.</v>
      </c>
      <c r="C739" s="3" t="str">
        <f>CONCATENATE("  &lt;Genotype hgvs=",CHAR(34),B711,B713,";",B713,CHAR(34)," name=",CHAR(34),B490,CHAR(34),"&gt; ")</f>
        <v xml:space="preserve">  &lt;Genotype hgvs="NC_000005.10:g.[143310135=];[143310135=]" name=""&gt; </v>
      </c>
    </row>
    <row r="740" spans="1:3" x14ac:dyDescent="0.25">
      <c r="A740" s="8" t="s">
        <v>47</v>
      </c>
      <c r="B740" s="9" t="str">
        <f t="shared" ref="B740:B741" si="42">V21</f>
        <v>This variant is not associated with increased risk.</v>
      </c>
      <c r="C740" s="3" t="s">
        <v>26</v>
      </c>
    </row>
    <row r="741" spans="1:3" x14ac:dyDescent="0.25">
      <c r="A741" s="8" t="s">
        <v>41</v>
      </c>
      <c r="B741" s="9">
        <f t="shared" si="42"/>
        <v>90.9</v>
      </c>
      <c r="C741" s="3" t="s">
        <v>38</v>
      </c>
    </row>
    <row r="742" spans="1:3" x14ac:dyDescent="0.25">
      <c r="A742" s="15"/>
    </row>
    <row r="743" spans="1:3" x14ac:dyDescent="0.25">
      <c r="A743" s="8"/>
      <c r="C743" s="3" t="str">
        <f>CONCATENATE("    ",B739)</f>
        <v xml:space="preserve">    Your NR3C1 gene has no variants. A normal gene is referred to as a "wild-type" gene.</v>
      </c>
    </row>
    <row r="744" spans="1:3" x14ac:dyDescent="0.25">
      <c r="A744" s="8"/>
    </row>
    <row r="745" spans="1:3" x14ac:dyDescent="0.25">
      <c r="A745" s="8"/>
      <c r="C745" s="3" t="s">
        <v>42</v>
      </c>
    </row>
    <row r="746" spans="1:3" x14ac:dyDescent="0.25">
      <c r="A746" s="8"/>
    </row>
    <row r="747" spans="1:3" x14ac:dyDescent="0.25">
      <c r="A747" s="8"/>
      <c r="C747" s="3" t="str">
        <f>CONCATENATE("    ",B740)</f>
        <v xml:space="preserve">    This variant is not associated with increased risk.</v>
      </c>
    </row>
    <row r="748" spans="1:3" x14ac:dyDescent="0.25">
      <c r="A748" s="15"/>
    </row>
    <row r="749" spans="1:3" x14ac:dyDescent="0.25">
      <c r="A749" s="15"/>
      <c r="C749" s="3" t="s">
        <v>43</v>
      </c>
    </row>
    <row r="750" spans="1:3" x14ac:dyDescent="0.25">
      <c r="A750" s="15"/>
    </row>
    <row r="751" spans="1:3" x14ac:dyDescent="0.25">
      <c r="A751" s="15"/>
      <c r="C751" s="3" t="str">
        <f>CONCATENATE( "    &lt;piechart percentage=",B741," /&gt;")</f>
        <v xml:space="preserve">    &lt;piechart percentage=90.9 /&gt;</v>
      </c>
    </row>
    <row r="752" spans="1:3" x14ac:dyDescent="0.25">
      <c r="A752" s="15"/>
      <c r="C752" s="3" t="str">
        <f>"  &lt;/Genotype&gt;"</f>
        <v xml:space="preserve">  &lt;/Genotype&gt;</v>
      </c>
    </row>
    <row r="753" spans="1:3" x14ac:dyDescent="0.25">
      <c r="A753" s="15"/>
      <c r="C753" s="3" t="s">
        <v>48</v>
      </c>
    </row>
    <row r="754" spans="1:3" x14ac:dyDescent="0.25">
      <c r="A754" s="15" t="s">
        <v>49</v>
      </c>
      <c r="B754" s="9" t="str">
        <f>CONCATENATE("Your ",B11," gene has an unknown variant.")</f>
        <v>Your NR3C1 gene has an unknown variant.</v>
      </c>
      <c r="C754" s="3" t="str">
        <f>CONCATENATE("  &lt;Genotype hgvs=",CHAR(34),"unknown",CHAR(34),"&gt; ")</f>
        <v xml:space="preserve">  &lt;Genotype hgvs="unknown"&gt; </v>
      </c>
    </row>
    <row r="755" spans="1:3" x14ac:dyDescent="0.25">
      <c r="A755" s="8" t="s">
        <v>49</v>
      </c>
      <c r="B755" s="9" t="s">
        <v>50</v>
      </c>
      <c r="C755" s="3" t="s">
        <v>26</v>
      </c>
    </row>
    <row r="756" spans="1:3" x14ac:dyDescent="0.25">
      <c r="A756" s="8" t="s">
        <v>41</v>
      </c>
      <c r="C756" s="3" t="s">
        <v>38</v>
      </c>
    </row>
    <row r="757" spans="1:3" x14ac:dyDescent="0.25">
      <c r="A757" s="8"/>
    </row>
    <row r="758" spans="1:3" x14ac:dyDescent="0.25">
      <c r="A758" s="8"/>
      <c r="C758" s="3" t="str">
        <f>CONCATENATE("    ",B754)</f>
        <v xml:space="preserve">    Your NR3C1 gene has an unknown variant.</v>
      </c>
    </row>
    <row r="759" spans="1:3" x14ac:dyDescent="0.25">
      <c r="A759" s="8"/>
    </row>
    <row r="760" spans="1:3" x14ac:dyDescent="0.25">
      <c r="A760" s="8"/>
      <c r="C760" s="3" t="s">
        <v>42</v>
      </c>
    </row>
    <row r="761" spans="1:3" x14ac:dyDescent="0.25">
      <c r="A761" s="8"/>
    </row>
    <row r="762" spans="1:3" x14ac:dyDescent="0.25">
      <c r="A762" s="15"/>
      <c r="C762" s="3" t="str">
        <f>CONCATENATE("    ",B755)</f>
        <v xml:space="preserve">    The effect is unknown.</v>
      </c>
    </row>
    <row r="763" spans="1:3" x14ac:dyDescent="0.25">
      <c r="A763" s="8"/>
    </row>
    <row r="764" spans="1:3" x14ac:dyDescent="0.25">
      <c r="A764" s="15"/>
      <c r="C764" s="3" t="s">
        <v>43</v>
      </c>
    </row>
    <row r="765" spans="1:3" x14ac:dyDescent="0.25">
      <c r="A765" s="15"/>
    </row>
    <row r="766" spans="1:3" x14ac:dyDescent="0.25">
      <c r="A766" s="15"/>
      <c r="C766" s="3" t="str">
        <f>CONCATENATE( "    &lt;piechart percentage=",B756," /&gt;")</f>
        <v xml:space="preserve">    &lt;piechart percentage= /&gt;</v>
      </c>
    </row>
    <row r="767" spans="1:3" x14ac:dyDescent="0.25">
      <c r="A767" s="15"/>
      <c r="C767" s="3" t="str">
        <f>"  &lt;/Genotype&gt;"</f>
        <v xml:space="preserve">  &lt;/Genotype&gt;</v>
      </c>
    </row>
    <row r="768" spans="1:3" x14ac:dyDescent="0.25">
      <c r="A768" s="15"/>
      <c r="C768" s="3" t="s">
        <v>51</v>
      </c>
    </row>
    <row r="769" spans="1:3" x14ac:dyDescent="0.25">
      <c r="A769" s="15" t="s">
        <v>46</v>
      </c>
      <c r="B769" s="9" t="str">
        <f>CONCATENATE("Your ",B11," gene has no variants. A normal gene is referred to as a ",CHAR(34),"wild-type",CHAR(34)," gene.")</f>
        <v>Your NR3C1 gene has no variants. A normal gene is referred to as a "wild-type" gene.</v>
      </c>
      <c r="C769" s="3" t="str">
        <f>CONCATENATE("  &lt;Genotype hgvs=",CHAR(34),"wildtype",CHAR(34),"&gt;")</f>
        <v xml:space="preserve">  &lt;Genotype hgvs="wildtype"&gt;</v>
      </c>
    </row>
    <row r="770" spans="1:3" x14ac:dyDescent="0.25">
      <c r="A770" s="8" t="s">
        <v>47</v>
      </c>
      <c r="B770" s="9" t="s">
        <v>52</v>
      </c>
      <c r="C770" s="3" t="s">
        <v>26</v>
      </c>
    </row>
    <row r="771" spans="1:3" x14ac:dyDescent="0.25">
      <c r="A771" s="8" t="s">
        <v>41</v>
      </c>
      <c r="C771" s="3" t="s">
        <v>38</v>
      </c>
    </row>
    <row r="772" spans="1:3" x14ac:dyDescent="0.25">
      <c r="A772" s="8"/>
    </row>
    <row r="773" spans="1:3" x14ac:dyDescent="0.25">
      <c r="A773" s="8"/>
      <c r="C773" s="3" t="str">
        <f>CONCATENATE("    ",B769)</f>
        <v xml:space="preserve">    Your NR3C1 gene has no variants. A normal gene is referred to as a "wild-type" gene.</v>
      </c>
    </row>
    <row r="774" spans="1:3" x14ac:dyDescent="0.25">
      <c r="A774" s="8"/>
    </row>
    <row r="775" spans="1:3" x14ac:dyDescent="0.25">
      <c r="A775" s="8"/>
      <c r="C775" s="3" t="s">
        <v>42</v>
      </c>
    </row>
    <row r="776" spans="1:3" x14ac:dyDescent="0.25">
      <c r="A776" s="8"/>
    </row>
    <row r="777" spans="1:3" x14ac:dyDescent="0.25">
      <c r="A777" s="8"/>
      <c r="C777" s="3" t="str">
        <f>CONCATENATE("    ",B770)</f>
        <v xml:space="preserve">    Your variant is not associated with any loss of function.</v>
      </c>
    </row>
    <row r="778" spans="1:3" x14ac:dyDescent="0.25">
      <c r="A778" s="8"/>
    </row>
    <row r="779" spans="1:3" x14ac:dyDescent="0.25">
      <c r="A779" s="8"/>
      <c r="C779" s="3" t="s">
        <v>43</v>
      </c>
    </row>
    <row r="780" spans="1:3" x14ac:dyDescent="0.25">
      <c r="A780" s="15"/>
    </row>
    <row r="781" spans="1:3" x14ac:dyDescent="0.25">
      <c r="A781" s="8"/>
      <c r="C781" s="3" t="str">
        <f>CONCATENATE( "    &lt;piechart percentage=",B771," /&gt;")</f>
        <v xml:space="preserve">    &lt;piechart percentage= /&gt;</v>
      </c>
    </row>
    <row r="782" spans="1:3" x14ac:dyDescent="0.25">
      <c r="A782" s="8"/>
      <c r="C782" s="3" t="str">
        <f>"  &lt;/Genotype&gt;"</f>
        <v xml:space="preserve">  &lt;/Genotype&gt;</v>
      </c>
    </row>
    <row r="783" spans="1:3" x14ac:dyDescent="0.25">
      <c r="A783" s="8"/>
      <c r="C783" s="3" t="str">
        <f>"&lt;/GeneAnalysis&gt;"</f>
        <v>&lt;/GeneAnalysis&gt;</v>
      </c>
    </row>
    <row r="784" spans="1:3" s="18" customFormat="1" x14ac:dyDescent="0.25">
      <c r="A784" s="27"/>
      <c r="B784" s="17"/>
    </row>
    <row r="785" spans="1:3" x14ac:dyDescent="0.25">
      <c r="A785" s="15"/>
      <c r="C785" s="3" t="str">
        <f>CONCATENATE("# How do changes in ",B11," affect people?")</f>
        <v># How do changes in NR3C1 affect people?</v>
      </c>
    </row>
    <row r="786" spans="1:3" x14ac:dyDescent="0.25">
      <c r="A786" s="15"/>
    </row>
    <row r="787" spans="1:3" x14ac:dyDescent="0.25">
      <c r="A787" s="15" t="s">
        <v>53</v>
      </c>
      <c r="B78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NR3C1 variants is small and does not impact treatment. It is possible that variants in this gene interact with other gene variants, which is the reason for our inclusion of this gene.</v>
      </c>
      <c r="C787" s="3" t="str">
        <f>B787</f>
        <v>For the vast majority of people, the overall risk associated with the common NR3C1 variants is small and does not impact treatment. It is possible that variants in this gene interact with other gene variants, which is the reason for our inclusion of this gene.</v>
      </c>
    </row>
    <row r="788" spans="1:3" x14ac:dyDescent="0.25">
      <c r="A788" s="15"/>
    </row>
    <row r="789" spans="1:3" s="18" customFormat="1" x14ac:dyDescent="0.25">
      <c r="A789" s="27"/>
      <c r="B789" s="17"/>
      <c r="C789" s="16" t="s">
        <v>54</v>
      </c>
    </row>
    <row r="790" spans="1:3" s="18" customFormat="1" x14ac:dyDescent="0.25">
      <c r="A790" s="27"/>
      <c r="B790" s="17"/>
      <c r="C790" s="16"/>
    </row>
    <row r="791" spans="1:3" s="18" customFormat="1" x14ac:dyDescent="0.25">
      <c r="A791" s="16"/>
      <c r="B791" s="17"/>
      <c r="C791" s="16" t="s">
        <v>55</v>
      </c>
    </row>
    <row r="792" spans="1:3" s="18" customFormat="1" x14ac:dyDescent="0.25">
      <c r="A792" s="16"/>
      <c r="B792" s="17"/>
      <c r="C792" s="16"/>
    </row>
    <row r="793" spans="1:3" x14ac:dyDescent="0.25">
      <c r="A793" s="15"/>
      <c r="C793" s="3" t="s">
        <v>56</v>
      </c>
    </row>
    <row r="794" spans="1:3" x14ac:dyDescent="0.25">
      <c r="A794" s="15"/>
    </row>
    <row r="795" spans="1:3" x14ac:dyDescent="0.25">
      <c r="A795" s="15" t="s">
        <v>26</v>
      </c>
      <c r="B795" s="3" t="s">
        <v>57</v>
      </c>
      <c r="C795" s="3" t="str">
        <f>B795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796" spans="1:3" x14ac:dyDescent="0.25">
      <c r="A796" s="15"/>
    </row>
    <row r="797" spans="1:3" x14ac:dyDescent="0.25">
      <c r="A797" s="15"/>
      <c r="C797" s="3" t="s">
        <v>58</v>
      </c>
    </row>
    <row r="798" spans="1:3" x14ac:dyDescent="0.25">
      <c r="A798" s="15"/>
    </row>
    <row r="799" spans="1:3" x14ac:dyDescent="0.25">
      <c r="B799" s="3" t="s">
        <v>59</v>
      </c>
      <c r="C799" s="3" t="str">
        <f>B799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00" spans="1:3" x14ac:dyDescent="0.25">
      <c r="A800" s="15"/>
    </row>
    <row r="801" spans="1:3" s="18" customFormat="1" x14ac:dyDescent="0.25">
      <c r="A801" s="27"/>
      <c r="B801" s="17"/>
      <c r="C801" s="16" t="s">
        <v>60</v>
      </c>
    </row>
    <row r="802" spans="1:3" s="18" customFormat="1" x14ac:dyDescent="0.25">
      <c r="A802" s="27"/>
      <c r="B802" s="17"/>
      <c r="C802" s="16"/>
    </row>
    <row r="803" spans="1:3" s="18" customFormat="1" x14ac:dyDescent="0.25">
      <c r="A803" s="16"/>
      <c r="B803" s="17"/>
      <c r="C803" s="16" t="s">
        <v>61</v>
      </c>
    </row>
    <row r="804" spans="1:3" s="18" customFormat="1" x14ac:dyDescent="0.25">
      <c r="A804" s="16"/>
      <c r="B804" s="17"/>
      <c r="C804" s="16"/>
    </row>
    <row r="805" spans="1:3" x14ac:dyDescent="0.25">
      <c r="A805" s="15"/>
      <c r="C805" s="3" t="s">
        <v>56</v>
      </c>
    </row>
    <row r="806" spans="1:3" x14ac:dyDescent="0.25">
      <c r="A806" s="15"/>
    </row>
    <row r="807" spans="1:3" x14ac:dyDescent="0.25">
      <c r="A807" s="15" t="s">
        <v>26</v>
      </c>
      <c r="B807" s="9" t="s">
        <v>62</v>
      </c>
      <c r="C807" s="3" t="str">
        <f>B807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808" spans="1:3" x14ac:dyDescent="0.25">
      <c r="A808" s="15"/>
    </row>
    <row r="809" spans="1:3" x14ac:dyDescent="0.25">
      <c r="A809" s="15"/>
      <c r="C809" s="3" t="s">
        <v>58</v>
      </c>
    </row>
    <row r="810" spans="1:3" x14ac:dyDescent="0.25">
      <c r="A810" s="15"/>
    </row>
    <row r="811" spans="1:3" x14ac:dyDescent="0.25">
      <c r="A811" s="15"/>
      <c r="B811" s="9" t="s">
        <v>63</v>
      </c>
      <c r="C811" s="3" t="str">
        <f>B811</f>
        <v>[Anti-CD20 intervention](https://www.ncbi.nlm.nih.gov/pubmed/27834303) may help CFS patients, and has shown to increase muscarinic antibody positivity and reduced symptoms.</v>
      </c>
    </row>
    <row r="813" spans="1:3" s="18" customFormat="1" x14ac:dyDescent="0.25">
      <c r="A813" s="27"/>
      <c r="B813" s="17"/>
      <c r="C813" s="16" t="s">
        <v>64</v>
      </c>
    </row>
    <row r="814" spans="1:3" s="18" customFormat="1" x14ac:dyDescent="0.25">
      <c r="A814" s="27"/>
      <c r="B814" s="17"/>
      <c r="C814" s="16"/>
    </row>
    <row r="815" spans="1:3" s="18" customFormat="1" x14ac:dyDescent="0.25">
      <c r="A815" s="16"/>
      <c r="B815" s="17"/>
      <c r="C815" s="16" t="s">
        <v>65</v>
      </c>
    </row>
    <row r="816" spans="1:3" s="18" customFormat="1" x14ac:dyDescent="0.25">
      <c r="A816" s="16"/>
      <c r="B816" s="17"/>
      <c r="C816" s="16"/>
    </row>
    <row r="817" spans="1:3" x14ac:dyDescent="0.25">
      <c r="A817" s="15"/>
      <c r="C817" s="3" t="s">
        <v>56</v>
      </c>
    </row>
    <row r="818" spans="1:3" x14ac:dyDescent="0.25">
      <c r="A818" s="15"/>
    </row>
    <row r="819" spans="1:3" x14ac:dyDescent="0.25">
      <c r="A819" s="15" t="s">
        <v>26</v>
      </c>
      <c r="B819" s="3" t="s">
        <v>66</v>
      </c>
      <c r="C819" s="3" t="str">
        <f>B819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820" spans="1:3" x14ac:dyDescent="0.25">
      <c r="A820" s="15"/>
    </row>
    <row r="821" spans="1:3" x14ac:dyDescent="0.25">
      <c r="A821" s="15"/>
      <c r="C821" s="3" t="s">
        <v>58</v>
      </c>
    </row>
    <row r="822" spans="1:3" x14ac:dyDescent="0.25">
      <c r="A822" s="15"/>
    </row>
    <row r="823" spans="1:3" x14ac:dyDescent="0.25">
      <c r="A823" s="15"/>
      <c r="B823" s="3" t="s">
        <v>67</v>
      </c>
      <c r="C823" s="3" t="str">
        <f>B823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825" spans="1:3" s="18" customFormat="1" x14ac:dyDescent="0.25">
      <c r="A825" s="27"/>
      <c r="B825" s="17"/>
      <c r="C825" s="16" t="s">
        <v>68</v>
      </c>
    </row>
    <row r="826" spans="1:3" s="18" customFormat="1" x14ac:dyDescent="0.25">
      <c r="A826" s="27"/>
      <c r="B826" s="17"/>
      <c r="C826" s="16"/>
    </row>
    <row r="827" spans="1:3" s="18" customFormat="1" x14ac:dyDescent="0.25">
      <c r="A827" s="16"/>
      <c r="B827" s="17"/>
      <c r="C827" s="16" t="s">
        <v>69</v>
      </c>
    </row>
    <row r="828" spans="1:3" s="18" customFormat="1" x14ac:dyDescent="0.25">
      <c r="A828" s="16"/>
      <c r="B828" s="17"/>
      <c r="C828" s="16"/>
    </row>
    <row r="829" spans="1:3" x14ac:dyDescent="0.25">
      <c r="A829" s="15"/>
      <c r="C829" s="3" t="s">
        <v>70</v>
      </c>
    </row>
    <row r="830" spans="1:3" x14ac:dyDescent="0.25">
      <c r="A830" s="15"/>
    </row>
    <row r="831" spans="1:3" x14ac:dyDescent="0.25">
      <c r="A831" s="15" t="s">
        <v>26</v>
      </c>
      <c r="B831" s="9" t="s">
        <v>71</v>
      </c>
      <c r="C831" s="3" t="str">
        <f>B831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832" spans="1:3" x14ac:dyDescent="0.25">
      <c r="A832" s="15"/>
    </row>
    <row r="833" spans="1:3" x14ac:dyDescent="0.25">
      <c r="A833" s="15"/>
      <c r="C833" s="3" t="s">
        <v>58</v>
      </c>
    </row>
    <row r="834" spans="1:3" x14ac:dyDescent="0.25">
      <c r="A834" s="15"/>
    </row>
    <row r="835" spans="1:3" x14ac:dyDescent="0.25">
      <c r="A835" s="15"/>
      <c r="B835" s="9" t="s">
        <v>72</v>
      </c>
      <c r="C835" s="3" t="str">
        <f>B835</f>
        <v>Symptoms may improve after removal of cataracts, and should be monitored carefully to prevent further lens and iris adhesion due to [incorrect surgery](https://www.ncbi.nlm.nih.gov/pubmed/19246951).</v>
      </c>
    </row>
    <row r="837" spans="1:3" s="18" customFormat="1" x14ac:dyDescent="0.25">
      <c r="B837" s="17"/>
    </row>
    <row r="839" spans="1:3" x14ac:dyDescent="0.25">
      <c r="A839" s="3" t="s">
        <v>73</v>
      </c>
      <c r="B839" s="9" t="s">
        <v>74</v>
      </c>
      <c r="C839" s="3" t="str">
        <f>CONCATENATE("&lt;symptoms ",B839," /&gt;")</f>
        <v>&lt;symptoms  vision problems D014786 pain D010146 chills and night sweats D023341 multiple chemical sensitivity/allergies D018777 inflamation D007249 /&gt;</v>
      </c>
    </row>
    <row r="1511" spans="3:3" x14ac:dyDescent="0.25">
      <c r="C1511" s="3" t="str">
        <f>CONCATENATE("    This variant is a change at a specific point in the ",B1502," gene from ",B1511," to ",B1512,"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7" spans="3:3" x14ac:dyDescent="0.25">
      <c r="C1517" s="3" t="str">
        <f>CONCATENATE("    This variant is a change at a specific point in the ",B1502," gene from ",B1517," to ",B1518,"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35" spans="3:3" x14ac:dyDescent="0.25">
      <c r="C2735" s="3" t="str">
        <f>CONCATENATE("    This variant is a change at a specific point in the ",B2726," gene from ",B2735," to ",B2736,"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41" spans="3:3" x14ac:dyDescent="0.25">
      <c r="C2741" s="3" t="str">
        <f>CONCATENATE("    This variant is a change at a specific point in the ",B2726," gene from ",B2741," to ",B2742,"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1" spans="3:3" x14ac:dyDescent="0.25">
      <c r="C2871" s="3" t="str">
        <f>CONCATENATE("    This variant is a change at a specific point in the ",B2862," gene from ",B2871," to ",B2872,"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7" spans="3:3" x14ac:dyDescent="0.25">
      <c r="C2877" s="3" t="str">
        <f>CONCATENATE("    This variant is a change at a specific point in the ",B2862," gene from ",B2877," to ",B2878,"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07" spans="3:3" x14ac:dyDescent="0.25">
      <c r="C3007" s="3" t="str">
        <f>CONCATENATE("    This variant is a change at a specific point in the ",B2998," gene from ",B3007," to ",B3008,"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13" spans="3:3" x14ac:dyDescent="0.25">
      <c r="C3013" s="3" t="str">
        <f>CONCATENATE("    This variant is a change at a specific point in the ",B2998," gene from ",B3013," to ",B3014,"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workbookViewId="0">
      <selection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381</v>
      </c>
      <c r="C2" s="3" t="str">
        <f>CONCATENATE("# What does the ",B2," gene do?")</f>
        <v># What does the NOS3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407</v>
      </c>
      <c r="H8" s="3" t="s">
        <v>19</v>
      </c>
      <c r="I8" s="11" t="s">
        <v>20</v>
      </c>
      <c r="J8" s="3">
        <v>0.17299999999999999</v>
      </c>
      <c r="K8" s="3">
        <v>0.1</v>
      </c>
      <c r="L8" s="3">
        <f t="shared" si="0"/>
        <v>1.7299999999999998</v>
      </c>
      <c r="Y8" s="6"/>
      <c r="AC8" s="10"/>
    </row>
    <row r="9" spans="1:36" ht="15.75" x14ac:dyDescent="0.25">
      <c r="A9" s="15" t="s">
        <v>21</v>
      </c>
      <c r="B9" s="9" t="s">
        <v>409</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ht="15.75" x14ac:dyDescent="0.25">
      <c r="A10" s="16"/>
      <c r="B10" s="17"/>
      <c r="H10" s="18" t="str">
        <f>B19</f>
        <v>A150998920G</v>
      </c>
      <c r="I10" s="18" t="str">
        <f>B25</f>
        <v>C151010400T</v>
      </c>
      <c r="J10" s="18" t="str">
        <f>B31</f>
        <v>A2984+15G</v>
      </c>
      <c r="K10" s="18" t="str">
        <f>B37</f>
        <v>-51-762C=</v>
      </c>
      <c r="L10" s="18" t="str">
        <f>B43</f>
        <v>T894G</v>
      </c>
    </row>
    <row r="11" spans="1:36" ht="15.75" x14ac:dyDescent="0.25">
      <c r="A11" s="8" t="s">
        <v>3</v>
      </c>
      <c r="B11" s="9" t="s">
        <v>381</v>
      </c>
      <c r="C11" s="3" t="str">
        <f>CONCATENATE("&lt;GeneAnalysis gene=",CHAR(34),B11,CHAR(34)," interval=",CHAR(34),B12,CHAR(34),"&gt; ")</f>
        <v xml:space="preserve">&lt;GeneAnalysis gene="NOS3" interval="NC_000007.14:g.150991056_151014599"&gt; </v>
      </c>
      <c r="H11" s="19" t="s">
        <v>396</v>
      </c>
      <c r="I11" s="19" t="s">
        <v>396</v>
      </c>
      <c r="J11" s="19" t="s">
        <v>396</v>
      </c>
      <c r="K11" s="19" t="s">
        <v>396</v>
      </c>
      <c r="L11" s="19" t="s">
        <v>396</v>
      </c>
      <c r="M11" s="19"/>
      <c r="N11" s="19"/>
      <c r="O11" s="20"/>
      <c r="P11" s="20"/>
      <c r="Q11" s="20"/>
      <c r="R11" s="20"/>
      <c r="S11" s="20"/>
      <c r="T11" s="20"/>
      <c r="U11" s="20"/>
      <c r="V11" s="20"/>
      <c r="W11" s="20"/>
      <c r="X11" s="20"/>
      <c r="Y11" s="20"/>
      <c r="Z11" s="20"/>
    </row>
    <row r="12" spans="1:36" ht="15.75" x14ac:dyDescent="0.25">
      <c r="A12" s="8" t="s">
        <v>24</v>
      </c>
      <c r="B12" s="9" t="s">
        <v>408</v>
      </c>
      <c r="H12" s="9" t="s">
        <v>397</v>
      </c>
      <c r="I12" s="9" t="s">
        <v>399</v>
      </c>
      <c r="J12" s="9" t="s">
        <v>401</v>
      </c>
      <c r="K12" s="9" t="s">
        <v>405</v>
      </c>
      <c r="L12" s="9" t="s">
        <v>403</v>
      </c>
      <c r="M12" s="9"/>
      <c r="N12" s="9"/>
      <c r="O12" s="9"/>
      <c r="P12" s="9"/>
      <c r="Q12" s="9"/>
      <c r="R12" s="9"/>
      <c r="S12" s="9"/>
      <c r="T12" s="9"/>
      <c r="U12" s="9"/>
      <c r="V12" s="9"/>
      <c r="W12" s="9"/>
      <c r="X12" s="9"/>
      <c r="Y12" s="9"/>
      <c r="Z12" s="9"/>
    </row>
    <row r="13" spans="1:36" ht="15.75" x14ac:dyDescent="0.25">
      <c r="A13" s="8" t="s">
        <v>25</v>
      </c>
      <c r="B13" s="9" t="s">
        <v>332</v>
      </c>
      <c r="C13" s="3" t="str">
        <f>CONCATENATE("# What are some common mutations of ",B11,"?")</f>
        <v># What are some common mutations of NOS3?</v>
      </c>
      <c r="H13" s="9" t="s">
        <v>398</v>
      </c>
      <c r="I13" s="9" t="s">
        <v>400</v>
      </c>
      <c r="J13" s="9" t="s">
        <v>402</v>
      </c>
      <c r="K13" s="9" t="s">
        <v>406</v>
      </c>
      <c r="L13" s="9" t="s">
        <v>404</v>
      </c>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ht="15.75"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ht="15.75" x14ac:dyDescent="0.25">
      <c r="H16" s="9">
        <v>49.4</v>
      </c>
      <c r="I16" s="9">
        <v>0</v>
      </c>
      <c r="J16" s="9">
        <v>23.6</v>
      </c>
      <c r="K16" s="9">
        <v>35.9</v>
      </c>
      <c r="L16" s="9">
        <v>2.9</v>
      </c>
      <c r="M16" s="9"/>
      <c r="N16" s="9"/>
      <c r="O16" s="9"/>
      <c r="P16" s="9"/>
      <c r="Q16" s="9"/>
      <c r="R16" s="9"/>
      <c r="S16" s="9"/>
      <c r="T16" s="9"/>
      <c r="U16" s="9"/>
      <c r="V16" s="9"/>
      <c r="W16" s="9"/>
      <c r="X16" s="9"/>
      <c r="Y16" s="9"/>
      <c r="Z16" s="9"/>
    </row>
    <row r="17" spans="1:26" ht="15.75"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ht="15.75" x14ac:dyDescent="0.25">
      <c r="A18" s="8" t="s">
        <v>29</v>
      </c>
      <c r="B18" s="28" t="s">
        <v>382</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ht="15.75" x14ac:dyDescent="0.25">
      <c r="A19" s="15" t="s">
        <v>30</v>
      </c>
      <c r="B19" s="21" t="s">
        <v>393</v>
      </c>
      <c r="H19" s="9">
        <v>33.6</v>
      </c>
      <c r="I19" s="9">
        <v>22.7</v>
      </c>
      <c r="J19" s="9">
        <v>5.3</v>
      </c>
      <c r="K19" s="9">
        <v>14.5</v>
      </c>
      <c r="L19" s="9">
        <v>0.8</v>
      </c>
      <c r="M19" s="9"/>
      <c r="N19" s="9"/>
      <c r="O19" s="9"/>
      <c r="P19" s="9"/>
      <c r="Q19" s="9"/>
      <c r="R19" s="9"/>
      <c r="S19" s="9"/>
      <c r="T19" s="9"/>
      <c r="U19" s="9"/>
      <c r="V19" s="9"/>
      <c r="W19" s="9"/>
      <c r="X19" s="9"/>
      <c r="Y19" s="9"/>
      <c r="Z19" s="9"/>
    </row>
    <row r="20" spans="1:26" ht="15.75"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ht="15.75"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ht="15.75" x14ac:dyDescent="0.25">
      <c r="A22" s="15" t="s">
        <v>35</v>
      </c>
      <c r="B22" s="9" t="s">
        <v>392</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ht="15.75" x14ac:dyDescent="0.25">
      <c r="A23" s="15"/>
      <c r="C23" s="3" t="str">
        <f>CONCATENATE("&lt;# ",B25," #&gt;")</f>
        <v>&lt;# C151010400T #&gt;</v>
      </c>
    </row>
    <row r="24" spans="1:26" ht="15.75" x14ac:dyDescent="0.25">
      <c r="A24" s="8" t="s">
        <v>29</v>
      </c>
      <c r="B24" s="28" t="s">
        <v>383</v>
      </c>
      <c r="C24" s="3" t="str">
        <f>CONCATENATE("  &lt;Variant hgvs=",CHAR(34),B24,CHAR(34)," name=",CHAR(34),B25,CHAR(34),"&gt; ")</f>
        <v xml:space="preserve">  &lt;Variant hgvs="NC_000007.14:g.151010400C&gt;T" name="C151010400T"&gt; </v>
      </c>
    </row>
    <row r="25" spans="1:26" ht="15.75" x14ac:dyDescent="0.25">
      <c r="A25" s="15" t="s">
        <v>30</v>
      </c>
      <c r="B25" s="9" t="s">
        <v>394</v>
      </c>
    </row>
    <row r="26" spans="1:26" ht="15.75"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ht="15.75" x14ac:dyDescent="0.25">
      <c r="A27" s="15" t="s">
        <v>33</v>
      </c>
      <c r="B27" s="9" t="s">
        <v>36</v>
      </c>
    </row>
    <row r="28" spans="1:26" ht="15.75" x14ac:dyDescent="0.25">
      <c r="A28" s="15" t="s">
        <v>35</v>
      </c>
      <c r="B28" s="9" t="s">
        <v>395</v>
      </c>
      <c r="C28" s="3" t="str">
        <f>"  &lt;/Variant&gt;"</f>
        <v xml:space="preserve">  &lt;/Variant&gt;</v>
      </c>
    </row>
    <row r="29" spans="1:26" ht="15.75" x14ac:dyDescent="0.25">
      <c r="A29" s="8"/>
      <c r="C29" s="3" t="str">
        <f>CONCATENATE("&lt;# ",B31," #&gt;")</f>
        <v>&lt;# A2984+15G #&gt;</v>
      </c>
    </row>
    <row r="30" spans="1:26" ht="15.75" x14ac:dyDescent="0.25">
      <c r="A30" s="8" t="s">
        <v>29</v>
      </c>
      <c r="B30" s="19" t="s">
        <v>384</v>
      </c>
      <c r="C30" s="3" t="str">
        <f>CONCATENATE("  &lt;Variant hgvs=",CHAR(34),B30,CHAR(34)," name=",CHAR(34),B31,CHAR(34),"&gt; ")</f>
        <v xml:space="preserve">  &lt;Variant hgvs="NC_000007.14:g.151011001A&gt;G" name="A2984+15G"&gt; </v>
      </c>
    </row>
    <row r="31" spans="1:26" ht="15.75" x14ac:dyDescent="0.25">
      <c r="A31" s="15" t="s">
        <v>30</v>
      </c>
      <c r="B31" s="9" t="s">
        <v>387</v>
      </c>
    </row>
    <row r="32" spans="1:26" ht="15.75"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ht="15.75" x14ac:dyDescent="0.25">
      <c r="A33" s="15" t="s">
        <v>33</v>
      </c>
      <c r="B33" s="9" t="s">
        <v>34</v>
      </c>
    </row>
    <row r="34" spans="1:3" ht="15.75" x14ac:dyDescent="0.25">
      <c r="A34" s="15" t="s">
        <v>35</v>
      </c>
      <c r="B34" s="9" t="s">
        <v>388</v>
      </c>
      <c r="C34" s="3" t="str">
        <f>"  &lt;/Variant&gt;"</f>
        <v xml:space="preserve">  &lt;/Variant&gt;</v>
      </c>
    </row>
    <row r="35" spans="1:3" ht="15.75" x14ac:dyDescent="0.25">
      <c r="A35" s="15"/>
      <c r="C35" s="3" t="str">
        <f>CONCATENATE("&lt;# ",B37," #&gt;")</f>
        <v>&lt;# -51-762C= #&gt;</v>
      </c>
    </row>
    <row r="36" spans="1:3" ht="15.75" x14ac:dyDescent="0.25">
      <c r="A36" s="8" t="s">
        <v>29</v>
      </c>
      <c r="B36" s="31" t="s">
        <v>386</v>
      </c>
      <c r="C36" s="3" t="str">
        <f>CONCATENATE("  &lt;Variant hgvs=",CHAR(34),B36,CHAR(34)," name=",CHAR(34),B37,CHAR(34),"&gt; ")</f>
        <v xml:space="preserve">  &lt;Variant hgvs="NC_000007.14:g.150992991C=" name="-51-762C="&gt; </v>
      </c>
    </row>
    <row r="37" spans="1:3" ht="15.75" x14ac:dyDescent="0.25">
      <c r="A37" s="15" t="s">
        <v>30</v>
      </c>
      <c r="B37" s="9" t="str">
        <f>"-51-762C="</f>
        <v>-51-762C=</v>
      </c>
    </row>
    <row r="38" spans="1:3" ht="15.75"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ht="15.75" x14ac:dyDescent="0.25">
      <c r="A39" s="15" t="s">
        <v>33</v>
      </c>
      <c r="B39" s="9" t="s">
        <v>36</v>
      </c>
    </row>
    <row r="40" spans="1:3" ht="15.75" x14ac:dyDescent="0.25">
      <c r="A40" s="15" t="s">
        <v>35</v>
      </c>
      <c r="B40" s="9" t="s">
        <v>389</v>
      </c>
      <c r="C40" s="3" t="str">
        <f>"  &lt;/Variant&gt;"</f>
        <v xml:space="preserve">  &lt;/Variant&gt;</v>
      </c>
    </row>
    <row r="41" spans="1:3" ht="15.75" x14ac:dyDescent="0.25">
      <c r="A41" s="15"/>
      <c r="C41" s="3" t="str">
        <f>CONCATENATE("&lt;# ",B43," #&gt;")</f>
        <v>&lt;# T894G #&gt;</v>
      </c>
    </row>
    <row r="42" spans="1:3" ht="15.75" x14ac:dyDescent="0.25">
      <c r="A42" s="8" t="s">
        <v>29</v>
      </c>
      <c r="B42" s="19" t="s">
        <v>385</v>
      </c>
      <c r="C42" s="3" t="str">
        <f>CONCATENATE("  &lt;Variant hgvs=",CHAR(34),B42,CHAR(34)," name=",CHAR(34),B43,CHAR(34),"&gt; ")</f>
        <v xml:space="preserve">  &lt;Variant hgvs="NC_000007.14:g.150999023T&gt;G" name="T894G"&gt; </v>
      </c>
    </row>
    <row r="43" spans="1:3" ht="15.75" x14ac:dyDescent="0.25">
      <c r="A43" s="15" t="s">
        <v>30</v>
      </c>
      <c r="B43" s="9" t="s">
        <v>390</v>
      </c>
    </row>
    <row r="44" spans="1:3" ht="15.75"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ht="15.75" x14ac:dyDescent="0.25">
      <c r="A45" s="15" t="s">
        <v>33</v>
      </c>
      <c r="B45" s="9" t="s">
        <v>34</v>
      </c>
    </row>
    <row r="46" spans="1:3" ht="15.75" x14ac:dyDescent="0.25">
      <c r="A46" s="15" t="s">
        <v>35</v>
      </c>
      <c r="B46" s="9" t="s">
        <v>391</v>
      </c>
      <c r="C46" s="3" t="str">
        <f>"  &lt;/Variant&gt;"</f>
        <v xml:space="preserve">  &lt;/Variant&gt;</v>
      </c>
    </row>
    <row r="47" spans="1:3" s="18" customFormat="1" ht="15.75" x14ac:dyDescent="0.25">
      <c r="A47" s="27"/>
      <c r="B47" s="17"/>
    </row>
    <row r="48" spans="1:3" s="18" customFormat="1" ht="15.75" x14ac:dyDescent="0.25">
      <c r="A48" s="27"/>
      <c r="B48" s="17"/>
      <c r="C48" s="18" t="str">
        <f>C17</f>
        <v>&lt;# A150998920G #&gt;</v>
      </c>
    </row>
    <row r="49" spans="1:3" ht="15.75" x14ac:dyDescent="0.25">
      <c r="A49" s="15" t="s">
        <v>37</v>
      </c>
      <c r="B49" s="21" t="str">
        <f>H11</f>
        <v>NC_000007.14:g.</v>
      </c>
      <c r="C49" s="3" t="str">
        <f>CONCATENATE("  &lt;Genotype hgvs=",CHAR(34),B49,B50,";",B51,CHAR(34)," name=",CHAR(34),B19,CHAR(34),"&gt; ")</f>
        <v xml:space="preserve">  &lt;Genotype hgvs="NC_000007.14:g.[150998920A&gt;G];[150998920=]" name="A150998920G"&gt; </v>
      </c>
    </row>
    <row r="50" spans="1:3" ht="15.75" x14ac:dyDescent="0.25">
      <c r="A50" s="15" t="s">
        <v>35</v>
      </c>
      <c r="B50" s="21" t="str">
        <f t="shared" ref="B50:B54" si="1">H12</f>
        <v>[150998920A&gt;G]</v>
      </c>
    </row>
    <row r="51" spans="1:3" ht="15.75" x14ac:dyDescent="0.25">
      <c r="A51" s="15" t="s">
        <v>31</v>
      </c>
      <c r="B51" s="21" t="str">
        <f t="shared" si="1"/>
        <v>[150998920=]</v>
      </c>
      <c r="C51" s="3" t="s">
        <v>38</v>
      </c>
    </row>
    <row r="52" spans="1:3" ht="15.75"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ht="15.75"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ht="15.75" x14ac:dyDescent="0.25">
      <c r="A54" s="8" t="s">
        <v>41</v>
      </c>
      <c r="B54" s="21">
        <f t="shared" si="1"/>
        <v>49.4</v>
      </c>
    </row>
    <row r="55" spans="1:3" ht="15.75" x14ac:dyDescent="0.25">
      <c r="A55" s="15"/>
      <c r="C55" s="3" t="s">
        <v>42</v>
      </c>
    </row>
    <row r="56" spans="1:3" ht="15.75" x14ac:dyDescent="0.25">
      <c r="A56" s="8"/>
    </row>
    <row r="57" spans="1:3" ht="15.75" x14ac:dyDescent="0.25">
      <c r="A57" s="8"/>
      <c r="C57" s="3" t="str">
        <f>CONCATENATE("    ",B53)</f>
        <v xml:space="preserve">    This variant is not associated with increased risk.</v>
      </c>
    </row>
    <row r="58" spans="1:3" ht="15.75" x14ac:dyDescent="0.25">
      <c r="A58" s="8"/>
    </row>
    <row r="59" spans="1:3" ht="15.75" x14ac:dyDescent="0.25">
      <c r="A59" s="8"/>
      <c r="C59" s="3" t="s">
        <v>43</v>
      </c>
    </row>
    <row r="60" spans="1:3" ht="15.75" x14ac:dyDescent="0.25">
      <c r="A60" s="15"/>
    </row>
    <row r="61" spans="1:3" ht="15.75" x14ac:dyDescent="0.25">
      <c r="A61" s="15"/>
      <c r="C61" s="3" t="str">
        <f>CONCATENATE( "    &lt;piechart percentage=",B54," /&gt;")</f>
        <v xml:space="preserve">    &lt;piechart percentage=49.4 /&gt;</v>
      </c>
    </row>
    <row r="62" spans="1:3" ht="15.75" x14ac:dyDescent="0.25">
      <c r="A62" s="15"/>
      <c r="C62" s="3" t="str">
        <f>"  &lt;/Genotype&gt;"</f>
        <v xml:space="preserve">  &lt;/Genotype&gt;</v>
      </c>
    </row>
    <row r="63" spans="1:3" ht="15.75"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ht="15.75" x14ac:dyDescent="0.25">
      <c r="A64" s="8" t="s">
        <v>45</v>
      </c>
      <c r="B64" s="9" t="str">
        <f t="shared" ref="B64:B65" si="2">H18</f>
        <v>You are in the Moderate Loss of Function category. See below for more information.</v>
      </c>
      <c r="C64" s="3" t="s">
        <v>26</v>
      </c>
    </row>
    <row r="65" spans="1:3" ht="15.75" x14ac:dyDescent="0.25">
      <c r="A65" s="8" t="s">
        <v>41</v>
      </c>
      <c r="B65" s="9">
        <f t="shared" si="2"/>
        <v>33.6</v>
      </c>
      <c r="C65" s="3" t="s">
        <v>38</v>
      </c>
    </row>
    <row r="66" spans="1:3" ht="15.75" x14ac:dyDescent="0.25">
      <c r="A66" s="8"/>
    </row>
    <row r="67" spans="1:3" ht="15.75"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ht="15.75" x14ac:dyDescent="0.25">
      <c r="A68" s="8"/>
    </row>
    <row r="69" spans="1:3" ht="15.75" x14ac:dyDescent="0.25">
      <c r="A69" s="8"/>
      <c r="C69" s="3" t="s">
        <v>42</v>
      </c>
    </row>
    <row r="70" spans="1:3" ht="15.75" x14ac:dyDescent="0.25">
      <c r="A70" s="8"/>
    </row>
    <row r="71" spans="1:3" ht="15.75" x14ac:dyDescent="0.25">
      <c r="A71" s="8"/>
      <c r="C71" s="3" t="str">
        <f>CONCATENATE("    ",B64)</f>
        <v xml:space="preserve">    You are in the Moderate Loss of Function category. See below for more information.</v>
      </c>
    </row>
    <row r="72" spans="1:3" ht="15.75" x14ac:dyDescent="0.25">
      <c r="A72" s="8"/>
    </row>
    <row r="73" spans="1:3" ht="15.75" x14ac:dyDescent="0.25">
      <c r="A73" s="15"/>
      <c r="C73" s="3" t="s">
        <v>43</v>
      </c>
    </row>
    <row r="74" spans="1:3" ht="15.75" x14ac:dyDescent="0.25">
      <c r="A74" s="15"/>
    </row>
    <row r="75" spans="1:3" ht="15.75" x14ac:dyDescent="0.25">
      <c r="A75" s="15"/>
      <c r="C75" s="3" t="str">
        <f>CONCATENATE( "    &lt;piechart percentage=",B65," /&gt;")</f>
        <v xml:space="preserve">    &lt;piechart percentage=33.6 /&gt;</v>
      </c>
    </row>
    <row r="76" spans="1:3" ht="15.75" x14ac:dyDescent="0.25">
      <c r="A76" s="15"/>
      <c r="C76" s="3" t="str">
        <f>"  &lt;/Genotype&gt;"</f>
        <v xml:space="preserve">  &lt;/Genotype&gt;</v>
      </c>
    </row>
    <row r="77" spans="1:3" ht="15.75"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ht="15.75" x14ac:dyDescent="0.25">
      <c r="A78" s="8" t="s">
        <v>47</v>
      </c>
      <c r="B78" s="9" t="str">
        <f t="shared" ref="B78:B79" si="3">H21</f>
        <v>This variant is not associated with increased risk.</v>
      </c>
      <c r="C78" s="3" t="s">
        <v>26</v>
      </c>
    </row>
    <row r="79" spans="1:3" ht="15.75" x14ac:dyDescent="0.25">
      <c r="A79" s="8" t="s">
        <v>41</v>
      </c>
      <c r="B79" s="9">
        <f t="shared" si="3"/>
        <v>17</v>
      </c>
      <c r="C79" s="3" t="s">
        <v>38</v>
      </c>
    </row>
    <row r="80" spans="1:3" ht="15.75" x14ac:dyDescent="0.25">
      <c r="A80" s="15"/>
    </row>
    <row r="81" spans="1:3" ht="15.75" x14ac:dyDescent="0.25">
      <c r="A81" s="8"/>
      <c r="C81" s="3" t="str">
        <f>CONCATENATE("    ",B77)</f>
        <v xml:space="preserve">    Your NOS3 gene has no variants. A normal gene is referred to as a "wild-type" gene.</v>
      </c>
    </row>
    <row r="82" spans="1:3" ht="15.75" x14ac:dyDescent="0.25">
      <c r="A82" s="8"/>
    </row>
    <row r="83" spans="1:3" ht="15.75" x14ac:dyDescent="0.25">
      <c r="A83" s="8"/>
      <c r="C83" s="3" t="s">
        <v>42</v>
      </c>
    </row>
    <row r="84" spans="1:3" ht="15.75" x14ac:dyDescent="0.25">
      <c r="A84" s="8"/>
    </row>
    <row r="85" spans="1:3" ht="15.75" x14ac:dyDescent="0.25">
      <c r="A85" s="8"/>
      <c r="C85" s="3" t="str">
        <f>CONCATENATE("    ",B78)</f>
        <v xml:space="preserve">    This variant is not associated with increased risk.</v>
      </c>
    </row>
    <row r="86" spans="1:3" ht="15.75" x14ac:dyDescent="0.25">
      <c r="A86" s="15"/>
    </row>
    <row r="87" spans="1:3" ht="15.75" x14ac:dyDescent="0.25">
      <c r="A87" s="15"/>
      <c r="C87" s="3" t="s">
        <v>43</v>
      </c>
    </row>
    <row r="88" spans="1:3" ht="15.75" x14ac:dyDescent="0.25">
      <c r="A88" s="15"/>
    </row>
    <row r="89" spans="1:3" ht="15.75" x14ac:dyDescent="0.25">
      <c r="A89" s="15"/>
      <c r="C89" s="3" t="str">
        <f>CONCATENATE( "    &lt;piechart percentage=",B79," /&gt;")</f>
        <v xml:space="preserve">    &lt;piechart percentage=17 /&gt;</v>
      </c>
    </row>
    <row r="90" spans="1:3" ht="15.75" x14ac:dyDescent="0.25">
      <c r="A90" s="15"/>
      <c r="C90" s="3" t="str">
        <f>"  &lt;/Genotype&gt;"</f>
        <v xml:space="preserve">  &lt;/Genotype&gt;</v>
      </c>
    </row>
    <row r="91" spans="1:3" ht="15.75" x14ac:dyDescent="0.25">
      <c r="A91" s="15"/>
      <c r="C91" s="3" t="str">
        <f>C23</f>
        <v>&lt;# C151010400T #&gt;</v>
      </c>
    </row>
    <row r="92" spans="1:3" ht="15.75" x14ac:dyDescent="0.25">
      <c r="A92" s="15" t="s">
        <v>37</v>
      </c>
      <c r="B92" s="21" t="str">
        <f>I11</f>
        <v>NC_000007.14:g.</v>
      </c>
      <c r="C92" s="3" t="str">
        <f>CONCATENATE("  &lt;Genotype hgvs=",CHAR(34),B92,B93,";",B94,CHAR(34)," name=",CHAR(34),B25,CHAR(34),"&gt; ")</f>
        <v xml:space="preserve">  &lt;Genotype hgvs="NC_000007.14:g.[151010400C&gt;T];[151010400=]" name="C151010400T"&gt; </v>
      </c>
    </row>
    <row r="93" spans="1:3" ht="15.75" x14ac:dyDescent="0.25">
      <c r="A93" s="15" t="s">
        <v>35</v>
      </c>
      <c r="B93" s="21" t="str">
        <f t="shared" ref="B93:B97" si="4">I12</f>
        <v>[151010400C&gt;T]</v>
      </c>
    </row>
    <row r="94" spans="1:3" ht="15.75" x14ac:dyDescent="0.25">
      <c r="A94" s="15" t="s">
        <v>31</v>
      </c>
      <c r="B94" s="21" t="str">
        <f t="shared" si="4"/>
        <v>[151010400=]</v>
      </c>
      <c r="C94" s="3" t="s">
        <v>38</v>
      </c>
    </row>
    <row r="95" spans="1:3" ht="15.75"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ht="15.75"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ht="15.75" x14ac:dyDescent="0.25">
      <c r="A97" s="8" t="s">
        <v>41</v>
      </c>
      <c r="B97" s="21">
        <f t="shared" si="4"/>
        <v>0</v>
      </c>
    </row>
    <row r="98" spans="1:3" ht="15.75" x14ac:dyDescent="0.25">
      <c r="A98" s="15"/>
      <c r="C98" s="3" t="s">
        <v>42</v>
      </c>
    </row>
    <row r="99" spans="1:3" ht="15.75" x14ac:dyDescent="0.25">
      <c r="A99" s="8"/>
    </row>
    <row r="100" spans="1:3" ht="15.75" x14ac:dyDescent="0.25">
      <c r="A100" s="8"/>
      <c r="C100" s="3" t="str">
        <f>CONCATENATE("    ",B96)</f>
        <v xml:space="preserve">    This variant is not associated with increased risk.</v>
      </c>
    </row>
    <row r="101" spans="1:3" ht="15.75" x14ac:dyDescent="0.25">
      <c r="A101" s="8"/>
    </row>
    <row r="102" spans="1:3" ht="15.75" x14ac:dyDescent="0.25">
      <c r="A102" s="8"/>
      <c r="C102" s="3" t="s">
        <v>43</v>
      </c>
    </row>
    <row r="103" spans="1:3" ht="15.75" x14ac:dyDescent="0.25">
      <c r="A103" s="15"/>
    </row>
    <row r="104" spans="1:3" ht="15.75" x14ac:dyDescent="0.25">
      <c r="A104" s="15"/>
      <c r="C104" s="3" t="str">
        <f>CONCATENATE( "    &lt;piechart percentage=",B97," /&gt;")</f>
        <v xml:space="preserve">    &lt;piechart percentage=0 /&gt;</v>
      </c>
    </row>
    <row r="105" spans="1:3" ht="15.75" x14ac:dyDescent="0.25">
      <c r="A105" s="15"/>
      <c r="C105" s="3" t="str">
        <f>"  &lt;/Genotype&gt;"</f>
        <v xml:space="preserve">  &lt;/Genotype&gt;</v>
      </c>
    </row>
    <row r="106" spans="1:3" ht="15.75"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ht="15.75" x14ac:dyDescent="0.25">
      <c r="A107" s="8" t="s">
        <v>45</v>
      </c>
      <c r="B107" s="9" t="str">
        <f t="shared" ref="B107:B108" si="5">I18</f>
        <v>You are in the Moderate Loss of Function category. See below for more information.</v>
      </c>
      <c r="C107" s="3" t="s">
        <v>26</v>
      </c>
    </row>
    <row r="108" spans="1:3" ht="15.75" x14ac:dyDescent="0.25">
      <c r="A108" s="8" t="s">
        <v>41</v>
      </c>
      <c r="B108" s="9">
        <f t="shared" si="5"/>
        <v>22.7</v>
      </c>
      <c r="C108" s="3" t="s">
        <v>38</v>
      </c>
    </row>
    <row r="109" spans="1:3" ht="15.75" x14ac:dyDescent="0.25">
      <c r="A109" s="8"/>
    </row>
    <row r="110" spans="1:3" ht="15.75"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ht="15.75" x14ac:dyDescent="0.25">
      <c r="A111" s="8"/>
    </row>
    <row r="112" spans="1:3" ht="15.75" x14ac:dyDescent="0.25">
      <c r="A112" s="8"/>
      <c r="C112" s="3" t="s">
        <v>42</v>
      </c>
    </row>
    <row r="113" spans="1:3" ht="15.75" x14ac:dyDescent="0.25">
      <c r="A113" s="8"/>
    </row>
    <row r="114" spans="1:3" ht="15.75" x14ac:dyDescent="0.25">
      <c r="A114" s="8"/>
      <c r="C114" s="3" t="str">
        <f>CONCATENATE("    ",B107)</f>
        <v xml:space="preserve">    You are in the Moderate Loss of Function category. See below for more information.</v>
      </c>
    </row>
    <row r="115" spans="1:3" ht="15.75" x14ac:dyDescent="0.25">
      <c r="A115" s="8"/>
    </row>
    <row r="116" spans="1:3" ht="15.75" x14ac:dyDescent="0.25">
      <c r="A116" s="15"/>
      <c r="C116" s="3" t="s">
        <v>43</v>
      </c>
    </row>
    <row r="117" spans="1:3" ht="15.75" x14ac:dyDescent="0.25">
      <c r="A117" s="15"/>
    </row>
    <row r="118" spans="1:3" ht="15.75" x14ac:dyDescent="0.25">
      <c r="A118" s="15"/>
      <c r="C118" s="3" t="str">
        <f>CONCATENATE( "    &lt;piechart percentage=",B108," /&gt;")</f>
        <v xml:space="preserve">    &lt;piechart percentage=22.7 /&gt;</v>
      </c>
    </row>
    <row r="119" spans="1:3" ht="15.75" x14ac:dyDescent="0.25">
      <c r="A119" s="15"/>
      <c r="C119" s="3" t="str">
        <f>"  &lt;/Genotype&gt;"</f>
        <v xml:space="preserve">  &lt;/Genotype&gt;</v>
      </c>
    </row>
    <row r="120" spans="1:3" ht="15.75"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ht="15.75" x14ac:dyDescent="0.25">
      <c r="A121" s="8" t="s">
        <v>47</v>
      </c>
      <c r="B121" s="9" t="str">
        <f t="shared" ref="B121:B122" si="6">I21</f>
        <v>This variant is not associated with increased risk.</v>
      </c>
      <c r="C121" s="3" t="s">
        <v>26</v>
      </c>
    </row>
    <row r="122" spans="1:3" ht="15.75" x14ac:dyDescent="0.25">
      <c r="A122" s="8" t="s">
        <v>41</v>
      </c>
      <c r="B122" s="9">
        <f t="shared" si="6"/>
        <v>77.3</v>
      </c>
      <c r="C122" s="3" t="s">
        <v>38</v>
      </c>
    </row>
    <row r="123" spans="1:3" ht="15.75" x14ac:dyDescent="0.25">
      <c r="A123" s="15"/>
    </row>
    <row r="124" spans="1:3" ht="15.75" x14ac:dyDescent="0.25">
      <c r="A124" s="8"/>
      <c r="C124" s="3" t="str">
        <f>CONCATENATE("    ",B120)</f>
        <v xml:space="preserve">    Your NOS3 gene has no variants. A normal gene is referred to as a "wild-type" gene.</v>
      </c>
    </row>
    <row r="125" spans="1:3" ht="15.75" x14ac:dyDescent="0.25">
      <c r="A125" s="8"/>
    </row>
    <row r="126" spans="1:3" ht="15.75" x14ac:dyDescent="0.25">
      <c r="A126" s="8"/>
      <c r="C126" s="3" t="s">
        <v>42</v>
      </c>
    </row>
    <row r="127" spans="1:3" ht="15.75" x14ac:dyDescent="0.25">
      <c r="A127" s="8"/>
    </row>
    <row r="128" spans="1:3" ht="15.75" x14ac:dyDescent="0.25">
      <c r="A128" s="8"/>
      <c r="C128" s="3" t="str">
        <f>CONCATENATE("    ",B121)</f>
        <v xml:space="preserve">    This variant is not associated with increased risk.</v>
      </c>
    </row>
    <row r="129" spans="1:3" ht="15.75" x14ac:dyDescent="0.25">
      <c r="A129" s="15"/>
    </row>
    <row r="130" spans="1:3" ht="15.75" x14ac:dyDescent="0.25">
      <c r="A130" s="15"/>
      <c r="C130" s="3" t="s">
        <v>43</v>
      </c>
    </row>
    <row r="131" spans="1:3" ht="15.75" x14ac:dyDescent="0.25">
      <c r="A131" s="15"/>
    </row>
    <row r="132" spans="1:3" ht="15.75" x14ac:dyDescent="0.25">
      <c r="A132" s="15"/>
      <c r="C132" s="3" t="str">
        <f>CONCATENATE( "    &lt;piechart percentage=",B122," /&gt;")</f>
        <v xml:space="preserve">    &lt;piechart percentage=77.3 /&gt;</v>
      </c>
    </row>
    <row r="133" spans="1:3" ht="15.75" x14ac:dyDescent="0.25">
      <c r="A133" s="15"/>
      <c r="C133" s="3" t="str">
        <f>"  &lt;/Genotype&gt;"</f>
        <v xml:space="preserve">  &lt;/Genotype&gt;</v>
      </c>
    </row>
    <row r="134" spans="1:3" ht="15.75" x14ac:dyDescent="0.25">
      <c r="A134" s="15"/>
      <c r="C134" s="3" t="str">
        <f>C29</f>
        <v>&lt;# A2984+15G #&gt;</v>
      </c>
    </row>
    <row r="135" spans="1:3" ht="15.75"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ht="15.75" x14ac:dyDescent="0.25">
      <c r="A136" s="15" t="s">
        <v>35</v>
      </c>
      <c r="B136" s="21" t="str">
        <f t="shared" ref="B136:B140" si="7">J12</f>
        <v>[151011001A&gt;G]</v>
      </c>
    </row>
    <row r="137" spans="1:3" ht="15.75" x14ac:dyDescent="0.25">
      <c r="A137" s="15" t="s">
        <v>31</v>
      </c>
      <c r="B137" s="21" t="str">
        <f t="shared" si="7"/>
        <v>[151011001=]</v>
      </c>
      <c r="C137" s="3" t="s">
        <v>38</v>
      </c>
    </row>
    <row r="138" spans="1:3" ht="15.75"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ht="15.75"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ht="15.75" x14ac:dyDescent="0.25">
      <c r="A140" s="8" t="s">
        <v>41</v>
      </c>
      <c r="B140" s="21">
        <f t="shared" si="7"/>
        <v>23.6</v>
      </c>
    </row>
    <row r="141" spans="1:3" ht="15.75" x14ac:dyDescent="0.25">
      <c r="A141" s="15"/>
      <c r="C141" s="3" t="s">
        <v>42</v>
      </c>
    </row>
    <row r="142" spans="1:3" ht="15.75" x14ac:dyDescent="0.25">
      <c r="A142" s="8"/>
    </row>
    <row r="143" spans="1:3" ht="15.75" x14ac:dyDescent="0.25">
      <c r="A143" s="8"/>
      <c r="C143" s="3" t="str">
        <f>CONCATENATE("    ",B139)</f>
        <v xml:space="preserve">    This variant is not associated with increased risk.</v>
      </c>
    </row>
    <row r="144" spans="1:3" ht="15.75" x14ac:dyDescent="0.25">
      <c r="A144" s="8"/>
    </row>
    <row r="145" spans="1:3" ht="15.75" x14ac:dyDescent="0.25">
      <c r="A145" s="8"/>
      <c r="C145" s="3" t="s">
        <v>43</v>
      </c>
    </row>
    <row r="146" spans="1:3" ht="15.75" x14ac:dyDescent="0.25">
      <c r="A146" s="15"/>
    </row>
    <row r="147" spans="1:3" ht="15.75" x14ac:dyDescent="0.25">
      <c r="A147" s="15"/>
      <c r="C147" s="3" t="str">
        <f>CONCATENATE( "    &lt;piechart percentage=",B140," /&gt;")</f>
        <v xml:space="preserve">    &lt;piechart percentage=23.6 /&gt;</v>
      </c>
    </row>
    <row r="148" spans="1:3" ht="15.75" x14ac:dyDescent="0.25">
      <c r="A148" s="15"/>
      <c r="C148" s="3" t="str">
        <f>"  &lt;/Genotype&gt;"</f>
        <v xml:space="preserve">  &lt;/Genotype&gt;</v>
      </c>
    </row>
    <row r="149" spans="1:3" ht="15.75"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ht="15.75" x14ac:dyDescent="0.25">
      <c r="A150" s="8" t="s">
        <v>45</v>
      </c>
      <c r="B150" s="9" t="str">
        <f t="shared" ref="B150:B151" si="8">J18</f>
        <v>You are in the Moderate Loss of Function category. See below for more information.</v>
      </c>
      <c r="C150" s="3" t="s">
        <v>26</v>
      </c>
    </row>
    <row r="151" spans="1:3" ht="15.75" x14ac:dyDescent="0.25">
      <c r="A151" s="8" t="s">
        <v>41</v>
      </c>
      <c r="B151" s="9">
        <f t="shared" si="8"/>
        <v>5.3</v>
      </c>
      <c r="C151" s="3" t="s">
        <v>38</v>
      </c>
    </row>
    <row r="152" spans="1:3" ht="15.75" x14ac:dyDescent="0.25">
      <c r="A152" s="8"/>
    </row>
    <row r="153" spans="1:3" ht="15.75"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ht="15.75" x14ac:dyDescent="0.25">
      <c r="A154" s="8"/>
    </row>
    <row r="155" spans="1:3" ht="15.75" x14ac:dyDescent="0.25">
      <c r="A155" s="8"/>
      <c r="C155" s="3" t="s">
        <v>42</v>
      </c>
    </row>
    <row r="156" spans="1:3" ht="15.75" x14ac:dyDescent="0.25">
      <c r="A156" s="8"/>
    </row>
    <row r="157" spans="1:3" ht="15.75" x14ac:dyDescent="0.25">
      <c r="A157" s="8"/>
      <c r="C157" s="3" t="str">
        <f>CONCATENATE("    ",B150)</f>
        <v xml:space="preserve">    You are in the Moderate Loss of Function category. See below for more information.</v>
      </c>
    </row>
    <row r="158" spans="1:3" ht="15.75" x14ac:dyDescent="0.25">
      <c r="A158" s="8"/>
    </row>
    <row r="159" spans="1:3" ht="15.75" x14ac:dyDescent="0.25">
      <c r="A159" s="15"/>
      <c r="C159" s="3" t="s">
        <v>43</v>
      </c>
    </row>
    <row r="160" spans="1:3" ht="15.75" x14ac:dyDescent="0.25">
      <c r="A160" s="15"/>
    </row>
    <row r="161" spans="1:3" ht="15.75" x14ac:dyDescent="0.25">
      <c r="A161" s="15"/>
      <c r="C161" s="3" t="str">
        <f>CONCATENATE( "    &lt;piechart percentage=",B151," /&gt;")</f>
        <v xml:space="preserve">    &lt;piechart percentage=5.3 /&gt;</v>
      </c>
    </row>
    <row r="162" spans="1:3" ht="15.75" x14ac:dyDescent="0.25">
      <c r="A162" s="15"/>
      <c r="C162" s="3" t="str">
        <f>"  &lt;/Genotype&gt;"</f>
        <v xml:space="preserve">  &lt;/Genotype&gt;</v>
      </c>
    </row>
    <row r="163" spans="1:3" ht="15.75"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ht="15.75" x14ac:dyDescent="0.25">
      <c r="A164" s="8" t="s">
        <v>47</v>
      </c>
      <c r="B164" s="9" t="str">
        <f t="shared" ref="B164:B165" si="9">J21</f>
        <v>This variant is not associated with increased risk.</v>
      </c>
      <c r="C164" s="3" t="s">
        <v>26</v>
      </c>
    </row>
    <row r="165" spans="1:3" ht="15.75" x14ac:dyDescent="0.25">
      <c r="A165" s="8" t="s">
        <v>41</v>
      </c>
      <c r="B165" s="9">
        <f t="shared" si="9"/>
        <v>71.099999999999994</v>
      </c>
      <c r="C165" s="3" t="s">
        <v>38</v>
      </c>
    </row>
    <row r="166" spans="1:3" ht="15.75" x14ac:dyDescent="0.25">
      <c r="A166" s="15"/>
    </row>
    <row r="167" spans="1:3" ht="15.75" x14ac:dyDescent="0.25">
      <c r="A167" s="8"/>
      <c r="C167" s="3" t="str">
        <f>CONCATENATE("    ",B163)</f>
        <v xml:space="preserve">    Your NOS3 gene has no variants. A normal gene is referred to as a "wild-type" gene.</v>
      </c>
    </row>
    <row r="168" spans="1:3" ht="15.75" x14ac:dyDescent="0.25">
      <c r="A168" s="8"/>
    </row>
    <row r="169" spans="1:3" ht="15.75" x14ac:dyDescent="0.25">
      <c r="A169" s="8"/>
      <c r="C169" s="3" t="s">
        <v>42</v>
      </c>
    </row>
    <row r="170" spans="1:3" ht="15.75" x14ac:dyDescent="0.25">
      <c r="A170" s="8"/>
    </row>
    <row r="171" spans="1:3" ht="15.75" x14ac:dyDescent="0.25">
      <c r="A171" s="8"/>
      <c r="C171" s="3" t="str">
        <f>CONCATENATE("    ",B164)</f>
        <v xml:space="preserve">    This variant is not associated with increased risk.</v>
      </c>
    </row>
    <row r="172" spans="1:3" ht="15.75" x14ac:dyDescent="0.25">
      <c r="A172" s="15"/>
    </row>
    <row r="173" spans="1:3" ht="15.75" x14ac:dyDescent="0.25">
      <c r="A173" s="15"/>
      <c r="C173" s="3" t="s">
        <v>43</v>
      </c>
    </row>
    <row r="174" spans="1:3" ht="15.75" x14ac:dyDescent="0.25">
      <c r="A174" s="15"/>
    </row>
    <row r="175" spans="1:3" ht="15.75" x14ac:dyDescent="0.25">
      <c r="A175" s="15"/>
      <c r="C175" s="3" t="str">
        <f>CONCATENATE( "    &lt;piechart percentage=",B165," /&gt;")</f>
        <v xml:space="preserve">    &lt;piechart percentage=71.1 /&gt;</v>
      </c>
    </row>
    <row r="176" spans="1:3" ht="15.75" x14ac:dyDescent="0.25">
      <c r="A176" s="15"/>
      <c r="C176" s="3" t="str">
        <f>"  &lt;/Genotype&gt;"</f>
        <v xml:space="preserve">  &lt;/Genotype&gt;</v>
      </c>
    </row>
    <row r="177" spans="1:3" ht="15.75" x14ac:dyDescent="0.25">
      <c r="A177" s="15"/>
      <c r="C177" s="3" t="str">
        <f>C35</f>
        <v>&lt;# -51-762C= #&gt;</v>
      </c>
    </row>
    <row r="178" spans="1:3" ht="15.75" x14ac:dyDescent="0.25">
      <c r="A178" s="15" t="s">
        <v>37</v>
      </c>
      <c r="B178" s="21" t="str">
        <f>K11</f>
        <v>NC_000007.14:g.</v>
      </c>
      <c r="C178" s="3" t="str">
        <f>CONCATENATE("  &lt;Genotype hgvs=",CHAR(34),B178,B179,";",B180,CHAR(34)," name=",CHAR(34),B37,CHAR(34),"&gt; ")</f>
        <v xml:space="preserve">  &lt;Genotype hgvs="NC_000007.14:g.[150992991C=];[150992991=]" name="-51-762C="&gt; </v>
      </c>
    </row>
    <row r="179" spans="1:3" ht="15.75" x14ac:dyDescent="0.25">
      <c r="A179" s="15" t="s">
        <v>35</v>
      </c>
      <c r="B179" s="21" t="str">
        <f t="shared" ref="B179:B183" si="10">K12</f>
        <v>[150992991C=]</v>
      </c>
    </row>
    <row r="180" spans="1:3" ht="15.75" x14ac:dyDescent="0.25">
      <c r="A180" s="15" t="s">
        <v>31</v>
      </c>
      <c r="B180" s="21" t="str">
        <f t="shared" si="10"/>
        <v>[150992991=]</v>
      </c>
      <c r="C180" s="3" t="s">
        <v>38</v>
      </c>
    </row>
    <row r="181" spans="1:3" ht="15.75"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ht="15.75"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ht="15.75" x14ac:dyDescent="0.25">
      <c r="A183" s="8" t="s">
        <v>41</v>
      </c>
      <c r="B183" s="21">
        <f t="shared" si="10"/>
        <v>35.9</v>
      </c>
    </row>
    <row r="184" spans="1:3" ht="15.75" x14ac:dyDescent="0.25">
      <c r="A184" s="15"/>
      <c r="C184" s="3" t="s">
        <v>42</v>
      </c>
    </row>
    <row r="185" spans="1:3" ht="15.75" x14ac:dyDescent="0.25">
      <c r="A185" s="8"/>
    </row>
    <row r="186" spans="1:3" ht="15.75" x14ac:dyDescent="0.25">
      <c r="A186" s="8"/>
      <c r="C186" s="3" t="str">
        <f>CONCATENATE("    ",B182)</f>
        <v xml:space="preserve">    This variant is not associated with increased risk.</v>
      </c>
    </row>
    <row r="187" spans="1:3" ht="15.75" x14ac:dyDescent="0.25">
      <c r="A187" s="8"/>
    </row>
    <row r="188" spans="1:3" ht="15.75" x14ac:dyDescent="0.25">
      <c r="A188" s="8"/>
      <c r="C188" s="3" t="s">
        <v>43</v>
      </c>
    </row>
    <row r="189" spans="1:3" ht="15.75" x14ac:dyDescent="0.25">
      <c r="A189" s="15"/>
    </row>
    <row r="190" spans="1:3" ht="15.75" x14ac:dyDescent="0.25">
      <c r="A190" s="15"/>
      <c r="C190" s="3" t="str">
        <f>CONCATENATE( "    &lt;piechart percentage=",B183," /&gt;")</f>
        <v xml:space="preserve">    &lt;piechart percentage=35.9 /&gt;</v>
      </c>
    </row>
    <row r="191" spans="1:3" ht="15.75" x14ac:dyDescent="0.25">
      <c r="A191" s="15"/>
      <c r="C191" s="3" t="str">
        <f>"  &lt;/Genotype&gt;"</f>
        <v xml:space="preserve">  &lt;/Genotype&gt;</v>
      </c>
    </row>
    <row r="192" spans="1:3" ht="15.75"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ht="15.75" x14ac:dyDescent="0.25">
      <c r="A193" s="8" t="s">
        <v>45</v>
      </c>
      <c r="B193" s="9" t="str">
        <f t="shared" ref="B193:B194" si="11">K18</f>
        <v>You are in the Moderate Loss of Function category. See below for more information.</v>
      </c>
      <c r="C193" s="3" t="s">
        <v>26</v>
      </c>
    </row>
    <row r="194" spans="1:3" ht="15.75" x14ac:dyDescent="0.25">
      <c r="A194" s="8" t="s">
        <v>41</v>
      </c>
      <c r="B194" s="9">
        <f t="shared" si="11"/>
        <v>14.5</v>
      </c>
      <c r="C194" s="3" t="s">
        <v>38</v>
      </c>
    </row>
    <row r="195" spans="1:3" ht="15.75" x14ac:dyDescent="0.25">
      <c r="A195" s="8"/>
    </row>
    <row r="196" spans="1:3" ht="15.75"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ht="15.75" x14ac:dyDescent="0.25">
      <c r="A197" s="8"/>
    </row>
    <row r="198" spans="1:3" ht="15.75" x14ac:dyDescent="0.25">
      <c r="A198" s="8"/>
      <c r="C198" s="3" t="s">
        <v>42</v>
      </c>
    </row>
    <row r="199" spans="1:3" ht="15.75" x14ac:dyDescent="0.25">
      <c r="A199" s="8"/>
    </row>
    <row r="200" spans="1:3" ht="15.75" x14ac:dyDescent="0.25">
      <c r="A200" s="8"/>
      <c r="C200" s="3" t="str">
        <f>CONCATENATE("    ",B193)</f>
        <v xml:space="preserve">    You are in the Moderate Loss of Function category. See below for more information.</v>
      </c>
    </row>
    <row r="201" spans="1:3" ht="15.75" x14ac:dyDescent="0.25">
      <c r="A201" s="8"/>
    </row>
    <row r="202" spans="1:3" ht="15.75" x14ac:dyDescent="0.25">
      <c r="A202" s="15"/>
      <c r="C202" s="3" t="s">
        <v>43</v>
      </c>
    </row>
    <row r="203" spans="1:3" ht="15.75" x14ac:dyDescent="0.25">
      <c r="A203" s="15"/>
    </row>
    <row r="204" spans="1:3" ht="15.75" x14ac:dyDescent="0.25">
      <c r="A204" s="15"/>
      <c r="C204" s="3" t="str">
        <f>CONCATENATE( "    &lt;piechart percentage=",B194," /&gt;")</f>
        <v xml:space="preserve">    &lt;piechart percentage=14.5 /&gt;</v>
      </c>
    </row>
    <row r="205" spans="1:3" ht="15.75" x14ac:dyDescent="0.25">
      <c r="A205" s="15"/>
      <c r="C205" s="3" t="str">
        <f>"  &lt;/Genotype&gt;"</f>
        <v xml:space="preserve">  &lt;/Genotype&gt;</v>
      </c>
    </row>
    <row r="206" spans="1:3" ht="15.75"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ht="15.75" x14ac:dyDescent="0.25">
      <c r="A207" s="8" t="s">
        <v>47</v>
      </c>
      <c r="B207" s="9" t="str">
        <f t="shared" ref="B207:B208" si="12">K21</f>
        <v>This variant is not associated with increased risk.</v>
      </c>
      <c r="C207" s="3" t="s">
        <v>26</v>
      </c>
    </row>
    <row r="208" spans="1:3" ht="15.75" x14ac:dyDescent="0.25">
      <c r="A208" s="8" t="s">
        <v>41</v>
      </c>
      <c r="B208" s="9">
        <f t="shared" si="12"/>
        <v>49.6</v>
      </c>
      <c r="C208" s="3" t="s">
        <v>38</v>
      </c>
    </row>
    <row r="209" spans="1:3" ht="15.75" x14ac:dyDescent="0.25">
      <c r="A209" s="15"/>
    </row>
    <row r="210" spans="1:3" ht="15.75" x14ac:dyDescent="0.25">
      <c r="A210" s="8"/>
      <c r="C210" s="3" t="str">
        <f>CONCATENATE("    ",B206)</f>
        <v xml:space="preserve">    Your NOS3 gene has no variants. A normal gene is referred to as a "wild-type" gene.</v>
      </c>
    </row>
    <row r="211" spans="1:3" ht="15.75" x14ac:dyDescent="0.25">
      <c r="A211" s="8"/>
    </row>
    <row r="212" spans="1:3" ht="15.75" x14ac:dyDescent="0.25">
      <c r="A212" s="8"/>
      <c r="C212" s="3" t="s">
        <v>42</v>
      </c>
    </row>
    <row r="213" spans="1:3" ht="15.75" x14ac:dyDescent="0.25">
      <c r="A213" s="8"/>
    </row>
    <row r="214" spans="1:3" ht="15.75" x14ac:dyDescent="0.25">
      <c r="A214" s="8"/>
      <c r="C214" s="3" t="str">
        <f>CONCATENATE("    ",B207)</f>
        <v xml:space="preserve">    This variant is not associated with increased risk.</v>
      </c>
    </row>
    <row r="215" spans="1:3" ht="15.75" x14ac:dyDescent="0.25">
      <c r="A215" s="15"/>
    </row>
    <row r="216" spans="1:3" ht="15.75" x14ac:dyDescent="0.25">
      <c r="A216" s="15"/>
      <c r="C216" s="3" t="s">
        <v>43</v>
      </c>
    </row>
    <row r="217" spans="1:3" ht="15.75" x14ac:dyDescent="0.25">
      <c r="A217" s="15"/>
    </row>
    <row r="218" spans="1:3" ht="15.75" x14ac:dyDescent="0.25">
      <c r="A218" s="15"/>
      <c r="C218" s="3" t="str">
        <f>CONCATENATE( "    &lt;piechart percentage=",B208," /&gt;")</f>
        <v xml:space="preserve">    &lt;piechart percentage=49.6 /&gt;</v>
      </c>
    </row>
    <row r="219" spans="1:3" ht="15.75" x14ac:dyDescent="0.25">
      <c r="A219" s="15"/>
      <c r="C219" s="3" t="str">
        <f>"  &lt;/Genotype&gt;"</f>
        <v xml:space="preserve">  &lt;/Genotype&gt;</v>
      </c>
    </row>
    <row r="220" spans="1:3" ht="15.75" x14ac:dyDescent="0.25">
      <c r="A220" s="15"/>
      <c r="C220" s="3" t="str">
        <f>C41</f>
        <v>&lt;# T894G #&gt;</v>
      </c>
    </row>
    <row r="221" spans="1:3" ht="15.75"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ht="15.75" x14ac:dyDescent="0.25">
      <c r="A222" s="15" t="s">
        <v>35</v>
      </c>
      <c r="B222" s="21" t="str">
        <f t="shared" ref="B222:B226" si="13">L12</f>
        <v>[150999023T&gt;G]</v>
      </c>
    </row>
    <row r="223" spans="1:3" ht="15.75" x14ac:dyDescent="0.25">
      <c r="A223" s="15" t="s">
        <v>31</v>
      </c>
      <c r="B223" s="21" t="str">
        <f t="shared" si="13"/>
        <v>[150999023=]</v>
      </c>
      <c r="C223" s="3" t="s">
        <v>38</v>
      </c>
    </row>
    <row r="224" spans="1:3" ht="15.75"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ht="15.75"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ht="15.75" x14ac:dyDescent="0.25">
      <c r="A226" s="8" t="s">
        <v>41</v>
      </c>
      <c r="B226" s="21">
        <f t="shared" si="13"/>
        <v>2.9</v>
      </c>
    </row>
    <row r="227" spans="1:3" ht="15.75" x14ac:dyDescent="0.25">
      <c r="A227" s="15"/>
      <c r="C227" s="3" t="s">
        <v>42</v>
      </c>
    </row>
    <row r="228" spans="1:3" ht="15.75" x14ac:dyDescent="0.25">
      <c r="A228" s="8"/>
    </row>
    <row r="229" spans="1:3" ht="15.75" x14ac:dyDescent="0.25">
      <c r="A229" s="8"/>
      <c r="C229" s="3" t="str">
        <f>CONCATENATE("    ",B225)</f>
        <v xml:space="preserve">    This variant is not associated with increased risk.</v>
      </c>
    </row>
    <row r="230" spans="1:3" ht="15.75" x14ac:dyDescent="0.25">
      <c r="A230" s="8"/>
    </row>
    <row r="231" spans="1:3" ht="15.75" x14ac:dyDescent="0.25">
      <c r="A231" s="8"/>
      <c r="C231" s="3" t="s">
        <v>43</v>
      </c>
    </row>
    <row r="232" spans="1:3" ht="15.75" x14ac:dyDescent="0.25">
      <c r="A232" s="15"/>
    </row>
    <row r="233" spans="1:3" ht="15.75" x14ac:dyDescent="0.25">
      <c r="A233" s="15"/>
      <c r="C233" s="3" t="str">
        <f>CONCATENATE( "    &lt;piechart percentage=",B226," /&gt;")</f>
        <v xml:space="preserve">    &lt;piechart percentage=2.9 /&gt;</v>
      </c>
    </row>
    <row r="234" spans="1:3" ht="15.75" x14ac:dyDescent="0.25">
      <c r="A234" s="15"/>
      <c r="C234" s="3" t="str">
        <f>"  &lt;/Genotype&gt;"</f>
        <v xml:space="preserve">  &lt;/Genotype&gt;</v>
      </c>
    </row>
    <row r="235" spans="1:3" ht="15.75"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ht="15.75" x14ac:dyDescent="0.25">
      <c r="A236" s="8" t="s">
        <v>45</v>
      </c>
      <c r="B236" s="9" t="str">
        <f t="shared" ref="B236:B237" si="14">L18</f>
        <v>You are in the Moderate Loss of Function category. See below for more information.</v>
      </c>
      <c r="C236" s="3" t="s">
        <v>26</v>
      </c>
    </row>
    <row r="237" spans="1:3" ht="15.75" x14ac:dyDescent="0.25">
      <c r="A237" s="8" t="s">
        <v>41</v>
      </c>
      <c r="B237" s="9">
        <f t="shared" si="14"/>
        <v>0.8</v>
      </c>
      <c r="C237" s="3" t="s">
        <v>38</v>
      </c>
    </row>
    <row r="238" spans="1:3" ht="15.75" x14ac:dyDescent="0.25">
      <c r="A238" s="8"/>
    </row>
    <row r="239" spans="1:3" ht="15.75"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ht="15.75" x14ac:dyDescent="0.25">
      <c r="A240" s="8"/>
    </row>
    <row r="241" spans="1:3" ht="15.75" x14ac:dyDescent="0.25">
      <c r="A241" s="8"/>
      <c r="C241" s="3" t="s">
        <v>42</v>
      </c>
    </row>
    <row r="242" spans="1:3" ht="15.75" x14ac:dyDescent="0.25">
      <c r="A242" s="8"/>
    </row>
    <row r="243" spans="1:3" ht="15.75" x14ac:dyDescent="0.25">
      <c r="A243" s="8"/>
      <c r="C243" s="3" t="str">
        <f>CONCATENATE("    ",B236)</f>
        <v xml:space="preserve">    You are in the Moderate Loss of Function category. See below for more information.</v>
      </c>
    </row>
    <row r="244" spans="1:3" ht="15.75" x14ac:dyDescent="0.25">
      <c r="A244" s="8"/>
    </row>
    <row r="245" spans="1:3" ht="15.75" x14ac:dyDescent="0.25">
      <c r="A245" s="15"/>
      <c r="C245" s="3" t="s">
        <v>43</v>
      </c>
    </row>
    <row r="246" spans="1:3" ht="15.75" x14ac:dyDescent="0.25">
      <c r="A246" s="15"/>
    </row>
    <row r="247" spans="1:3" ht="15.75" x14ac:dyDescent="0.25">
      <c r="A247" s="15"/>
      <c r="C247" s="3" t="str">
        <f>CONCATENATE( "    &lt;piechart percentage=",B237," /&gt;")</f>
        <v xml:space="preserve">    &lt;piechart percentage=0.8 /&gt;</v>
      </c>
    </row>
    <row r="248" spans="1:3" ht="15.75" x14ac:dyDescent="0.25">
      <c r="A248" s="15"/>
      <c r="C248" s="3" t="str">
        <f>"  &lt;/Genotype&gt;"</f>
        <v xml:space="preserve">  &lt;/Genotype&gt;</v>
      </c>
    </row>
    <row r="249" spans="1:3" ht="15.75"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ht="15.75" x14ac:dyDescent="0.25">
      <c r="A250" s="8" t="s">
        <v>47</v>
      </c>
      <c r="B250" s="9" t="str">
        <f t="shared" ref="B250:B251" si="15">L21</f>
        <v>This variant is not associated with increased risk.</v>
      </c>
      <c r="C250" s="3" t="s">
        <v>26</v>
      </c>
    </row>
    <row r="251" spans="1:3" ht="15.75" x14ac:dyDescent="0.25">
      <c r="A251" s="8" t="s">
        <v>41</v>
      </c>
      <c r="B251" s="9">
        <f t="shared" si="15"/>
        <v>96.3</v>
      </c>
      <c r="C251" s="3" t="s">
        <v>38</v>
      </c>
    </row>
    <row r="252" spans="1:3" ht="15.75" x14ac:dyDescent="0.25">
      <c r="A252" s="15"/>
    </row>
    <row r="253" spans="1:3" ht="15.75" x14ac:dyDescent="0.25">
      <c r="A253" s="8"/>
      <c r="C253" s="3" t="str">
        <f>CONCATENATE("    ",B249)</f>
        <v xml:space="preserve">    Your NOS3 gene has no variants. A normal gene is referred to as a "wild-type" gene.</v>
      </c>
    </row>
    <row r="254" spans="1:3" ht="15.75" x14ac:dyDescent="0.25">
      <c r="A254" s="8"/>
    </row>
    <row r="255" spans="1:3" ht="15.75" x14ac:dyDescent="0.25">
      <c r="A255" s="8"/>
      <c r="C255" s="3" t="s">
        <v>42</v>
      </c>
    </row>
    <row r="256" spans="1:3" ht="15.75" x14ac:dyDescent="0.25">
      <c r="A256" s="8"/>
    </row>
    <row r="257" spans="1:3" ht="15.75" x14ac:dyDescent="0.25">
      <c r="A257" s="8"/>
      <c r="C257" s="3" t="str">
        <f>CONCATENATE("    ",B250)</f>
        <v xml:space="preserve">    This variant is not associated with increased risk.</v>
      </c>
    </row>
    <row r="258" spans="1:3" ht="15.75" x14ac:dyDescent="0.25">
      <c r="A258" s="15"/>
    </row>
    <row r="259" spans="1:3" ht="15.75" x14ac:dyDescent="0.25">
      <c r="A259" s="15"/>
      <c r="C259" s="3" t="s">
        <v>43</v>
      </c>
    </row>
    <row r="260" spans="1:3" ht="15.75" x14ac:dyDescent="0.25">
      <c r="A260" s="15"/>
    </row>
    <row r="261" spans="1:3" ht="15.75" x14ac:dyDescent="0.25">
      <c r="A261" s="15"/>
      <c r="C261" s="3" t="str">
        <f>CONCATENATE( "    &lt;piechart percentage=",B251," /&gt;")</f>
        <v xml:space="preserve">    &lt;piechart percentage=96.3 /&gt;</v>
      </c>
    </row>
    <row r="262" spans="1:3" ht="15.75" x14ac:dyDescent="0.25">
      <c r="A262" s="15"/>
      <c r="C262" s="3" t="str">
        <f>"  &lt;/Genotype&gt;"</f>
        <v xml:space="preserve">  &lt;/Genotype&gt;</v>
      </c>
    </row>
    <row r="263" spans="1:3" ht="15.75" x14ac:dyDescent="0.25">
      <c r="A263" s="15"/>
      <c r="C263" s="3" t="s">
        <v>48</v>
      </c>
    </row>
    <row r="264" spans="1:3" ht="15.75"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ht="15.75" x14ac:dyDescent="0.25">
      <c r="A265" s="8" t="s">
        <v>49</v>
      </c>
      <c r="B265" s="9" t="s">
        <v>50</v>
      </c>
      <c r="C265" s="3" t="s">
        <v>26</v>
      </c>
    </row>
    <row r="266" spans="1:3" ht="15.75" x14ac:dyDescent="0.25">
      <c r="A266" s="8" t="s">
        <v>41</v>
      </c>
      <c r="C266" s="3" t="s">
        <v>38</v>
      </c>
    </row>
    <row r="267" spans="1:3" ht="15.75" x14ac:dyDescent="0.25">
      <c r="A267" s="8"/>
    </row>
    <row r="268" spans="1:3" ht="15.75" x14ac:dyDescent="0.25">
      <c r="A268" s="8"/>
      <c r="C268" s="3" t="str">
        <f>CONCATENATE("    ",B264)</f>
        <v xml:space="preserve">    Your NOS3 gene has an unknown variant.</v>
      </c>
    </row>
    <row r="269" spans="1:3" ht="15.75" x14ac:dyDescent="0.25">
      <c r="A269" s="8"/>
    </row>
    <row r="270" spans="1:3" ht="15.75" x14ac:dyDescent="0.25">
      <c r="A270" s="8"/>
      <c r="C270" s="3" t="s">
        <v>42</v>
      </c>
    </row>
    <row r="271" spans="1:3" ht="15.75" x14ac:dyDescent="0.25">
      <c r="A271" s="8"/>
    </row>
    <row r="272" spans="1:3" ht="15.75" x14ac:dyDescent="0.25">
      <c r="A272" s="15"/>
      <c r="C272" s="3" t="str">
        <f>CONCATENATE("    ",B265)</f>
        <v xml:space="preserve">    The effect is unknown.</v>
      </c>
    </row>
    <row r="273" spans="1:3" ht="15.75" x14ac:dyDescent="0.25">
      <c r="A273" s="8"/>
    </row>
    <row r="274" spans="1:3" ht="15.75" x14ac:dyDescent="0.25">
      <c r="A274" s="15"/>
      <c r="C274" s="3" t="s">
        <v>43</v>
      </c>
    </row>
    <row r="275" spans="1:3" ht="15.75" x14ac:dyDescent="0.25">
      <c r="A275" s="15"/>
    </row>
    <row r="276" spans="1:3" ht="15.75" x14ac:dyDescent="0.25">
      <c r="A276" s="15"/>
      <c r="C276" s="3" t="str">
        <f>CONCATENATE( "    &lt;piechart percentage=",B266," /&gt;")</f>
        <v xml:space="preserve">    &lt;piechart percentage= /&gt;</v>
      </c>
    </row>
    <row r="277" spans="1:3" ht="15.75" x14ac:dyDescent="0.25">
      <c r="A277" s="15"/>
      <c r="C277" s="3" t="str">
        <f>"  &lt;/Genotype&gt;"</f>
        <v xml:space="preserve">  &lt;/Genotype&gt;</v>
      </c>
    </row>
    <row r="278" spans="1:3" ht="15.75" x14ac:dyDescent="0.25">
      <c r="A278" s="15"/>
      <c r="C278" s="3" t="s">
        <v>51</v>
      </c>
    </row>
    <row r="279" spans="1:3" ht="15.75"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ht="15.75" x14ac:dyDescent="0.25">
      <c r="A280" s="8" t="s">
        <v>47</v>
      </c>
      <c r="B280" s="9" t="s">
        <v>52</v>
      </c>
      <c r="C280" s="3" t="s">
        <v>26</v>
      </c>
    </row>
    <row r="281" spans="1:3" ht="15.75" x14ac:dyDescent="0.25">
      <c r="A281" s="8" t="s">
        <v>41</v>
      </c>
      <c r="C281" s="3" t="s">
        <v>38</v>
      </c>
    </row>
    <row r="282" spans="1:3" ht="15.75" x14ac:dyDescent="0.25">
      <c r="A282" s="8"/>
    </row>
    <row r="283" spans="1:3" ht="15.75" x14ac:dyDescent="0.25">
      <c r="A283" s="8"/>
      <c r="C283" s="3" t="str">
        <f>CONCATENATE("    ",B279)</f>
        <v xml:space="preserve">    Your NOS3 gene has no variants. A normal gene is referred to as a "wild-type" gene.</v>
      </c>
    </row>
    <row r="284" spans="1:3" ht="15.75" x14ac:dyDescent="0.25">
      <c r="A284" s="8"/>
    </row>
    <row r="285" spans="1:3" ht="15.75" x14ac:dyDescent="0.25">
      <c r="A285" s="8"/>
      <c r="C285" s="3" t="s">
        <v>42</v>
      </c>
    </row>
    <row r="286" spans="1:3" ht="15.75" x14ac:dyDescent="0.25">
      <c r="A286" s="8"/>
    </row>
    <row r="287" spans="1:3" ht="15.75" x14ac:dyDescent="0.25">
      <c r="A287" s="8"/>
      <c r="C287" s="3" t="str">
        <f>CONCATENATE("    ",B280)</f>
        <v xml:space="preserve">    Your variant is not associated with any loss of function.</v>
      </c>
    </row>
    <row r="288" spans="1:3" ht="15.75" x14ac:dyDescent="0.25">
      <c r="A288" s="8"/>
    </row>
    <row r="289" spans="1:3" ht="15.75" x14ac:dyDescent="0.25">
      <c r="A289" s="8"/>
      <c r="C289" s="3" t="s">
        <v>43</v>
      </c>
    </row>
    <row r="290" spans="1:3" ht="15.75" x14ac:dyDescent="0.25">
      <c r="A290" s="15"/>
    </row>
    <row r="291" spans="1:3" ht="15.75" x14ac:dyDescent="0.25">
      <c r="A291" s="8"/>
      <c r="C291" s="3" t="str">
        <f>CONCATENATE( "    &lt;piechart percentage=",B281," /&gt;")</f>
        <v xml:space="preserve">    &lt;piechart percentage= /&gt;</v>
      </c>
    </row>
    <row r="292" spans="1:3" ht="15.75" x14ac:dyDescent="0.25">
      <c r="A292" s="8"/>
      <c r="C292" s="3" t="str">
        <f>"  &lt;/Genotype&gt;"</f>
        <v xml:space="preserve">  &lt;/Genotype&gt;</v>
      </c>
    </row>
    <row r="293" spans="1:3" ht="15.75" x14ac:dyDescent="0.25">
      <c r="A293" s="8"/>
      <c r="C293" s="3" t="str">
        <f>"&lt;/GeneAnalysis&gt;"</f>
        <v>&lt;/GeneAnalysis&gt;</v>
      </c>
    </row>
    <row r="294" spans="1:3" s="18" customFormat="1" ht="15.75" x14ac:dyDescent="0.25">
      <c r="A294" s="27"/>
      <c r="B294" s="17"/>
    </row>
    <row r="295" spans="1:3" ht="15.75" x14ac:dyDescent="0.25">
      <c r="A295" s="15"/>
      <c r="C295" s="3" t="str">
        <f>CONCATENATE("# How do changes in ",B11," affect people?")</f>
        <v># How do changes in NOS3 affect people?</v>
      </c>
    </row>
    <row r="296" spans="1:3" ht="15.75" x14ac:dyDescent="0.25">
      <c r="A296" s="15"/>
    </row>
    <row r="297" spans="1:3" ht="15.75"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ht="15.75" x14ac:dyDescent="0.25">
      <c r="A298" s="15"/>
    </row>
    <row r="299" spans="1:3" s="18" customFormat="1" ht="15.75" x14ac:dyDescent="0.25">
      <c r="A299" s="27"/>
      <c r="B299" s="17"/>
      <c r="C299" s="16" t="s">
        <v>54</v>
      </c>
    </row>
    <row r="300" spans="1:3" s="18" customFormat="1" ht="15.75" x14ac:dyDescent="0.25">
      <c r="A300" s="27"/>
      <c r="B300" s="17"/>
      <c r="C300" s="16"/>
    </row>
    <row r="301" spans="1:3" s="18" customFormat="1" ht="15.75" x14ac:dyDescent="0.25">
      <c r="A301" s="16"/>
      <c r="B301" s="17"/>
      <c r="C301" s="16" t="s">
        <v>55</v>
      </c>
    </row>
    <row r="302" spans="1:3" s="18" customFormat="1" ht="15.75" x14ac:dyDescent="0.25">
      <c r="A302" s="16"/>
      <c r="B302" s="17"/>
      <c r="C302" s="16"/>
    </row>
    <row r="303" spans="1:3" ht="15.75" x14ac:dyDescent="0.25">
      <c r="A303" s="15"/>
      <c r="C303" s="3" t="s">
        <v>56</v>
      </c>
    </row>
    <row r="304" spans="1:3" ht="15.75" x14ac:dyDescent="0.25">
      <c r="A304" s="15"/>
    </row>
    <row r="305" spans="1:3" ht="15.75"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ht="15.75" x14ac:dyDescent="0.25">
      <c r="A306" s="15"/>
    </row>
    <row r="307" spans="1:3" ht="15.75" x14ac:dyDescent="0.25">
      <c r="A307" s="15"/>
      <c r="C307" s="3" t="s">
        <v>58</v>
      </c>
    </row>
    <row r="308" spans="1:3" ht="15.75" x14ac:dyDescent="0.25">
      <c r="A308" s="15"/>
    </row>
    <row r="309" spans="1:3" ht="15.75"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ht="15.75" x14ac:dyDescent="0.25">
      <c r="A310" s="15"/>
    </row>
    <row r="311" spans="1:3" s="18" customFormat="1" ht="15.75" x14ac:dyDescent="0.25">
      <c r="A311" s="27"/>
      <c r="B311" s="17"/>
      <c r="C311" s="16" t="s">
        <v>60</v>
      </c>
    </row>
    <row r="312" spans="1:3" s="18" customFormat="1" ht="15.75" x14ac:dyDescent="0.25">
      <c r="A312" s="27"/>
      <c r="B312" s="17"/>
      <c r="C312" s="16"/>
    </row>
    <row r="313" spans="1:3" s="18" customFormat="1" ht="15.75" x14ac:dyDescent="0.25">
      <c r="A313" s="16"/>
      <c r="B313" s="17"/>
      <c r="C313" s="16" t="s">
        <v>61</v>
      </c>
    </row>
    <row r="314" spans="1:3" s="18" customFormat="1" ht="15.75" x14ac:dyDescent="0.25">
      <c r="A314" s="16"/>
      <c r="B314" s="17"/>
      <c r="C314" s="16"/>
    </row>
    <row r="315" spans="1:3" ht="15.75" x14ac:dyDescent="0.25">
      <c r="A315" s="15"/>
      <c r="C315" s="3" t="s">
        <v>56</v>
      </c>
    </row>
    <row r="316" spans="1:3" ht="15.75" x14ac:dyDescent="0.25">
      <c r="A316" s="15"/>
    </row>
    <row r="317" spans="1:3" ht="15.75"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ht="15.75" x14ac:dyDescent="0.25">
      <c r="A318" s="15"/>
    </row>
    <row r="319" spans="1:3" ht="15.75" x14ac:dyDescent="0.25">
      <c r="A319" s="15"/>
      <c r="C319" s="3" t="s">
        <v>58</v>
      </c>
    </row>
    <row r="320" spans="1:3" ht="15.75" x14ac:dyDescent="0.25">
      <c r="A320" s="15"/>
    </row>
    <row r="321" spans="1:3" ht="15.75" x14ac:dyDescent="0.25">
      <c r="A321" s="15"/>
      <c r="B321" s="9" t="s">
        <v>63</v>
      </c>
      <c r="C321" s="3" t="str">
        <f>B321</f>
        <v>[Anti-CD20 intervention](https://www.ncbi.nlm.nih.gov/pubmed/27834303) may help CFS patients, and has shown to increase muscarinic antibody positivity and reduced symptoms.</v>
      </c>
    </row>
    <row r="323" spans="1:3" s="18" customFormat="1" ht="15.75" x14ac:dyDescent="0.25">
      <c r="A323" s="27"/>
      <c r="B323" s="17"/>
      <c r="C323" s="16" t="s">
        <v>64</v>
      </c>
    </row>
    <row r="324" spans="1:3" s="18" customFormat="1" ht="15.75" x14ac:dyDescent="0.25">
      <c r="A324" s="27"/>
      <c r="B324" s="17"/>
      <c r="C324" s="16"/>
    </row>
    <row r="325" spans="1:3" s="18" customFormat="1" ht="15.75" x14ac:dyDescent="0.25">
      <c r="A325" s="16"/>
      <c r="B325" s="17"/>
      <c r="C325" s="16" t="s">
        <v>65</v>
      </c>
    </row>
    <row r="326" spans="1:3" s="18" customFormat="1" ht="15.75" x14ac:dyDescent="0.25">
      <c r="A326" s="16"/>
      <c r="B326" s="17"/>
      <c r="C326" s="16"/>
    </row>
    <row r="327" spans="1:3" ht="15.75" x14ac:dyDescent="0.25">
      <c r="A327" s="15"/>
      <c r="C327" s="3" t="s">
        <v>56</v>
      </c>
    </row>
    <row r="328" spans="1:3" ht="15.75" x14ac:dyDescent="0.25">
      <c r="A328" s="15"/>
    </row>
    <row r="329" spans="1:3" ht="15.75"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ht="15.75" x14ac:dyDescent="0.25">
      <c r="A330" s="15"/>
    </row>
    <row r="331" spans="1:3" ht="15.75" x14ac:dyDescent="0.25">
      <c r="A331" s="15"/>
      <c r="C331" s="3" t="s">
        <v>58</v>
      </c>
    </row>
    <row r="332" spans="1:3" ht="15.75" x14ac:dyDescent="0.25">
      <c r="A332" s="15"/>
    </row>
    <row r="333" spans="1:3" ht="15.75"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ht="15.75" x14ac:dyDescent="0.25">
      <c r="A335" s="27"/>
      <c r="B335" s="17"/>
      <c r="C335" s="16" t="s">
        <v>68</v>
      </c>
    </row>
    <row r="336" spans="1:3" s="18" customFormat="1" ht="15.75" x14ac:dyDescent="0.25">
      <c r="A336" s="27"/>
      <c r="B336" s="17"/>
      <c r="C336" s="16"/>
    </row>
    <row r="337" spans="1:3" s="18" customFormat="1" ht="15.75" x14ac:dyDescent="0.25">
      <c r="A337" s="16"/>
      <c r="B337" s="17"/>
      <c r="C337" s="16" t="s">
        <v>69</v>
      </c>
    </row>
    <row r="338" spans="1:3" s="18" customFormat="1" ht="15.75" x14ac:dyDescent="0.25">
      <c r="A338" s="16"/>
      <c r="B338" s="17"/>
      <c r="C338" s="16"/>
    </row>
    <row r="339" spans="1:3" ht="15.75" x14ac:dyDescent="0.25">
      <c r="A339" s="15"/>
      <c r="C339" s="3" t="s">
        <v>70</v>
      </c>
    </row>
    <row r="340" spans="1:3" ht="15.75" x14ac:dyDescent="0.25">
      <c r="A340" s="15"/>
    </row>
    <row r="341" spans="1:3" ht="15.75"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ht="15.75" x14ac:dyDescent="0.25">
      <c r="A342" s="15"/>
    </row>
    <row r="343" spans="1:3" ht="15.75" x14ac:dyDescent="0.25">
      <c r="A343" s="15"/>
      <c r="C343" s="3" t="s">
        <v>58</v>
      </c>
    </row>
    <row r="344" spans="1:3" ht="15.75" x14ac:dyDescent="0.25">
      <c r="A344" s="15"/>
    </row>
    <row r="345" spans="1:3" ht="15.75"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ht="15.75" x14ac:dyDescent="0.25">
      <c r="B347" s="17"/>
    </row>
    <row r="349" spans="1:3" ht="15.75"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ht="15.75"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ht="15.75"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ht="15.75"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ht="15.75"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ht="15.75"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ht="15.75"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ht="15.75"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workbookViewId="0">
      <selection activeCell="B9" sqref="B9"/>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410</v>
      </c>
      <c r="C2" s="3" t="str">
        <f>CONCATENATE("# What does the ",B2," gene do?")</f>
        <v># What does the GRIK2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418</v>
      </c>
      <c r="H8" s="3" t="s">
        <v>19</v>
      </c>
      <c r="I8" s="11" t="s">
        <v>20</v>
      </c>
      <c r="J8" s="3">
        <v>0.17299999999999999</v>
      </c>
      <c r="K8" s="3">
        <v>0.1</v>
      </c>
      <c r="L8" s="3">
        <f t="shared" si="0"/>
        <v>1.7299999999999998</v>
      </c>
      <c r="Y8" s="6"/>
      <c r="AC8" s="10"/>
    </row>
    <row r="9" spans="1:36" ht="15.75" x14ac:dyDescent="0.25">
      <c r="A9" s="15" t="s">
        <v>21</v>
      </c>
      <c r="B9" s="9" t="s">
        <v>419</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ht="15.75" x14ac:dyDescent="0.25">
      <c r="A10" s="16"/>
      <c r="B10" s="17"/>
      <c r="H10" s="18" t="str">
        <f>B19</f>
        <v>A101518578G</v>
      </c>
    </row>
    <row r="11" spans="1:36" ht="15.75" x14ac:dyDescent="0.25">
      <c r="A11" s="8" t="s">
        <v>3</v>
      </c>
      <c r="B11" s="9" t="s">
        <v>410</v>
      </c>
      <c r="C11" s="3" t="str">
        <f>CONCATENATE("&lt;GeneAnalysis gene=",CHAR(34),B11,CHAR(34)," interval=",CHAR(34),B12,CHAR(34),"&gt; ")</f>
        <v xml:space="preserve">&lt;GeneAnalysis gene="GRIK2" interval="NC_000006.12:g.101393708_102070083"&gt; </v>
      </c>
      <c r="H11" s="19" t="s">
        <v>412</v>
      </c>
      <c r="I11" s="19"/>
      <c r="J11" s="19"/>
      <c r="K11" s="19"/>
      <c r="L11" s="19"/>
      <c r="M11" s="19"/>
      <c r="N11" s="19"/>
      <c r="O11" s="20"/>
      <c r="P11" s="20"/>
      <c r="Q11" s="20"/>
      <c r="R11" s="20"/>
      <c r="S11" s="20"/>
      <c r="T11" s="20"/>
      <c r="U11" s="20"/>
      <c r="V11" s="20"/>
      <c r="W11" s="20"/>
      <c r="X11" s="20"/>
      <c r="Y11" s="20"/>
      <c r="Z11" s="20"/>
    </row>
    <row r="12" spans="1:36" ht="15.75" x14ac:dyDescent="0.25">
      <c r="A12" s="8" t="s">
        <v>24</v>
      </c>
      <c r="B12" s="9" t="s">
        <v>420</v>
      </c>
      <c r="H12" s="9" t="s">
        <v>413</v>
      </c>
      <c r="I12" s="9"/>
      <c r="J12" s="9"/>
      <c r="K12" s="9"/>
      <c r="L12" s="9"/>
      <c r="M12" s="9"/>
      <c r="N12" s="9"/>
      <c r="O12" s="9"/>
      <c r="P12" s="9"/>
      <c r="Q12" s="9"/>
      <c r="R12" s="9"/>
      <c r="S12" s="9"/>
      <c r="T12" s="9"/>
      <c r="U12" s="9"/>
      <c r="V12" s="9"/>
      <c r="W12" s="9"/>
      <c r="X12" s="9"/>
      <c r="Y12" s="9"/>
      <c r="Z12" s="9"/>
    </row>
    <row r="13" spans="1:36" ht="15.75" x14ac:dyDescent="0.25">
      <c r="A13" s="8" t="s">
        <v>25</v>
      </c>
      <c r="B13" s="9" t="s">
        <v>119</v>
      </c>
      <c r="C13" s="3" t="str">
        <f>CONCATENATE("# What are some common mutations of ",B11,"?")</f>
        <v># What are some common mutations of GRIK2?</v>
      </c>
      <c r="H13" s="9" t="s">
        <v>414</v>
      </c>
      <c r="I13" s="9"/>
      <c r="J13" s="9"/>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ht="15.75"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ht="15.75" x14ac:dyDescent="0.25">
      <c r="H16" s="9">
        <v>49.2</v>
      </c>
      <c r="I16" s="9"/>
      <c r="J16" s="9"/>
      <c r="K16" s="9"/>
      <c r="L16" s="9"/>
      <c r="M16" s="9"/>
      <c r="N16" s="9"/>
      <c r="O16" s="9"/>
      <c r="P16" s="9"/>
      <c r="Q16" s="9"/>
      <c r="R16" s="9"/>
      <c r="S16" s="9"/>
      <c r="T16" s="9"/>
      <c r="U16" s="9"/>
      <c r="V16" s="9"/>
      <c r="W16" s="9"/>
      <c r="X16" s="9"/>
      <c r="Y16" s="9"/>
      <c r="Z16" s="9"/>
    </row>
    <row r="17" spans="1:26" ht="15.75"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ht="15.75" x14ac:dyDescent="0.25">
      <c r="A18" s="8" t="s">
        <v>29</v>
      </c>
      <c r="B18" s="19" t="s">
        <v>411</v>
      </c>
      <c r="C18" s="3" t="str">
        <f>CONCATENATE("  &lt;Variant hgvs=",CHAR(34),B18,CHAR(34)," name=",CHAR(34),B19,CHAR(34),"&gt; ")</f>
        <v xml:space="preserve">  &lt;Variant hgvs="NC_000006.12:g.101518578A&gt;G" name="A101518578G"&gt; </v>
      </c>
      <c r="H18" s="9" t="s">
        <v>415</v>
      </c>
      <c r="I18" s="9"/>
      <c r="J18" s="9"/>
      <c r="K18" s="9"/>
      <c r="L18" s="9"/>
      <c r="M18" s="9"/>
      <c r="N18" s="9"/>
      <c r="O18" s="9"/>
      <c r="P18" s="9"/>
      <c r="Q18" s="9"/>
      <c r="R18" s="9"/>
      <c r="S18" s="9"/>
      <c r="T18" s="9"/>
      <c r="U18" s="9"/>
      <c r="V18" s="9"/>
      <c r="W18" s="9"/>
      <c r="X18" s="9"/>
      <c r="Y18" s="9"/>
      <c r="Z18" s="9"/>
    </row>
    <row r="19" spans="1:26" ht="15.75" x14ac:dyDescent="0.25">
      <c r="A19" s="15" t="s">
        <v>30</v>
      </c>
      <c r="B19" s="21" t="s">
        <v>416</v>
      </c>
      <c r="H19" s="9">
        <v>31.6</v>
      </c>
      <c r="I19" s="9"/>
      <c r="J19" s="9"/>
      <c r="K19" s="9"/>
      <c r="L19" s="9"/>
      <c r="M19" s="9"/>
      <c r="N19" s="9"/>
      <c r="O19" s="9"/>
      <c r="P19" s="9"/>
      <c r="Q19" s="9"/>
      <c r="R19" s="9"/>
      <c r="S19" s="9"/>
      <c r="T19" s="9"/>
      <c r="U19" s="9"/>
      <c r="V19" s="9"/>
      <c r="W19" s="9"/>
      <c r="X19" s="9"/>
      <c r="Y19" s="9"/>
      <c r="Z19" s="9"/>
    </row>
    <row r="20" spans="1:26" ht="15.75"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ht="15.75"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ht="15.75" x14ac:dyDescent="0.25">
      <c r="A22" s="15" t="s">
        <v>35</v>
      </c>
      <c r="B22" s="9" t="s">
        <v>417</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ht="15.75" x14ac:dyDescent="0.25">
      <c r="A23" s="27"/>
      <c r="B23" s="17"/>
    </row>
    <row r="24" spans="1:26" s="18" customFormat="1" ht="15.75" x14ac:dyDescent="0.25">
      <c r="A24" s="27"/>
      <c r="B24" s="17"/>
      <c r="C24" s="18" t="str">
        <f>C17</f>
        <v>&lt;# A101518578G #&gt;</v>
      </c>
    </row>
    <row r="25" spans="1:26" ht="15.75"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ht="15.75" x14ac:dyDescent="0.25">
      <c r="A26" s="15" t="s">
        <v>35</v>
      </c>
      <c r="B26" s="21" t="str">
        <f t="shared" ref="B26:B30" si="1">H12</f>
        <v>[101518578A&gt;G]</v>
      </c>
    </row>
    <row r="27" spans="1:26" ht="15.75" x14ac:dyDescent="0.25">
      <c r="A27" s="15" t="s">
        <v>31</v>
      </c>
      <c r="B27" s="21" t="str">
        <f t="shared" si="1"/>
        <v>[101518578=]</v>
      </c>
      <c r="C27" s="3" t="s">
        <v>38</v>
      </c>
    </row>
    <row r="28" spans="1:26" ht="15.75"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ht="15.75"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ht="15.75" x14ac:dyDescent="0.25">
      <c r="A30" s="8" t="s">
        <v>41</v>
      </c>
      <c r="B30" s="21">
        <f t="shared" si="1"/>
        <v>49.2</v>
      </c>
    </row>
    <row r="31" spans="1:26" ht="15.75" x14ac:dyDescent="0.25">
      <c r="A31" s="15"/>
      <c r="C31" s="3" t="s">
        <v>42</v>
      </c>
    </row>
    <row r="32" spans="1:26" ht="15.75" x14ac:dyDescent="0.25">
      <c r="A32" s="8"/>
    </row>
    <row r="33" spans="1:3" ht="15.75" x14ac:dyDescent="0.25">
      <c r="A33" s="8"/>
      <c r="C33" s="3" t="str">
        <f>CONCATENATE("    ",B29)</f>
        <v xml:space="preserve">    You are in the Moderate Loss of Function category. See below for more information.</v>
      </c>
    </row>
    <row r="34" spans="1:3" ht="15.75" x14ac:dyDescent="0.25">
      <c r="A34" s="8"/>
    </row>
    <row r="35" spans="1:3" ht="15.75" x14ac:dyDescent="0.25">
      <c r="A35" s="8"/>
      <c r="C35" s="3" t="s">
        <v>43</v>
      </c>
    </row>
    <row r="36" spans="1:3" ht="15.75" x14ac:dyDescent="0.25">
      <c r="A36" s="15"/>
    </row>
    <row r="37" spans="1:3" ht="15.75" x14ac:dyDescent="0.25">
      <c r="A37" s="15"/>
      <c r="C37" s="3" t="str">
        <f>CONCATENATE( "    &lt;piechart percentage=",B30," /&gt;")</f>
        <v xml:space="preserve">    &lt;piechart percentage=49.2 /&gt;</v>
      </c>
    </row>
    <row r="38" spans="1:3" ht="15.75" x14ac:dyDescent="0.25">
      <c r="A38" s="15"/>
      <c r="C38" s="3" t="str">
        <f>"  &lt;/Genotype&gt;"</f>
        <v xml:space="preserve">  &lt;/Genotype&gt;</v>
      </c>
    </row>
    <row r="39" spans="1:3" ht="15.75"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ht="15.75" x14ac:dyDescent="0.25">
      <c r="A40" s="8" t="s">
        <v>45</v>
      </c>
      <c r="B40" s="9" t="str">
        <f t="shared" ref="B40:B41" si="2">H18</f>
        <v>You are in the Severe Loss of Function category. See below for more information.</v>
      </c>
      <c r="C40" s="3" t="s">
        <v>26</v>
      </c>
    </row>
    <row r="41" spans="1:3" ht="15.75" x14ac:dyDescent="0.25">
      <c r="A41" s="8" t="s">
        <v>41</v>
      </c>
      <c r="B41" s="9">
        <f t="shared" si="2"/>
        <v>31.6</v>
      </c>
      <c r="C41" s="3" t="s">
        <v>38</v>
      </c>
    </row>
    <row r="42" spans="1:3" ht="15.75" x14ac:dyDescent="0.25">
      <c r="A42" s="8"/>
    </row>
    <row r="43" spans="1:3" ht="15.75"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ht="15.75" x14ac:dyDescent="0.25">
      <c r="A44" s="8"/>
    </row>
    <row r="45" spans="1:3" ht="15.75" x14ac:dyDescent="0.25">
      <c r="A45" s="8"/>
      <c r="C45" s="3" t="s">
        <v>42</v>
      </c>
    </row>
    <row r="46" spans="1:3" ht="15.75" x14ac:dyDescent="0.25">
      <c r="A46" s="8"/>
    </row>
    <row r="47" spans="1:3" ht="15.75" x14ac:dyDescent="0.25">
      <c r="A47" s="8"/>
      <c r="C47" s="3" t="str">
        <f>CONCATENATE("    ",B40)</f>
        <v xml:space="preserve">    You are in the Severe Loss of Function category. See below for more information.</v>
      </c>
    </row>
    <row r="48" spans="1:3" ht="15.75" x14ac:dyDescent="0.25">
      <c r="A48" s="8"/>
    </row>
    <row r="49" spans="1:3" ht="15.75" x14ac:dyDescent="0.25">
      <c r="A49" s="15"/>
      <c r="C49" s="3" t="s">
        <v>43</v>
      </c>
    </row>
    <row r="50" spans="1:3" ht="15.75" x14ac:dyDescent="0.25">
      <c r="A50" s="15"/>
    </row>
    <row r="51" spans="1:3" ht="15.75" x14ac:dyDescent="0.25">
      <c r="A51" s="15"/>
      <c r="C51" s="3" t="str">
        <f>CONCATENATE( "    &lt;piechart percentage=",B41," /&gt;")</f>
        <v xml:space="preserve">    &lt;piechart percentage=31.6 /&gt;</v>
      </c>
    </row>
    <row r="52" spans="1:3" ht="15.75" x14ac:dyDescent="0.25">
      <c r="A52" s="15"/>
      <c r="C52" s="3" t="str">
        <f>"  &lt;/Genotype&gt;"</f>
        <v xml:space="preserve">  &lt;/Genotype&gt;</v>
      </c>
    </row>
    <row r="53" spans="1:3" ht="15.75"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ht="15.75" x14ac:dyDescent="0.25">
      <c r="A54" s="8" t="s">
        <v>47</v>
      </c>
      <c r="B54" s="9" t="str">
        <f t="shared" ref="B54:B55" si="3">H21</f>
        <v>This variant is not associated with increased risk.</v>
      </c>
      <c r="C54" s="3" t="s">
        <v>26</v>
      </c>
    </row>
    <row r="55" spans="1:3" ht="15.75" x14ac:dyDescent="0.25">
      <c r="A55" s="8" t="s">
        <v>41</v>
      </c>
      <c r="B55" s="9">
        <f t="shared" si="3"/>
        <v>19.3</v>
      </c>
      <c r="C55" s="3" t="s">
        <v>38</v>
      </c>
    </row>
    <row r="56" spans="1:3" ht="15.75" x14ac:dyDescent="0.25">
      <c r="A56" s="15"/>
    </row>
    <row r="57" spans="1:3" ht="15.75" x14ac:dyDescent="0.25">
      <c r="A57" s="8"/>
      <c r="C57" s="3" t="str">
        <f>CONCATENATE("    ",B53)</f>
        <v xml:space="preserve">    Your GRIK2 gene has no variants. A normal gene is referred to as a "wild-type" gene.</v>
      </c>
    </row>
    <row r="58" spans="1:3" ht="15.75" x14ac:dyDescent="0.25">
      <c r="A58" s="8"/>
    </row>
    <row r="59" spans="1:3" ht="15.75" x14ac:dyDescent="0.25">
      <c r="A59" s="8"/>
      <c r="C59" s="3" t="s">
        <v>42</v>
      </c>
    </row>
    <row r="60" spans="1:3" ht="15.75" x14ac:dyDescent="0.25">
      <c r="A60" s="8"/>
    </row>
    <row r="61" spans="1:3" ht="15.75" x14ac:dyDescent="0.25">
      <c r="A61" s="8"/>
      <c r="C61" s="3" t="str">
        <f>CONCATENATE("    ",B54)</f>
        <v xml:space="preserve">    This variant is not associated with increased risk.</v>
      </c>
    </row>
    <row r="62" spans="1:3" ht="15.75" x14ac:dyDescent="0.25">
      <c r="A62" s="15"/>
    </row>
    <row r="63" spans="1:3" ht="15.75" x14ac:dyDescent="0.25">
      <c r="A63" s="15"/>
      <c r="C63" s="3" t="s">
        <v>43</v>
      </c>
    </row>
    <row r="64" spans="1:3" ht="15.75" x14ac:dyDescent="0.25">
      <c r="A64" s="15"/>
    </row>
    <row r="65" spans="1:3" ht="15.75" x14ac:dyDescent="0.25">
      <c r="A65" s="15"/>
      <c r="C65" s="3" t="str">
        <f>CONCATENATE( "    &lt;piechart percentage=",B55," /&gt;")</f>
        <v xml:space="preserve">    &lt;piechart percentage=19.3 /&gt;</v>
      </c>
    </row>
    <row r="66" spans="1:3" ht="15.75" x14ac:dyDescent="0.25">
      <c r="A66" s="15"/>
      <c r="C66" s="3" t="str">
        <f>"  &lt;/Genotype&gt;"</f>
        <v xml:space="preserve">  &lt;/Genotype&gt;</v>
      </c>
    </row>
    <row r="67" spans="1:3" ht="15.75" x14ac:dyDescent="0.25">
      <c r="A67" s="15"/>
      <c r="C67" s="3" t="s">
        <v>48</v>
      </c>
    </row>
    <row r="68" spans="1:3" ht="15.75"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ht="15.75" x14ac:dyDescent="0.25">
      <c r="A69" s="8" t="s">
        <v>49</v>
      </c>
      <c r="B69" s="9" t="s">
        <v>50</v>
      </c>
      <c r="C69" s="3" t="s">
        <v>26</v>
      </c>
    </row>
    <row r="70" spans="1:3" ht="15.75" x14ac:dyDescent="0.25">
      <c r="A70" s="8" t="s">
        <v>41</v>
      </c>
      <c r="C70" s="3" t="s">
        <v>38</v>
      </c>
    </row>
    <row r="71" spans="1:3" ht="15.75" x14ac:dyDescent="0.25">
      <c r="A71" s="8"/>
    </row>
    <row r="72" spans="1:3" ht="15.75" x14ac:dyDescent="0.25">
      <c r="A72" s="8"/>
      <c r="C72" s="3" t="str">
        <f>CONCATENATE("    ",B68)</f>
        <v xml:space="preserve">    Your GRIK2 gene has an unknown variant.</v>
      </c>
    </row>
    <row r="73" spans="1:3" ht="15.75" x14ac:dyDescent="0.25">
      <c r="A73" s="8"/>
    </row>
    <row r="74" spans="1:3" ht="15.75" x14ac:dyDescent="0.25">
      <c r="A74" s="8"/>
      <c r="C74" s="3" t="s">
        <v>42</v>
      </c>
    </row>
    <row r="75" spans="1:3" ht="15.75" x14ac:dyDescent="0.25">
      <c r="A75" s="8"/>
    </row>
    <row r="76" spans="1:3" ht="15.75" x14ac:dyDescent="0.25">
      <c r="A76" s="15"/>
      <c r="C76" s="3" t="str">
        <f>CONCATENATE("    ",B69)</f>
        <v xml:space="preserve">    The effect is unknown.</v>
      </c>
    </row>
    <row r="77" spans="1:3" ht="15.75" x14ac:dyDescent="0.25">
      <c r="A77" s="8"/>
    </row>
    <row r="78" spans="1:3" ht="15.75" x14ac:dyDescent="0.25">
      <c r="A78" s="15"/>
      <c r="C78" s="3" t="s">
        <v>43</v>
      </c>
    </row>
    <row r="79" spans="1:3" ht="15.75" x14ac:dyDescent="0.25">
      <c r="A79" s="15"/>
    </row>
    <row r="80" spans="1:3" ht="15.75" x14ac:dyDescent="0.25">
      <c r="A80" s="15"/>
      <c r="C80" s="3" t="str">
        <f>CONCATENATE( "    &lt;piechart percentage=",B70," /&gt;")</f>
        <v xml:space="preserve">    &lt;piechart percentage= /&gt;</v>
      </c>
    </row>
    <row r="81" spans="1:3" ht="15.75" x14ac:dyDescent="0.25">
      <c r="A81" s="15"/>
      <c r="C81" s="3" t="str">
        <f>"  &lt;/Genotype&gt;"</f>
        <v xml:space="preserve">  &lt;/Genotype&gt;</v>
      </c>
    </row>
    <row r="82" spans="1:3" ht="15.75" x14ac:dyDescent="0.25">
      <c r="A82" s="15"/>
      <c r="C82" s="3" t="s">
        <v>51</v>
      </c>
    </row>
    <row r="83" spans="1:3" ht="15.75"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ht="15.75" x14ac:dyDescent="0.25">
      <c r="A84" s="8" t="s">
        <v>47</v>
      </c>
      <c r="B84" s="9" t="s">
        <v>52</v>
      </c>
      <c r="C84" s="3" t="s">
        <v>26</v>
      </c>
    </row>
    <row r="85" spans="1:3" ht="15.75" x14ac:dyDescent="0.25">
      <c r="A85" s="8" t="s">
        <v>41</v>
      </c>
      <c r="C85" s="3" t="s">
        <v>38</v>
      </c>
    </row>
    <row r="86" spans="1:3" ht="15.75" x14ac:dyDescent="0.25">
      <c r="A86" s="8"/>
    </row>
    <row r="87" spans="1:3" ht="15.75" x14ac:dyDescent="0.25">
      <c r="A87" s="8"/>
      <c r="C87" s="3" t="str">
        <f>CONCATENATE("    ",B83)</f>
        <v xml:space="preserve">    Your GRIK2 gene has no variants. A normal gene is referred to as a "wild-type" gene.</v>
      </c>
    </row>
    <row r="88" spans="1:3" ht="15.75" x14ac:dyDescent="0.25">
      <c r="A88" s="8"/>
    </row>
    <row r="89" spans="1:3" ht="15.75" x14ac:dyDescent="0.25">
      <c r="A89" s="8"/>
      <c r="C89" s="3" t="s">
        <v>42</v>
      </c>
    </row>
    <row r="90" spans="1:3" ht="15.75" x14ac:dyDescent="0.25">
      <c r="A90" s="8"/>
    </row>
    <row r="91" spans="1:3" ht="15.75" x14ac:dyDescent="0.25">
      <c r="A91" s="8"/>
      <c r="C91" s="3" t="str">
        <f>CONCATENATE("    ",B84)</f>
        <v xml:space="preserve">    Your variant is not associated with any loss of function.</v>
      </c>
    </row>
    <row r="92" spans="1:3" ht="15.75" x14ac:dyDescent="0.25">
      <c r="A92" s="8"/>
    </row>
    <row r="93" spans="1:3" ht="15.75" x14ac:dyDescent="0.25">
      <c r="A93" s="8"/>
      <c r="C93" s="3" t="s">
        <v>43</v>
      </c>
    </row>
    <row r="94" spans="1:3" ht="15.75" x14ac:dyDescent="0.25">
      <c r="A94" s="15"/>
    </row>
    <row r="95" spans="1:3" ht="15.75" x14ac:dyDescent="0.25">
      <c r="A95" s="8"/>
      <c r="C95" s="3" t="str">
        <f>CONCATENATE( "    &lt;piechart percentage=",B85," /&gt;")</f>
        <v xml:space="preserve">    &lt;piechart percentage= /&gt;</v>
      </c>
    </row>
    <row r="96" spans="1:3" ht="15.75" x14ac:dyDescent="0.25">
      <c r="A96" s="8"/>
      <c r="C96" s="3" t="str">
        <f>"  &lt;/Genotype&gt;"</f>
        <v xml:space="preserve">  &lt;/Genotype&gt;</v>
      </c>
    </row>
    <row r="97" spans="1:3" ht="15.75" x14ac:dyDescent="0.25">
      <c r="A97" s="8"/>
      <c r="C97" s="3" t="str">
        <f>"&lt;/GeneAnalysis&gt;"</f>
        <v>&lt;/GeneAnalysis&gt;</v>
      </c>
    </row>
    <row r="98" spans="1:3" s="18" customFormat="1" ht="15.75" x14ac:dyDescent="0.25">
      <c r="A98" s="27"/>
      <c r="B98" s="17"/>
    </row>
    <row r="99" spans="1:3" ht="15.75" x14ac:dyDescent="0.25">
      <c r="A99" s="15"/>
      <c r="C99" s="3" t="str">
        <f>CONCATENATE("# How do changes in ",B11," affect people?")</f>
        <v># How do changes in GRIK2 affect people?</v>
      </c>
    </row>
    <row r="100" spans="1:3" ht="15.75" x14ac:dyDescent="0.25">
      <c r="A100" s="15"/>
    </row>
    <row r="101" spans="1:3" ht="15.75"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ht="15.75" x14ac:dyDescent="0.25">
      <c r="A102" s="15"/>
    </row>
    <row r="103" spans="1:3" s="18" customFormat="1" ht="15.75" x14ac:dyDescent="0.25">
      <c r="A103" s="27"/>
      <c r="B103" s="17"/>
      <c r="C103" s="16" t="s">
        <v>54</v>
      </c>
    </row>
    <row r="104" spans="1:3" s="18" customFormat="1" ht="15.75" x14ac:dyDescent="0.25">
      <c r="A104" s="27"/>
      <c r="B104" s="17"/>
      <c r="C104" s="16"/>
    </row>
    <row r="105" spans="1:3" s="18" customFormat="1" ht="15.75" x14ac:dyDescent="0.25">
      <c r="A105" s="16"/>
      <c r="B105" s="17"/>
      <c r="C105" s="16" t="s">
        <v>55</v>
      </c>
    </row>
    <row r="106" spans="1:3" s="18" customFormat="1" ht="15.75" x14ac:dyDescent="0.25">
      <c r="A106" s="16"/>
      <c r="B106" s="17"/>
      <c r="C106" s="16"/>
    </row>
    <row r="107" spans="1:3" ht="15.75" x14ac:dyDescent="0.25">
      <c r="A107" s="15"/>
      <c r="C107" s="3" t="s">
        <v>56</v>
      </c>
    </row>
    <row r="108" spans="1:3" ht="15.75" x14ac:dyDescent="0.25">
      <c r="A108" s="15"/>
    </row>
    <row r="109" spans="1:3" ht="15.75"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ht="15.75" x14ac:dyDescent="0.25">
      <c r="A110" s="15"/>
    </row>
    <row r="111" spans="1:3" ht="15.75" x14ac:dyDescent="0.25">
      <c r="A111" s="15"/>
      <c r="C111" s="3" t="s">
        <v>58</v>
      </c>
    </row>
    <row r="112" spans="1:3" ht="15.75" x14ac:dyDescent="0.25">
      <c r="A112" s="15"/>
    </row>
    <row r="113" spans="1:3" ht="15.75"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ht="15.75" x14ac:dyDescent="0.25">
      <c r="A114" s="15"/>
    </row>
    <row r="115" spans="1:3" s="18" customFormat="1" ht="15.75" x14ac:dyDescent="0.25">
      <c r="A115" s="27"/>
      <c r="B115" s="17"/>
      <c r="C115" s="16" t="s">
        <v>60</v>
      </c>
    </row>
    <row r="116" spans="1:3" s="18" customFormat="1" ht="15.75" x14ac:dyDescent="0.25">
      <c r="A116" s="27"/>
      <c r="B116" s="17"/>
      <c r="C116" s="16"/>
    </row>
    <row r="117" spans="1:3" s="18" customFormat="1" ht="15.75" x14ac:dyDescent="0.25">
      <c r="A117" s="16"/>
      <c r="B117" s="17"/>
      <c r="C117" s="16" t="s">
        <v>61</v>
      </c>
    </row>
    <row r="118" spans="1:3" s="18" customFormat="1" ht="15.75" x14ac:dyDescent="0.25">
      <c r="A118" s="16"/>
      <c r="B118" s="17"/>
      <c r="C118" s="16"/>
    </row>
    <row r="119" spans="1:3" ht="15.75" x14ac:dyDescent="0.25">
      <c r="A119" s="15"/>
      <c r="C119" s="3" t="s">
        <v>56</v>
      </c>
    </row>
    <row r="120" spans="1:3" ht="15.75" x14ac:dyDescent="0.25">
      <c r="A120" s="15"/>
    </row>
    <row r="121" spans="1:3" ht="15.75"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ht="15.75" x14ac:dyDescent="0.25">
      <c r="A122" s="15"/>
    </row>
    <row r="123" spans="1:3" ht="15.75" x14ac:dyDescent="0.25">
      <c r="A123" s="15"/>
      <c r="C123" s="3" t="s">
        <v>58</v>
      </c>
    </row>
    <row r="124" spans="1:3" ht="15.75" x14ac:dyDescent="0.25">
      <c r="A124" s="15"/>
    </row>
    <row r="125" spans="1:3" ht="15.75" x14ac:dyDescent="0.25">
      <c r="A125" s="15"/>
      <c r="B125" s="9" t="s">
        <v>63</v>
      </c>
      <c r="C125" s="3" t="str">
        <f>B125</f>
        <v>[Anti-CD20 intervention](https://www.ncbi.nlm.nih.gov/pubmed/27834303) may help CFS patients, and has shown to increase muscarinic antibody positivity and reduced symptoms.</v>
      </c>
    </row>
    <row r="127" spans="1:3" s="18" customFormat="1" ht="15.75" x14ac:dyDescent="0.25">
      <c r="A127" s="27"/>
      <c r="B127" s="17"/>
      <c r="C127" s="16" t="s">
        <v>64</v>
      </c>
    </row>
    <row r="128" spans="1:3" s="18" customFormat="1" ht="15.75" x14ac:dyDescent="0.25">
      <c r="A128" s="27"/>
      <c r="B128" s="17"/>
      <c r="C128" s="16"/>
    </row>
    <row r="129" spans="1:3" s="18" customFormat="1" ht="15.75" x14ac:dyDescent="0.25">
      <c r="A129" s="16"/>
      <c r="B129" s="17"/>
      <c r="C129" s="16" t="s">
        <v>65</v>
      </c>
    </row>
    <row r="130" spans="1:3" s="18" customFormat="1" ht="15.75" x14ac:dyDescent="0.25">
      <c r="A130" s="16"/>
      <c r="B130" s="17"/>
      <c r="C130" s="16"/>
    </row>
    <row r="131" spans="1:3" ht="15.75" x14ac:dyDescent="0.25">
      <c r="A131" s="15"/>
      <c r="C131" s="3" t="s">
        <v>56</v>
      </c>
    </row>
    <row r="132" spans="1:3" ht="15.75" x14ac:dyDescent="0.25">
      <c r="A132" s="15"/>
    </row>
    <row r="133" spans="1:3" ht="15.75"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ht="15.75" x14ac:dyDescent="0.25">
      <c r="A134" s="15"/>
    </row>
    <row r="135" spans="1:3" ht="15.75" x14ac:dyDescent="0.25">
      <c r="A135" s="15"/>
      <c r="C135" s="3" t="s">
        <v>58</v>
      </c>
    </row>
    <row r="136" spans="1:3" ht="15.75" x14ac:dyDescent="0.25">
      <c r="A136" s="15"/>
    </row>
    <row r="137" spans="1:3" ht="15.75"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ht="15.75" x14ac:dyDescent="0.25">
      <c r="A139" s="27"/>
      <c r="B139" s="17"/>
      <c r="C139" s="16" t="s">
        <v>68</v>
      </c>
    </row>
    <row r="140" spans="1:3" s="18" customFormat="1" ht="15.75" x14ac:dyDescent="0.25">
      <c r="A140" s="27"/>
      <c r="B140" s="17"/>
      <c r="C140" s="16"/>
    </row>
    <row r="141" spans="1:3" s="18" customFormat="1" ht="15.75" x14ac:dyDescent="0.25">
      <c r="A141" s="16"/>
      <c r="B141" s="17"/>
      <c r="C141" s="16" t="s">
        <v>69</v>
      </c>
    </row>
    <row r="142" spans="1:3" s="18" customFormat="1" ht="15.75" x14ac:dyDescent="0.25">
      <c r="A142" s="16"/>
      <c r="B142" s="17"/>
      <c r="C142" s="16"/>
    </row>
    <row r="143" spans="1:3" ht="15.75" x14ac:dyDescent="0.25">
      <c r="A143" s="15"/>
      <c r="C143" s="3" t="s">
        <v>70</v>
      </c>
    </row>
    <row r="144" spans="1:3" ht="15.75" x14ac:dyDescent="0.25">
      <c r="A144" s="15"/>
    </row>
    <row r="145" spans="1:3" ht="15.75"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ht="15.75" x14ac:dyDescent="0.25">
      <c r="A146" s="15"/>
    </row>
    <row r="147" spans="1:3" ht="15.75" x14ac:dyDescent="0.25">
      <c r="A147" s="15"/>
      <c r="C147" s="3" t="s">
        <v>58</v>
      </c>
    </row>
    <row r="148" spans="1:3" ht="15.75" x14ac:dyDescent="0.25">
      <c r="A148" s="15"/>
    </row>
    <row r="149" spans="1:3" ht="15.75"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ht="15.75" x14ac:dyDescent="0.25">
      <c r="B151" s="17"/>
    </row>
    <row r="153" spans="1:3" ht="15.75"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ht="15.75"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ht="15.75"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ht="15.75"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ht="15.75"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ht="15.75"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ht="15.75"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ht="15.75"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ht="15.75"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ht="15.75"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ht="15.75"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ht="15.75"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ht="15.75"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ht="15.75"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ht="15.75"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ht="15.75"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ht="15.75"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ht="15.75"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ht="15.75"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ht="15.75"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ht="15.75"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74"/>
  <sheetViews>
    <sheetView topLeftCell="A242" workbookViewId="0">
      <selection activeCell="C2" sqref="C2:C248"/>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450</v>
      </c>
      <c r="C2" s="3" t="str">
        <f>CONCATENATE("# What does the ",B2," gene do?")</f>
        <v># What does the TPH2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12</v>
      </c>
      <c r="C6" s="3" t="str">
        <f>CONCATENATE("This gene is located on chromosome ",B6,". The ",B7," it creates acts in your ",B8)</f>
        <v>This gene is located on chromosome 12. The protein it creates acts in your brain.</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466</v>
      </c>
      <c r="H8" s="3" t="s">
        <v>19</v>
      </c>
      <c r="I8" s="11" t="s">
        <v>20</v>
      </c>
      <c r="J8" s="3">
        <v>0.17299999999999999</v>
      </c>
      <c r="K8" s="3">
        <v>0.1</v>
      </c>
      <c r="L8" s="3">
        <f t="shared" si="0"/>
        <v>1.7299999999999998</v>
      </c>
      <c r="Y8" s="6"/>
      <c r="AC8" s="10"/>
    </row>
    <row r="9" spans="1:36" ht="15.75"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ht="15.75" x14ac:dyDescent="0.25">
      <c r="A10" s="16"/>
      <c r="B10" s="17"/>
      <c r="H10" s="18" t="str">
        <f>B19</f>
        <v>A71942732G</v>
      </c>
      <c r="I10" s="18" t="str">
        <f>B25</f>
        <v>A72018440G</v>
      </c>
      <c r="J10" s="18" t="str">
        <f>B31</f>
        <v>A71966484G</v>
      </c>
      <c r="K10" s="18" t="str">
        <f>B37</f>
        <v>C71978821T</v>
      </c>
    </row>
    <row r="11" spans="1:36" ht="15.75" x14ac:dyDescent="0.25">
      <c r="A11" s="8" t="s">
        <v>3</v>
      </c>
      <c r="B11" s="9" t="s">
        <v>450</v>
      </c>
      <c r="C11" s="3" t="str">
        <f>CONCATENATE("&lt;GeneAnalysis gene=",CHAR(34),B11,CHAR(34)," interval=",CHAR(34),B12,CHAR(34),"&gt; ")</f>
        <v xml:space="preserve">&lt;GeneAnalysis gene="TPH2" interval="NC_000012.12:g.71938846_72032441"&gt; </v>
      </c>
      <c r="H11" s="19" t="s">
        <v>456</v>
      </c>
      <c r="I11" s="19" t="s">
        <v>456</v>
      </c>
      <c r="J11" s="19" t="s">
        <v>456</v>
      </c>
      <c r="K11" s="19" t="s">
        <v>456</v>
      </c>
      <c r="L11" s="19"/>
      <c r="M11" s="19"/>
      <c r="N11" s="19"/>
      <c r="O11" s="20"/>
      <c r="P11" s="20"/>
      <c r="Q11" s="20"/>
      <c r="R11" s="20"/>
      <c r="S11" s="20"/>
      <c r="T11" s="20"/>
      <c r="U11" s="20"/>
      <c r="V11" s="20"/>
      <c r="W11" s="20"/>
      <c r="X11" s="20"/>
      <c r="Y11" s="20"/>
      <c r="Z11" s="20"/>
    </row>
    <row r="12" spans="1:36" ht="15.75" x14ac:dyDescent="0.25">
      <c r="A12" s="8" t="s">
        <v>24</v>
      </c>
      <c r="B12" s="9" t="s">
        <v>465</v>
      </c>
      <c r="H12" s="9" t="s">
        <v>459</v>
      </c>
      <c r="I12" s="9" t="s">
        <v>461</v>
      </c>
      <c r="J12" s="9" t="s">
        <v>463</v>
      </c>
      <c r="K12" s="9" t="s">
        <v>457</v>
      </c>
      <c r="L12" s="9"/>
      <c r="M12" s="9"/>
      <c r="N12" s="9"/>
      <c r="O12" s="9"/>
      <c r="P12" s="9"/>
      <c r="Q12" s="9"/>
      <c r="R12" s="9"/>
      <c r="S12" s="9"/>
      <c r="T12" s="9"/>
      <c r="U12" s="9"/>
      <c r="V12" s="9"/>
      <c r="W12" s="9"/>
      <c r="X12" s="9"/>
      <c r="Y12" s="9"/>
      <c r="Z12" s="9"/>
    </row>
    <row r="13" spans="1:36" ht="15.75" x14ac:dyDescent="0.25">
      <c r="A13" s="8" t="s">
        <v>25</v>
      </c>
      <c r="B13" s="9" t="s">
        <v>451</v>
      </c>
      <c r="C13" s="3" t="str">
        <f>CONCATENATE("# What are some common mutations of ",B11,"?")</f>
        <v># What are some common mutations of TPH2?</v>
      </c>
      <c r="H13" s="9" t="s">
        <v>460</v>
      </c>
      <c r="I13" s="9" t="s">
        <v>462</v>
      </c>
      <c r="J13" s="9" t="s">
        <v>464</v>
      </c>
      <c r="K13" s="9" t="s">
        <v>458</v>
      </c>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[A71966484G](https://www.ncbi.nlm.nih.gov/clinvar/variation/403250/)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[C71978821T](https://www.ncbi.nlm.nih.gov/clinvar/variation/14016/) variant. This substitution of a single nucleotide is known as a missense mutation.</v>
      </c>
      <c r="L14" s="9"/>
      <c r="M14" s="9"/>
      <c r="N14" s="9"/>
      <c r="O14" s="9"/>
      <c r="P14" s="9"/>
      <c r="Q14" s="9"/>
      <c r="R14" s="9"/>
      <c r="S14" s="9"/>
      <c r="T14" s="9"/>
      <c r="U14" s="9"/>
      <c r="V14" s="9"/>
      <c r="W14" s="9"/>
      <c r="X14" s="9"/>
      <c r="Y14" s="9"/>
      <c r="Z14" s="9"/>
    </row>
    <row r="15" spans="1:36" ht="15.75" x14ac:dyDescent="0.25">
      <c r="C15" s="3" t="str">
        <f>CONCATENATE("There are ",B13," common variants in ",B11,": ",B22,", ",B28,", ",B34,", and ",B40,".")</f>
        <v>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5" s="9" t="s">
        <v>28</v>
      </c>
      <c r="I15" s="9" t="s">
        <v>28</v>
      </c>
      <c r="J15" s="9" t="s">
        <v>28</v>
      </c>
      <c r="K15" s="9" t="s">
        <v>28</v>
      </c>
      <c r="L15" s="9"/>
      <c r="M15" s="9"/>
      <c r="N15" s="9"/>
      <c r="O15" s="9"/>
      <c r="P15" s="9"/>
      <c r="Q15" s="9"/>
      <c r="R15" s="9"/>
      <c r="S15" s="9"/>
      <c r="T15" s="9"/>
      <c r="U15" s="9"/>
      <c r="V15" s="9"/>
      <c r="W15" s="9"/>
      <c r="X15" s="9"/>
      <c r="Y15" s="9"/>
      <c r="Z15" s="9"/>
    </row>
    <row r="16" spans="1:36" ht="15.75" x14ac:dyDescent="0.25">
      <c r="H16" s="9">
        <v>45.7</v>
      </c>
      <c r="I16" s="9">
        <v>49.7</v>
      </c>
      <c r="J16" s="9">
        <v>48.1</v>
      </c>
      <c r="K16" s="9">
        <v>49.7</v>
      </c>
      <c r="L16" s="9"/>
      <c r="M16" s="9"/>
      <c r="N16" s="9"/>
      <c r="O16" s="9"/>
      <c r="P16" s="9"/>
      <c r="Q16" s="9"/>
      <c r="R16" s="9"/>
      <c r="S16" s="9"/>
      <c r="T16" s="9"/>
      <c r="U16" s="9"/>
      <c r="V16" s="9"/>
      <c r="W16" s="9"/>
      <c r="X16" s="9"/>
      <c r="Y16" s="9"/>
      <c r="Z16" s="9"/>
    </row>
    <row r="17" spans="1:26" ht="15.75" x14ac:dyDescent="0.25">
      <c r="C17" s="3" t="str">
        <f>CONCATENATE("&lt;# ",B19," #&gt;")</f>
        <v>&lt;# A71942732G #&gt;</v>
      </c>
      <c r="H17" s="9" t="str">
        <f>CONCATENATE("People with this variant have two copies of the ",B22,"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[A71966484G](https://www.ncbi.nlm.nih.gov/clinvar/variation/403250/)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ht="15.75" x14ac:dyDescent="0.25">
      <c r="A18" s="8" t="s">
        <v>29</v>
      </c>
      <c r="B18" s="28" t="s">
        <v>452</v>
      </c>
      <c r="C18" s="3" t="str">
        <f>CONCATENATE("  &lt;Variant hgvs=",CHAR(34),B18,CHAR(34)," name=",CHAR(34),B19,CHAR(34),"&gt; ")</f>
        <v xml:space="preserve">  &lt;Variant hgvs="NC_000012.12:g.71942732A&gt;G" name="A71942732G"&gt; </v>
      </c>
      <c r="H18" s="9" t="s">
        <v>27</v>
      </c>
      <c r="I18" s="9" t="s">
        <v>27</v>
      </c>
      <c r="J18" s="9" t="s">
        <v>27</v>
      </c>
      <c r="K18" s="9" t="s">
        <v>27</v>
      </c>
      <c r="L18" s="9"/>
      <c r="M18" s="9"/>
      <c r="N18" s="9"/>
      <c r="O18" s="9"/>
      <c r="P18" s="9"/>
      <c r="Q18" s="9"/>
      <c r="R18" s="9"/>
      <c r="S18" s="9"/>
      <c r="T18" s="9"/>
      <c r="U18" s="9"/>
      <c r="V18" s="9"/>
      <c r="W18" s="9"/>
      <c r="X18" s="9"/>
      <c r="Y18" s="9"/>
      <c r="Z18" s="9"/>
    </row>
    <row r="19" spans="1:26" ht="15.75" x14ac:dyDescent="0.25">
      <c r="A19" s="15" t="s">
        <v>30</v>
      </c>
      <c r="B19" s="21" t="s">
        <v>473</v>
      </c>
      <c r="H19" s="9">
        <v>24</v>
      </c>
      <c r="I19" s="9">
        <v>33.9</v>
      </c>
      <c r="J19" s="9">
        <v>28.3</v>
      </c>
      <c r="K19" s="9">
        <v>33.9</v>
      </c>
      <c r="L19" s="9"/>
      <c r="M19" s="9"/>
      <c r="N19" s="9"/>
      <c r="O19" s="9"/>
      <c r="P19" s="9"/>
      <c r="Q19" s="9"/>
      <c r="R19" s="9"/>
      <c r="S19" s="9"/>
      <c r="T19" s="9"/>
      <c r="U19" s="9"/>
      <c r="V19" s="9"/>
      <c r="W19" s="9"/>
      <c r="X19" s="9"/>
      <c r="Y19" s="9"/>
      <c r="Z19" s="9"/>
    </row>
    <row r="20" spans="1:26" ht="15.75"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c r="H20" s="9" t="str">
        <f>CONCATENATE("Your ",B11," gene has no variants. A normal gene is referred to as a ",CHAR(34),"wild-type",CHAR(34)," gene.")</f>
        <v>Your TPH2 gene has no variants. A normal gene is referred to as a "wild-type" gene.</v>
      </c>
      <c r="I20" s="9" t="str">
        <f>CONCATENATE("Your ",B11," gene has no variants. A normal gene is referred to as a ",CHAR(34),"wild-type",CHAR(34)," gene.")</f>
        <v>Your TPH2 gene has no variants. A normal gene is referred to as a "wild-type" gene.</v>
      </c>
      <c r="J20" s="9" t="str">
        <f>CONCATENATE("Your ",B11," gene has no variants. A normal gene is referred to as a ",CHAR(34),"wild-type",CHAR(34)," gene.")</f>
        <v>Your TPH2 gene has no variants. A normal gene is referred to as a "wild-type" gene.</v>
      </c>
      <c r="K20" s="9" t="str">
        <f>CONCATENATE("Your ",B11," gene has no variants. A normal gene is referred to as a ",CHAR(34),"wild-type",CHAR(34)," gene.")</f>
        <v>Your TPH2 gene has no variants. A normal gene is referred to as a "wild-type" gene.</v>
      </c>
      <c r="L20" s="9"/>
      <c r="M20" s="9"/>
      <c r="N20" s="9"/>
      <c r="O20" s="9"/>
      <c r="P20" s="9"/>
      <c r="Q20" s="9"/>
      <c r="R20" s="9"/>
      <c r="S20" s="9"/>
      <c r="T20" s="9"/>
      <c r="U20" s="9"/>
      <c r="V20" s="9"/>
      <c r="W20" s="9"/>
      <c r="X20" s="9"/>
      <c r="Y20" s="9"/>
      <c r="Z20" s="9"/>
    </row>
    <row r="21" spans="1:26" ht="15.75" x14ac:dyDescent="0.25">
      <c r="A21" s="15" t="s">
        <v>33</v>
      </c>
      <c r="B21" s="9" t="s">
        <v>34</v>
      </c>
      <c r="H21" s="9" t="s">
        <v>28</v>
      </c>
      <c r="I21" s="9" t="s">
        <v>28</v>
      </c>
      <c r="J21" s="9" t="s">
        <v>28</v>
      </c>
      <c r="K21" s="9" t="s">
        <v>28</v>
      </c>
      <c r="L21" s="9"/>
      <c r="M21" s="9"/>
      <c r="N21" s="9"/>
      <c r="O21" s="9"/>
      <c r="P21" s="9"/>
      <c r="Q21" s="9"/>
      <c r="R21" s="9"/>
      <c r="S21" s="9"/>
      <c r="T21" s="9"/>
      <c r="U21" s="9"/>
      <c r="V21" s="9"/>
      <c r="W21" s="9"/>
      <c r="X21" s="9"/>
      <c r="Y21" s="9"/>
      <c r="Z21" s="9"/>
    </row>
    <row r="22" spans="1:26" ht="15.75" x14ac:dyDescent="0.25">
      <c r="A22" s="15" t="s">
        <v>35</v>
      </c>
      <c r="B22" s="9" t="s">
        <v>474</v>
      </c>
      <c r="C22" s="3" t="str">
        <f>"  &lt;/Variant&gt;"</f>
        <v xml:space="preserve">  &lt;/Variant&gt;</v>
      </c>
      <c r="H22" s="9">
        <v>30.3</v>
      </c>
      <c r="I22" s="9">
        <v>16.399999999999999</v>
      </c>
      <c r="J22" s="9">
        <v>23.6</v>
      </c>
      <c r="K22" s="9">
        <v>16.399999999999999</v>
      </c>
      <c r="L22" s="9"/>
      <c r="M22" s="9"/>
      <c r="N22" s="9"/>
      <c r="O22" s="9"/>
      <c r="P22" s="9"/>
      <c r="Q22" s="9"/>
      <c r="R22" s="9"/>
      <c r="S22" s="9"/>
      <c r="T22" s="9"/>
      <c r="U22" s="9"/>
      <c r="V22" s="9"/>
      <c r="W22" s="9"/>
      <c r="X22" s="9"/>
      <c r="Y22" s="9"/>
      <c r="Z22" s="9"/>
    </row>
    <row r="23" spans="1:26" ht="15.75" x14ac:dyDescent="0.25">
      <c r="A23" s="15"/>
      <c r="C23" s="3" t="str">
        <f>CONCATENATE("&lt;# ",B25," #&gt;")</f>
        <v>&lt;# A72018440G #&gt;</v>
      </c>
    </row>
    <row r="24" spans="1:26" ht="15.75" x14ac:dyDescent="0.25">
      <c r="A24" s="8" t="s">
        <v>29</v>
      </c>
      <c r="B24" s="28" t="s">
        <v>453</v>
      </c>
      <c r="C24" s="3" t="str">
        <f>CONCATENATE("  &lt;Variant hgvs=",CHAR(34),B24,CHAR(34)," name=",CHAR(34),B25,CHAR(34),"&gt; ")</f>
        <v xml:space="preserve">  &lt;Variant hgvs="NC_000012.12:g.72018440A&gt;G" name="A72018440G"&gt; </v>
      </c>
    </row>
    <row r="25" spans="1:26" ht="15.75" x14ac:dyDescent="0.25">
      <c r="A25" s="15" t="s">
        <v>30</v>
      </c>
      <c r="B25" s="9" t="s">
        <v>471</v>
      </c>
    </row>
    <row r="26" spans="1:26" ht="15.75" x14ac:dyDescent="0.25">
      <c r="A26" s="15" t="s">
        <v>31</v>
      </c>
      <c r="B26" s="9" t="s">
        <v>32</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27" spans="1:26" ht="15.75" x14ac:dyDescent="0.25">
      <c r="A27" s="15" t="s">
        <v>33</v>
      </c>
      <c r="B27" s="9" t="s">
        <v>34</v>
      </c>
    </row>
    <row r="28" spans="1:26" ht="15.75" x14ac:dyDescent="0.25">
      <c r="A28" s="15" t="s">
        <v>35</v>
      </c>
      <c r="B28" s="9" t="s">
        <v>472</v>
      </c>
      <c r="C28" s="3" t="str">
        <f>"  &lt;/Variant&gt;"</f>
        <v xml:space="preserve">  &lt;/Variant&gt;</v>
      </c>
    </row>
    <row r="29" spans="1:26" ht="15.75" x14ac:dyDescent="0.25">
      <c r="A29" s="8"/>
      <c r="C29" s="3" t="str">
        <f>CONCATENATE("&lt;# ",B31," #&gt;")</f>
        <v>&lt;# A71966484G #&gt;</v>
      </c>
    </row>
    <row r="30" spans="1:26" ht="15.75" x14ac:dyDescent="0.25">
      <c r="A30" s="8" t="s">
        <v>29</v>
      </c>
      <c r="B30" s="28" t="s">
        <v>454</v>
      </c>
      <c r="C30" s="3" t="str">
        <f>CONCATENATE("  &lt;Variant hgvs=",CHAR(34),B30,CHAR(34)," name=",CHAR(34),B31,CHAR(34),"&gt; ")</f>
        <v xml:space="preserve">  &lt;Variant hgvs="NC_000012.12:g.71966484A&gt;G" name="A71966484G"&gt; </v>
      </c>
    </row>
    <row r="31" spans="1:26" ht="15.75" x14ac:dyDescent="0.25">
      <c r="A31" s="15" t="s">
        <v>30</v>
      </c>
      <c r="B31" s="9" t="s">
        <v>469</v>
      </c>
    </row>
    <row r="32" spans="1:26" ht="15.75"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3" spans="1:3" ht="15.75" x14ac:dyDescent="0.25">
      <c r="A33" s="15" t="s">
        <v>33</v>
      </c>
      <c r="B33" s="9" t="s">
        <v>34</v>
      </c>
    </row>
    <row r="34" spans="1:3" ht="15.75" x14ac:dyDescent="0.25">
      <c r="A34" s="15" t="s">
        <v>35</v>
      </c>
      <c r="B34" s="9" t="s">
        <v>470</v>
      </c>
      <c r="C34" s="3" t="str">
        <f>"  &lt;/Variant&gt;"</f>
        <v xml:space="preserve">  &lt;/Variant&gt;</v>
      </c>
    </row>
    <row r="35" spans="1:3" ht="15.75" x14ac:dyDescent="0.25">
      <c r="A35" s="15"/>
      <c r="C35" s="3" t="str">
        <f>CONCATENATE("&lt;# ",B37," #&gt;")</f>
        <v>&lt;# C71978821T #&gt;</v>
      </c>
    </row>
    <row r="36" spans="1:3" ht="15.75" x14ac:dyDescent="0.25">
      <c r="A36" s="8" t="s">
        <v>29</v>
      </c>
      <c r="B36" s="28" t="s">
        <v>455</v>
      </c>
      <c r="C36" s="3" t="str">
        <f>CONCATENATE("  &lt;Variant hgvs=",CHAR(34),B36,CHAR(34)," name=",CHAR(34),B37,CHAR(34),"&gt; ")</f>
        <v xml:space="preserve">  &lt;Variant hgvs="NC_000012.12:g.71978821C&gt;T" name="C71978821T"&gt; </v>
      </c>
    </row>
    <row r="37" spans="1:3" ht="15.75" x14ac:dyDescent="0.25">
      <c r="A37" s="15" t="s">
        <v>30</v>
      </c>
      <c r="B37" s="9" t="s">
        <v>467</v>
      </c>
    </row>
    <row r="38" spans="1:3" ht="15.75"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TPH2 gene from cytosine (C) to thymine (T) resulting in incorrect protein function. This substitution of a single nucleotide is known as a missense variant.</v>
      </c>
    </row>
    <row r="39" spans="1:3" ht="15.75" x14ac:dyDescent="0.25">
      <c r="A39" s="15" t="s">
        <v>33</v>
      </c>
      <c r="B39" s="9" t="s">
        <v>36</v>
      </c>
    </row>
    <row r="40" spans="1:3" ht="15.75" x14ac:dyDescent="0.25">
      <c r="A40" s="15" t="s">
        <v>35</v>
      </c>
      <c r="B40" s="9" t="s">
        <v>468</v>
      </c>
      <c r="C40" s="3" t="str">
        <f>"  &lt;/Variant&gt;"</f>
        <v xml:space="preserve">  &lt;/Variant&gt;</v>
      </c>
    </row>
    <row r="41" spans="1:3" s="18" customFormat="1" ht="15.75" x14ac:dyDescent="0.25">
      <c r="A41" s="27"/>
      <c r="B41" s="17"/>
    </row>
    <row r="42" spans="1:3" s="18" customFormat="1" ht="15.75" x14ac:dyDescent="0.25">
      <c r="A42" s="27"/>
      <c r="B42" s="17"/>
      <c r="C42" s="18" t="str">
        <f>C17</f>
        <v>&lt;# A71942732G #&gt;</v>
      </c>
    </row>
    <row r="43" spans="1:3" ht="15.75" x14ac:dyDescent="0.25">
      <c r="A43" s="15" t="s">
        <v>37</v>
      </c>
      <c r="B43" s="21" t="str">
        <f>H11</f>
        <v>NC_000012.12:g.</v>
      </c>
      <c r="C43" s="3" t="str">
        <f>CONCATENATE("  &lt;Genotype hgvs=",CHAR(34),B43,B44,";",B45,CHAR(34)," name=",CHAR(34),B19,CHAR(34),"&gt; ")</f>
        <v xml:space="preserve">  &lt;Genotype hgvs="NC_000012.12:g.[71942732A&gt;G];[71942732=]" name="A71942732G"&gt; </v>
      </c>
    </row>
    <row r="44" spans="1:3" ht="15.75" x14ac:dyDescent="0.25">
      <c r="A44" s="15" t="s">
        <v>35</v>
      </c>
      <c r="B44" s="21" t="str">
        <f t="shared" ref="B44:B48" si="1">H12</f>
        <v>[71942732A&gt;G]</v>
      </c>
    </row>
    <row r="45" spans="1:3" ht="15.75" x14ac:dyDescent="0.25">
      <c r="A45" s="15" t="s">
        <v>31</v>
      </c>
      <c r="B45" s="21" t="str">
        <f t="shared" si="1"/>
        <v>[71942732=]</v>
      </c>
      <c r="C45" s="3" t="s">
        <v>38</v>
      </c>
    </row>
    <row r="46" spans="1:3" ht="15.75" x14ac:dyDescent="0.25">
      <c r="A46" s="15" t="s">
        <v>39</v>
      </c>
      <c r="B46" s="21" t="str">
        <f t="shared" si="1"/>
        <v>People with this variant have one copy of the [A71942732G](https://www.ncbi.nlm.nih.gov/projects/SNP/snp_ref.cgi?rs=1007311) variant. This substitution of a single nucleotide is known as a missense mutation.</v>
      </c>
      <c r="C46" s="3" t="s">
        <v>26</v>
      </c>
    </row>
    <row r="47" spans="1:3" ht="15.75" x14ac:dyDescent="0.25">
      <c r="A47" s="8" t="s">
        <v>40</v>
      </c>
      <c r="B47" s="21" t="str">
        <f t="shared" si="1"/>
        <v>This variant is not associated with increased risk.</v>
      </c>
      <c r="C47" s="3" t="str">
        <f>CONCATENATE("    ",B46)</f>
        <v xml:space="preserve">    People with this variant have one copy of the [A71942732G](https://www.ncbi.nlm.nih.gov/projects/SNP/snp_ref.cgi?rs=1007311) variant. This substitution of a single nucleotide is known as a missense mutation.</v>
      </c>
    </row>
    <row r="48" spans="1:3" ht="15.75" x14ac:dyDescent="0.25">
      <c r="A48" s="8" t="s">
        <v>41</v>
      </c>
      <c r="B48" s="21">
        <f t="shared" si="1"/>
        <v>45.7</v>
      </c>
    </row>
    <row r="49" spans="1:3" ht="15.75" x14ac:dyDescent="0.25">
      <c r="A49" s="15"/>
      <c r="C49" s="3" t="s">
        <v>42</v>
      </c>
    </row>
    <row r="50" spans="1:3" ht="15.75" x14ac:dyDescent="0.25">
      <c r="A50" s="8"/>
    </row>
    <row r="51" spans="1:3" ht="15.75" x14ac:dyDescent="0.25">
      <c r="A51" s="8"/>
      <c r="C51" s="3" t="str">
        <f>CONCATENATE("    ",B47)</f>
        <v xml:space="preserve">    This variant is not associated with increased risk.</v>
      </c>
    </row>
    <row r="52" spans="1:3" ht="15.75" x14ac:dyDescent="0.25">
      <c r="A52" s="8"/>
    </row>
    <row r="53" spans="1:3" ht="15.75" x14ac:dyDescent="0.25">
      <c r="A53" s="8"/>
      <c r="C53" s="3" t="s">
        <v>43</v>
      </c>
    </row>
    <row r="54" spans="1:3" ht="15.75" x14ac:dyDescent="0.25">
      <c r="A54" s="15"/>
    </row>
    <row r="55" spans="1:3" ht="15.75" x14ac:dyDescent="0.25">
      <c r="A55" s="15"/>
      <c r="C55" s="3" t="str">
        <f>CONCATENATE( "    &lt;piechart percentage=",B48," /&gt;")</f>
        <v xml:space="preserve">    &lt;piechart percentage=45.7 /&gt;</v>
      </c>
    </row>
    <row r="56" spans="1:3" ht="15.75" x14ac:dyDescent="0.25">
      <c r="A56" s="15"/>
      <c r="C56" s="3" t="str">
        <f>"  &lt;/Genotype&gt;"</f>
        <v xml:space="preserve">  &lt;/Genotype&gt;</v>
      </c>
    </row>
    <row r="57" spans="1:3" ht="15.75" x14ac:dyDescent="0.25">
      <c r="A57" s="15" t="s">
        <v>44</v>
      </c>
      <c r="B57" s="9" t="str">
        <f>H17</f>
        <v>People with this variant have two copies of the [A71942732G](https://www.ncbi.nlm.nih.gov/projects/SNP/snp_ref.cgi?rs=1007311) variant. This substitution of a single nucleotide is known as a missense mutation.</v>
      </c>
      <c r="C57" s="3" t="str">
        <f>CONCATENATE("  &lt;Genotype hgvs=",CHAR(34),B43,B44,";",B44,CHAR(34)," name=",CHAR(34),B19,CHAR(34),"&gt; ")</f>
        <v xml:space="preserve">  &lt;Genotype hgvs="NC_000012.12:g.[71942732A&gt;G];[71942732A&gt;G]" name="A71942732G"&gt; </v>
      </c>
    </row>
    <row r="58" spans="1:3" ht="15.75" x14ac:dyDescent="0.25">
      <c r="A58" s="8" t="s">
        <v>45</v>
      </c>
      <c r="B58" s="9" t="str">
        <f t="shared" ref="B58:B59" si="2">H18</f>
        <v>You are in the Moderate Loss of Function category. See below for more information.</v>
      </c>
      <c r="C58" s="3" t="s">
        <v>26</v>
      </c>
    </row>
    <row r="59" spans="1:3" ht="15.75" x14ac:dyDescent="0.25">
      <c r="A59" s="8" t="s">
        <v>41</v>
      </c>
      <c r="B59" s="9">
        <f t="shared" si="2"/>
        <v>24</v>
      </c>
      <c r="C59" s="3" t="s">
        <v>38</v>
      </c>
    </row>
    <row r="60" spans="1:3" ht="15.75" x14ac:dyDescent="0.25">
      <c r="A60" s="8"/>
    </row>
    <row r="61" spans="1:3" ht="15.75" x14ac:dyDescent="0.25">
      <c r="A61" s="15"/>
      <c r="C61" s="3" t="str">
        <f>CONCATENATE("    ",B57)</f>
        <v xml:space="preserve">    People with this variant have two copies of the [A71942732G](https://www.ncbi.nlm.nih.gov/projects/SNP/snp_ref.cgi?rs=1007311) variant. This substitution of a single nucleotide is known as a missense mutation.</v>
      </c>
    </row>
    <row r="62" spans="1:3" ht="15.75" x14ac:dyDescent="0.25">
      <c r="A62" s="8"/>
    </row>
    <row r="63" spans="1:3" ht="15.75" x14ac:dyDescent="0.25">
      <c r="A63" s="8"/>
      <c r="C63" s="3" t="s">
        <v>42</v>
      </c>
    </row>
    <row r="64" spans="1:3" ht="15.75" x14ac:dyDescent="0.25">
      <c r="A64" s="8"/>
    </row>
    <row r="65" spans="1:3" ht="15.75" x14ac:dyDescent="0.25">
      <c r="A65" s="8"/>
      <c r="C65" s="3" t="str">
        <f>CONCATENATE("    ",B58)</f>
        <v xml:space="preserve">    You are in the Moderate Loss of Function category. See below for more information.</v>
      </c>
    </row>
    <row r="66" spans="1:3" ht="15.75" x14ac:dyDescent="0.25">
      <c r="A66" s="8"/>
    </row>
    <row r="67" spans="1:3" ht="15.75" x14ac:dyDescent="0.25">
      <c r="A67" s="15"/>
      <c r="C67" s="3" t="s">
        <v>43</v>
      </c>
    </row>
    <row r="68" spans="1:3" ht="15.75" x14ac:dyDescent="0.25">
      <c r="A68" s="15"/>
    </row>
    <row r="69" spans="1:3" ht="15.75" x14ac:dyDescent="0.25">
      <c r="A69" s="15"/>
      <c r="C69" s="3" t="str">
        <f>CONCATENATE( "    &lt;piechart percentage=",B59," /&gt;")</f>
        <v xml:space="preserve">    &lt;piechart percentage=24 /&gt;</v>
      </c>
    </row>
    <row r="70" spans="1:3" ht="15.75" x14ac:dyDescent="0.25">
      <c r="A70" s="15"/>
      <c r="C70" s="3" t="str">
        <f>"  &lt;/Genotype&gt;"</f>
        <v xml:space="preserve">  &lt;/Genotype&gt;</v>
      </c>
    </row>
    <row r="71" spans="1:3" ht="15.75" x14ac:dyDescent="0.25">
      <c r="A71" s="15" t="s">
        <v>46</v>
      </c>
      <c r="B71" s="9" t="str">
        <f>H20</f>
        <v>Your TPH2 gene has no variants. A normal gene is referred to as a "wild-type" gene.</v>
      </c>
      <c r="C71" s="3" t="str">
        <f>CONCATENATE("  &lt;Genotype hgvs=",CHAR(34),B43,B45,";",B45,CHAR(34)," name=",CHAR(34),B19,CHAR(34),"&gt; ")</f>
        <v xml:space="preserve">  &lt;Genotype hgvs="NC_000012.12:g.[71942732=];[71942732=]" name="A71942732G"&gt; </v>
      </c>
    </row>
    <row r="72" spans="1:3" ht="15.75" x14ac:dyDescent="0.25">
      <c r="A72" s="8" t="s">
        <v>47</v>
      </c>
      <c r="B72" s="9" t="str">
        <f t="shared" ref="B72:B73" si="3">H21</f>
        <v>This variant is not associated with increased risk.</v>
      </c>
      <c r="C72" s="3" t="s">
        <v>26</v>
      </c>
    </row>
    <row r="73" spans="1:3" ht="15.75" x14ac:dyDescent="0.25">
      <c r="A73" s="8" t="s">
        <v>41</v>
      </c>
      <c r="B73" s="9">
        <f t="shared" si="3"/>
        <v>30.3</v>
      </c>
      <c r="C73" s="3" t="s">
        <v>38</v>
      </c>
    </row>
    <row r="74" spans="1:3" ht="15.75" x14ac:dyDescent="0.25">
      <c r="A74" s="15"/>
    </row>
    <row r="75" spans="1:3" ht="15.75" x14ac:dyDescent="0.25">
      <c r="A75" s="8"/>
      <c r="C75" s="3" t="str">
        <f>CONCATENATE("    ",B71)</f>
        <v xml:space="preserve">    Your TPH2 gene has no variants. A normal gene is referred to as a "wild-type" gene.</v>
      </c>
    </row>
    <row r="76" spans="1:3" ht="15.75" x14ac:dyDescent="0.25">
      <c r="A76" s="8"/>
    </row>
    <row r="77" spans="1:3" ht="15.75" x14ac:dyDescent="0.25">
      <c r="A77" s="8"/>
      <c r="C77" s="3" t="s">
        <v>42</v>
      </c>
    </row>
    <row r="78" spans="1:3" ht="15.75" x14ac:dyDescent="0.25">
      <c r="A78" s="8"/>
    </row>
    <row r="79" spans="1:3" ht="15.75" x14ac:dyDescent="0.25">
      <c r="A79" s="8"/>
      <c r="C79" s="3" t="str">
        <f>CONCATENATE("    ",B72)</f>
        <v xml:space="preserve">    This variant is not associated with increased risk.</v>
      </c>
    </row>
    <row r="80" spans="1:3" ht="15.75" x14ac:dyDescent="0.25">
      <c r="A80" s="15"/>
    </row>
    <row r="81" spans="1:3" ht="15.75" x14ac:dyDescent="0.25">
      <c r="A81" s="15"/>
      <c r="C81" s="3" t="s">
        <v>43</v>
      </c>
    </row>
    <row r="82" spans="1:3" ht="15.75" x14ac:dyDescent="0.25">
      <c r="A82" s="15"/>
    </row>
    <row r="83" spans="1:3" ht="15.75" x14ac:dyDescent="0.25">
      <c r="A83" s="15"/>
      <c r="C83" s="3" t="str">
        <f>CONCATENATE( "    &lt;piechart percentage=",B73," /&gt;")</f>
        <v xml:space="preserve">    &lt;piechart percentage=30.3 /&gt;</v>
      </c>
    </row>
    <row r="84" spans="1:3" ht="15.75" x14ac:dyDescent="0.25">
      <c r="A84" s="15"/>
      <c r="C84" s="3" t="str">
        <f>"  &lt;/Genotype&gt;"</f>
        <v xml:space="preserve">  &lt;/Genotype&gt;</v>
      </c>
    </row>
    <row r="85" spans="1:3" ht="15.75" x14ac:dyDescent="0.25">
      <c r="A85" s="15"/>
      <c r="C85" s="3" t="str">
        <f>C23</f>
        <v>&lt;# A72018440G #&gt;</v>
      </c>
    </row>
    <row r="86" spans="1:3" ht="15.75" x14ac:dyDescent="0.25">
      <c r="A86" s="15" t="s">
        <v>37</v>
      </c>
      <c r="B86" s="21" t="str">
        <f>I11</f>
        <v>NC_000012.12:g.</v>
      </c>
      <c r="C86" s="3" t="str">
        <f>CONCATENATE("  &lt;Genotype hgvs=",CHAR(34),B86,B87,";",B88,CHAR(34)," name=",CHAR(34),B25,CHAR(34),"&gt; ")</f>
        <v xml:space="preserve">  &lt;Genotype hgvs="NC_000012.12:g.[72018440A&gt;G];[72018440=]" name="A72018440G"&gt; </v>
      </c>
    </row>
    <row r="87" spans="1:3" ht="15.75" x14ac:dyDescent="0.25">
      <c r="A87" s="15" t="s">
        <v>35</v>
      </c>
      <c r="B87" s="21" t="str">
        <f t="shared" ref="B87:B91" si="4">I12</f>
        <v>[72018440A&gt;G]</v>
      </c>
    </row>
    <row r="88" spans="1:3" ht="15.75" x14ac:dyDescent="0.25">
      <c r="A88" s="15" t="s">
        <v>31</v>
      </c>
      <c r="B88" s="21" t="str">
        <f t="shared" si="4"/>
        <v>[72018440=]</v>
      </c>
      <c r="C88" s="3" t="s">
        <v>38</v>
      </c>
    </row>
    <row r="89" spans="1:3" ht="15.75" x14ac:dyDescent="0.25">
      <c r="A89" s="15" t="s">
        <v>39</v>
      </c>
      <c r="B89" s="21" t="str">
        <f t="shared" si="4"/>
        <v>People with this variant have one copy of the [A72018440G](https://www.ncbi.nlm.nih.gov/projects/SNP/snp_ref.cgi?rs=2741343) variant. This substitution of a single nucleotide is known as a missense mutation.</v>
      </c>
      <c r="C89" s="3" t="s">
        <v>26</v>
      </c>
    </row>
    <row r="90" spans="1:3" ht="15.75" x14ac:dyDescent="0.25">
      <c r="A90" s="8" t="s">
        <v>40</v>
      </c>
      <c r="B90" s="21" t="str">
        <f t="shared" si="4"/>
        <v>This variant is not associated with increased risk.</v>
      </c>
      <c r="C90" s="3" t="str">
        <f>CONCATENATE("    ",B89)</f>
        <v xml:space="preserve">    People with this variant have one copy of the [A72018440G](https://www.ncbi.nlm.nih.gov/projects/SNP/snp_ref.cgi?rs=2741343) variant. This substitution of a single nucleotide is known as a missense mutation.</v>
      </c>
    </row>
    <row r="91" spans="1:3" ht="15.75" x14ac:dyDescent="0.25">
      <c r="A91" s="8" t="s">
        <v>41</v>
      </c>
      <c r="B91" s="21">
        <f t="shared" si="4"/>
        <v>49.7</v>
      </c>
    </row>
    <row r="92" spans="1:3" ht="15.75" x14ac:dyDescent="0.25">
      <c r="A92" s="15"/>
      <c r="C92" s="3" t="s">
        <v>42</v>
      </c>
    </row>
    <row r="93" spans="1:3" ht="15.75" x14ac:dyDescent="0.25">
      <c r="A93" s="8"/>
    </row>
    <row r="94" spans="1:3" ht="15.75" x14ac:dyDescent="0.25">
      <c r="A94" s="8"/>
      <c r="C94" s="3" t="str">
        <f>CONCATENATE("    ",B90)</f>
        <v xml:space="preserve">    This variant is not associated with increased risk.</v>
      </c>
    </row>
    <row r="95" spans="1:3" ht="15.75" x14ac:dyDescent="0.25">
      <c r="A95" s="8"/>
    </row>
    <row r="96" spans="1:3" ht="15.75" x14ac:dyDescent="0.25">
      <c r="A96" s="8"/>
      <c r="C96" s="3" t="s">
        <v>43</v>
      </c>
    </row>
    <row r="97" spans="1:3" ht="15.75" x14ac:dyDescent="0.25">
      <c r="A97" s="15"/>
    </row>
    <row r="98" spans="1:3" ht="15.75" x14ac:dyDescent="0.25">
      <c r="A98" s="15"/>
      <c r="C98" s="3" t="str">
        <f>CONCATENATE( "    &lt;piechart percentage=",B91," /&gt;")</f>
        <v xml:space="preserve">    &lt;piechart percentage=49.7 /&gt;</v>
      </c>
    </row>
    <row r="99" spans="1:3" ht="15.75" x14ac:dyDescent="0.25">
      <c r="A99" s="15"/>
      <c r="C99" s="3" t="str">
        <f>"  &lt;/Genotype&gt;"</f>
        <v xml:space="preserve">  &lt;/Genotype&gt;</v>
      </c>
    </row>
    <row r="100" spans="1:3" ht="15.75" x14ac:dyDescent="0.25">
      <c r="A100" s="15" t="s">
        <v>44</v>
      </c>
      <c r="B100" s="9" t="str">
        <f>I17</f>
        <v>People with this variant have two copies of the [A72018440G](https://www.ncbi.nlm.nih.gov/projects/SNP/snp_ref.cgi?rs=2741343) variant. This substitution of a single nucleotide is known as a missense mutation.</v>
      </c>
      <c r="C100" s="3" t="str">
        <f>CONCATENATE("  &lt;Genotype hgvs=",CHAR(34),B86,B87,";",B87,CHAR(34)," name=",CHAR(34),B25,CHAR(34),"&gt; ")</f>
        <v xml:space="preserve">  &lt;Genotype hgvs="NC_000012.12:g.[72018440A&gt;G];[72018440A&gt;G]" name="A72018440G"&gt; </v>
      </c>
    </row>
    <row r="101" spans="1:3" ht="15.75" x14ac:dyDescent="0.25">
      <c r="A101" s="8" t="s">
        <v>45</v>
      </c>
      <c r="B101" s="9" t="str">
        <f t="shared" ref="B101:B102" si="5">I18</f>
        <v>You are in the Moderate Loss of Function category. See below for more information.</v>
      </c>
      <c r="C101" s="3" t="s">
        <v>26</v>
      </c>
    </row>
    <row r="102" spans="1:3" ht="15.75" x14ac:dyDescent="0.25">
      <c r="A102" s="8" t="s">
        <v>41</v>
      </c>
      <c r="B102" s="9">
        <f t="shared" si="5"/>
        <v>33.9</v>
      </c>
      <c r="C102" s="3" t="s">
        <v>38</v>
      </c>
    </row>
    <row r="103" spans="1:3" ht="15.75" x14ac:dyDescent="0.25">
      <c r="A103" s="8"/>
    </row>
    <row r="104" spans="1:3" ht="15.75" x14ac:dyDescent="0.25">
      <c r="A104" s="15"/>
      <c r="C104" s="3" t="str">
        <f>CONCATENATE("    ",B100)</f>
        <v xml:space="preserve">    People with this variant have two copies of the [A72018440G](https://www.ncbi.nlm.nih.gov/projects/SNP/snp_ref.cgi?rs=2741343) variant. This substitution of a single nucleotide is known as a missense mutation.</v>
      </c>
    </row>
    <row r="105" spans="1:3" ht="15.75" x14ac:dyDescent="0.25">
      <c r="A105" s="8"/>
    </row>
    <row r="106" spans="1:3" ht="15.75" x14ac:dyDescent="0.25">
      <c r="A106" s="8"/>
      <c r="C106" s="3" t="s">
        <v>42</v>
      </c>
    </row>
    <row r="107" spans="1:3" ht="15.75" x14ac:dyDescent="0.25">
      <c r="A107" s="8"/>
    </row>
    <row r="108" spans="1:3" ht="15.75" x14ac:dyDescent="0.25">
      <c r="A108" s="8"/>
      <c r="C108" s="3" t="str">
        <f>CONCATENATE("    ",B101)</f>
        <v xml:space="preserve">    You are in the Moderate Loss of Function category. See below for more information.</v>
      </c>
    </row>
    <row r="109" spans="1:3" ht="15.75" x14ac:dyDescent="0.25">
      <c r="A109" s="8"/>
    </row>
    <row r="110" spans="1:3" ht="15.75" x14ac:dyDescent="0.25">
      <c r="A110" s="15"/>
      <c r="C110" s="3" t="s">
        <v>43</v>
      </c>
    </row>
    <row r="111" spans="1:3" ht="15.75" x14ac:dyDescent="0.25">
      <c r="A111" s="15"/>
    </row>
    <row r="112" spans="1:3" ht="15.75" x14ac:dyDescent="0.25">
      <c r="A112" s="15"/>
      <c r="C112" s="3" t="str">
        <f>CONCATENATE( "    &lt;piechart percentage=",B102," /&gt;")</f>
        <v xml:space="preserve">    &lt;piechart percentage=33.9 /&gt;</v>
      </c>
    </row>
    <row r="113" spans="1:3" ht="15.75" x14ac:dyDescent="0.25">
      <c r="A113" s="15"/>
      <c r="C113" s="3" t="str">
        <f>"  &lt;/Genotype&gt;"</f>
        <v xml:space="preserve">  &lt;/Genotype&gt;</v>
      </c>
    </row>
    <row r="114" spans="1:3" ht="15.75" x14ac:dyDescent="0.25">
      <c r="A114" s="15" t="s">
        <v>46</v>
      </c>
      <c r="B114" s="9" t="str">
        <f>I20</f>
        <v>Your TPH2 gene has no variants. A normal gene is referred to as a "wild-type" gene.</v>
      </c>
      <c r="C114" s="3" t="str">
        <f>CONCATENATE("  &lt;Genotype hgvs=",CHAR(34),B86,B88,";",B88,CHAR(34)," name=",CHAR(34),B25,CHAR(34),"&gt; ")</f>
        <v xml:space="preserve">  &lt;Genotype hgvs="NC_000012.12:g.[72018440=];[72018440=]" name="A72018440G"&gt; </v>
      </c>
    </row>
    <row r="115" spans="1:3" ht="15.75" x14ac:dyDescent="0.25">
      <c r="A115" s="8" t="s">
        <v>47</v>
      </c>
      <c r="B115" s="9" t="str">
        <f t="shared" ref="B115:B116" si="6">I21</f>
        <v>This variant is not associated with increased risk.</v>
      </c>
      <c r="C115" s="3" t="s">
        <v>26</v>
      </c>
    </row>
    <row r="116" spans="1:3" ht="15.75" x14ac:dyDescent="0.25">
      <c r="A116" s="8" t="s">
        <v>41</v>
      </c>
      <c r="B116" s="9">
        <f t="shared" si="6"/>
        <v>16.399999999999999</v>
      </c>
      <c r="C116" s="3" t="s">
        <v>38</v>
      </c>
    </row>
    <row r="117" spans="1:3" ht="15.75" x14ac:dyDescent="0.25">
      <c r="A117" s="15"/>
    </row>
    <row r="118" spans="1:3" ht="15.75" x14ac:dyDescent="0.25">
      <c r="A118" s="8"/>
      <c r="C118" s="3" t="str">
        <f>CONCATENATE("    ",B114)</f>
        <v xml:space="preserve">    Your TPH2 gene has no variants. A normal gene is referred to as a "wild-type" gene.</v>
      </c>
    </row>
    <row r="119" spans="1:3" ht="15.75" x14ac:dyDescent="0.25">
      <c r="A119" s="8"/>
    </row>
    <row r="120" spans="1:3" ht="15.75" x14ac:dyDescent="0.25">
      <c r="A120" s="8"/>
      <c r="C120" s="3" t="s">
        <v>42</v>
      </c>
    </row>
    <row r="121" spans="1:3" ht="15.75" x14ac:dyDescent="0.25">
      <c r="A121" s="8"/>
    </row>
    <row r="122" spans="1:3" ht="15.75" x14ac:dyDescent="0.25">
      <c r="A122" s="8"/>
      <c r="C122" s="3" t="str">
        <f>CONCATENATE("    ",B115)</f>
        <v xml:space="preserve">    This variant is not associated with increased risk.</v>
      </c>
    </row>
    <row r="123" spans="1:3" ht="15.75" x14ac:dyDescent="0.25">
      <c r="A123" s="15"/>
    </row>
    <row r="124" spans="1:3" ht="15.75" x14ac:dyDescent="0.25">
      <c r="A124" s="15"/>
      <c r="C124" s="3" t="s">
        <v>43</v>
      </c>
    </row>
    <row r="125" spans="1:3" ht="15.75" x14ac:dyDescent="0.25">
      <c r="A125" s="15"/>
    </row>
    <row r="126" spans="1:3" ht="15.75" x14ac:dyDescent="0.25">
      <c r="A126" s="15"/>
      <c r="C126" s="3" t="str">
        <f>CONCATENATE( "    &lt;piechart percentage=",B116," /&gt;")</f>
        <v xml:space="preserve">    &lt;piechart percentage=16.4 /&gt;</v>
      </c>
    </row>
    <row r="127" spans="1:3" ht="15.75" x14ac:dyDescent="0.25">
      <c r="A127" s="15"/>
      <c r="C127" s="3" t="str">
        <f>"  &lt;/Genotype&gt;"</f>
        <v xml:space="preserve">  &lt;/Genotype&gt;</v>
      </c>
    </row>
    <row r="128" spans="1:3" ht="15.75" x14ac:dyDescent="0.25">
      <c r="A128" s="15"/>
      <c r="C128" s="3" t="str">
        <f>C29</f>
        <v>&lt;# A71966484G #&gt;</v>
      </c>
    </row>
    <row r="129" spans="1:3" ht="15.75" x14ac:dyDescent="0.25">
      <c r="A129" s="15" t="s">
        <v>37</v>
      </c>
      <c r="B129" s="21" t="str">
        <f>J11</f>
        <v>NC_000012.12:g.</v>
      </c>
      <c r="C129" s="3" t="str">
        <f>CONCATENATE("  &lt;Genotype hgvs=",CHAR(34),B129,B130,";",B131,CHAR(34)," name=",CHAR(34),B31,CHAR(34),"&gt; ")</f>
        <v xml:space="preserve">  &lt;Genotype hgvs="NC_000012.12:g.[71966484A&gt;G];[71966484=]" name="A71966484G"&gt; </v>
      </c>
    </row>
    <row r="130" spans="1:3" ht="15.75" x14ac:dyDescent="0.25">
      <c r="A130" s="15" t="s">
        <v>35</v>
      </c>
      <c r="B130" s="21" t="str">
        <f t="shared" ref="B130:B134" si="7">J12</f>
        <v>[71966484A&gt;G]</v>
      </c>
    </row>
    <row r="131" spans="1:3" ht="15.75" x14ac:dyDescent="0.25">
      <c r="A131" s="15" t="s">
        <v>31</v>
      </c>
      <c r="B131" s="21" t="str">
        <f t="shared" si="7"/>
        <v>[71966484=]</v>
      </c>
      <c r="C131" s="3" t="s">
        <v>38</v>
      </c>
    </row>
    <row r="132" spans="1:3" ht="15.75" x14ac:dyDescent="0.25">
      <c r="A132" s="15" t="s">
        <v>39</v>
      </c>
      <c r="B132" s="21" t="str">
        <f t="shared" si="7"/>
        <v>People with this variant have one copy of the [A71966484G](https://www.ncbi.nlm.nih.gov/clinvar/variation/403250/) variant. This substitution of a single nucleotide is known as a missense mutation.</v>
      </c>
      <c r="C132" s="3" t="s">
        <v>26</v>
      </c>
    </row>
    <row r="133" spans="1:3" ht="15.75" x14ac:dyDescent="0.25">
      <c r="A133" s="8" t="s">
        <v>40</v>
      </c>
      <c r="B133" s="21" t="str">
        <f t="shared" si="7"/>
        <v>This variant is not associated with increased risk.</v>
      </c>
      <c r="C133" s="3" t="str">
        <f>CONCATENATE("    ",B132)</f>
        <v xml:space="preserve">    People with this variant have one copy of the [A71966484G](https://www.ncbi.nlm.nih.gov/clinvar/variation/403250/) variant. This substitution of a single nucleotide is known as a missense mutation.</v>
      </c>
    </row>
    <row r="134" spans="1:3" ht="15.75" x14ac:dyDescent="0.25">
      <c r="A134" s="8" t="s">
        <v>41</v>
      </c>
      <c r="B134" s="21">
        <f t="shared" si="7"/>
        <v>48.1</v>
      </c>
    </row>
    <row r="135" spans="1:3" ht="15.75" x14ac:dyDescent="0.25">
      <c r="A135" s="15"/>
      <c r="C135" s="3" t="s">
        <v>42</v>
      </c>
    </row>
    <row r="136" spans="1:3" ht="15.75" x14ac:dyDescent="0.25">
      <c r="A136" s="8"/>
    </row>
    <row r="137" spans="1:3" ht="15.75" x14ac:dyDescent="0.25">
      <c r="A137" s="8"/>
      <c r="C137" s="3" t="str">
        <f>CONCATENATE("    ",B133)</f>
        <v xml:space="preserve">    This variant is not associated with increased risk.</v>
      </c>
    </row>
    <row r="138" spans="1:3" ht="15.75" x14ac:dyDescent="0.25">
      <c r="A138" s="8"/>
    </row>
    <row r="139" spans="1:3" ht="15.75" x14ac:dyDescent="0.25">
      <c r="A139" s="8"/>
      <c r="C139" s="3" t="s">
        <v>43</v>
      </c>
    </row>
    <row r="140" spans="1:3" ht="15.75" x14ac:dyDescent="0.25">
      <c r="A140" s="15"/>
    </row>
    <row r="141" spans="1:3" ht="15.75" x14ac:dyDescent="0.25">
      <c r="A141" s="15"/>
      <c r="C141" s="3" t="str">
        <f>CONCATENATE( "    &lt;piechart percentage=",B134," /&gt;")</f>
        <v xml:space="preserve">    &lt;piechart percentage=48.1 /&gt;</v>
      </c>
    </row>
    <row r="142" spans="1:3" ht="15.75" x14ac:dyDescent="0.25">
      <c r="A142" s="15"/>
      <c r="C142" s="3" t="str">
        <f>"  &lt;/Genotype&gt;"</f>
        <v xml:space="preserve">  &lt;/Genotype&gt;</v>
      </c>
    </row>
    <row r="143" spans="1:3" ht="15.75" x14ac:dyDescent="0.25">
      <c r="A143" s="15" t="s">
        <v>44</v>
      </c>
      <c r="B143" s="9" t="str">
        <f>J17</f>
        <v>People with this variant have two copies of the [A71966484G](https://www.ncbi.nlm.nih.gov/clinvar/variation/403250/) variant. This substitution of a single nucleotide is known as a missense mutation.</v>
      </c>
      <c r="C143" s="3" t="str">
        <f>CONCATENATE("  &lt;Genotype hgvs=",CHAR(34),B129,B130,";",B130,CHAR(34)," name=",CHAR(34),B31,CHAR(34),"&gt; ")</f>
        <v xml:space="preserve">  &lt;Genotype hgvs="NC_000012.12:g.[71966484A&gt;G];[71966484A&gt;G]" name="A71966484G"&gt; </v>
      </c>
    </row>
    <row r="144" spans="1:3" ht="15.75" x14ac:dyDescent="0.25">
      <c r="A144" s="8" t="s">
        <v>45</v>
      </c>
      <c r="B144" s="9" t="str">
        <f t="shared" ref="B144:B145" si="8">J18</f>
        <v>You are in the Moderate Loss of Function category. See below for more information.</v>
      </c>
      <c r="C144" s="3" t="s">
        <v>26</v>
      </c>
    </row>
    <row r="145" spans="1:3" ht="15.75" x14ac:dyDescent="0.25">
      <c r="A145" s="8" t="s">
        <v>41</v>
      </c>
      <c r="B145" s="9">
        <f t="shared" si="8"/>
        <v>28.3</v>
      </c>
      <c r="C145" s="3" t="s">
        <v>38</v>
      </c>
    </row>
    <row r="146" spans="1:3" ht="15.75" x14ac:dyDescent="0.25">
      <c r="A146" s="8"/>
    </row>
    <row r="147" spans="1:3" ht="15.75" x14ac:dyDescent="0.25">
      <c r="A147" s="15"/>
      <c r="C147" s="3" t="str">
        <f>CONCATENATE("    ",B143)</f>
        <v xml:space="preserve">    People with this variant have two copies of the [A71966484G](https://www.ncbi.nlm.nih.gov/clinvar/variation/403250/) variant. This substitution of a single nucleotide is known as a missense mutation.</v>
      </c>
    </row>
    <row r="148" spans="1:3" ht="15.75" x14ac:dyDescent="0.25">
      <c r="A148" s="8"/>
    </row>
    <row r="149" spans="1:3" ht="15.75" x14ac:dyDescent="0.25">
      <c r="A149" s="8"/>
      <c r="C149" s="3" t="s">
        <v>42</v>
      </c>
    </row>
    <row r="150" spans="1:3" ht="15.75" x14ac:dyDescent="0.25">
      <c r="A150" s="8"/>
    </row>
    <row r="151" spans="1:3" ht="15.75" x14ac:dyDescent="0.25">
      <c r="A151" s="8"/>
      <c r="C151" s="3" t="str">
        <f>CONCATENATE("    ",B144)</f>
        <v xml:space="preserve">    You are in the Moderate Loss of Function category. See below for more information.</v>
      </c>
    </row>
    <row r="152" spans="1:3" ht="15.75" x14ac:dyDescent="0.25">
      <c r="A152" s="8"/>
    </row>
    <row r="153" spans="1:3" ht="15.75" x14ac:dyDescent="0.25">
      <c r="A153" s="15"/>
      <c r="C153" s="3" t="s">
        <v>43</v>
      </c>
    </row>
    <row r="154" spans="1:3" ht="15.75" x14ac:dyDescent="0.25">
      <c r="A154" s="15"/>
    </row>
    <row r="155" spans="1:3" ht="15.75" x14ac:dyDescent="0.25">
      <c r="A155" s="15"/>
      <c r="C155" s="3" t="str">
        <f>CONCATENATE( "    &lt;piechart percentage=",B145," /&gt;")</f>
        <v xml:space="preserve">    &lt;piechart percentage=28.3 /&gt;</v>
      </c>
    </row>
    <row r="156" spans="1:3" ht="15.75" x14ac:dyDescent="0.25">
      <c r="A156" s="15"/>
      <c r="C156" s="3" t="str">
        <f>"  &lt;/Genotype&gt;"</f>
        <v xml:space="preserve">  &lt;/Genotype&gt;</v>
      </c>
    </row>
    <row r="157" spans="1:3" ht="15.75" x14ac:dyDescent="0.25">
      <c r="A157" s="15" t="s">
        <v>46</v>
      </c>
      <c r="B157" s="9" t="str">
        <f>J20</f>
        <v>Your TPH2 gene has no variants. A normal gene is referred to as a "wild-type" gene.</v>
      </c>
      <c r="C157" s="3" t="str">
        <f>CONCATENATE("  &lt;Genotype hgvs=",CHAR(34),B129,B131,";",B131,CHAR(34)," name=",CHAR(34),B31,CHAR(34),"&gt; ")</f>
        <v xml:space="preserve">  &lt;Genotype hgvs="NC_000012.12:g.[71966484=];[71966484=]" name="A71966484G"&gt; </v>
      </c>
    </row>
    <row r="158" spans="1:3" ht="15.75" x14ac:dyDescent="0.25">
      <c r="A158" s="8" t="s">
        <v>47</v>
      </c>
      <c r="B158" s="9" t="str">
        <f t="shared" ref="B158:B159" si="9">J21</f>
        <v>This variant is not associated with increased risk.</v>
      </c>
      <c r="C158" s="3" t="s">
        <v>26</v>
      </c>
    </row>
    <row r="159" spans="1:3" ht="15.75" x14ac:dyDescent="0.25">
      <c r="A159" s="8" t="s">
        <v>41</v>
      </c>
      <c r="B159" s="9">
        <f t="shared" si="9"/>
        <v>23.6</v>
      </c>
      <c r="C159" s="3" t="s">
        <v>38</v>
      </c>
    </row>
    <row r="160" spans="1:3" ht="15.75" x14ac:dyDescent="0.25">
      <c r="A160" s="15"/>
    </row>
    <row r="161" spans="1:3" ht="15.75" x14ac:dyDescent="0.25">
      <c r="A161" s="8"/>
      <c r="C161" s="3" t="str">
        <f>CONCATENATE("    ",B157)</f>
        <v xml:space="preserve">    Your TPH2 gene has no variants. A normal gene is referred to as a "wild-type" gene.</v>
      </c>
    </row>
    <row r="162" spans="1:3" ht="15.75" x14ac:dyDescent="0.25">
      <c r="A162" s="8"/>
    </row>
    <row r="163" spans="1:3" ht="15.75" x14ac:dyDescent="0.25">
      <c r="A163" s="8"/>
      <c r="C163" s="3" t="s">
        <v>42</v>
      </c>
    </row>
    <row r="164" spans="1:3" ht="15.75" x14ac:dyDescent="0.25">
      <c r="A164" s="8"/>
    </row>
    <row r="165" spans="1:3" ht="15.75" x14ac:dyDescent="0.25">
      <c r="A165" s="8"/>
      <c r="C165" s="3" t="str">
        <f>CONCATENATE("    ",B158)</f>
        <v xml:space="preserve">    This variant is not associated with increased risk.</v>
      </c>
    </row>
    <row r="166" spans="1:3" ht="15.75" x14ac:dyDescent="0.25">
      <c r="A166" s="15"/>
    </row>
    <row r="167" spans="1:3" ht="15.75" x14ac:dyDescent="0.25">
      <c r="A167" s="15"/>
      <c r="C167" s="3" t="s">
        <v>43</v>
      </c>
    </row>
    <row r="168" spans="1:3" ht="15.75" x14ac:dyDescent="0.25">
      <c r="A168" s="15"/>
    </row>
    <row r="169" spans="1:3" ht="15.75" x14ac:dyDescent="0.25">
      <c r="A169" s="15"/>
      <c r="C169" s="3" t="str">
        <f>CONCATENATE( "    &lt;piechart percentage=",B159," /&gt;")</f>
        <v xml:space="preserve">    &lt;piechart percentage=23.6 /&gt;</v>
      </c>
    </row>
    <row r="170" spans="1:3" ht="15.75" x14ac:dyDescent="0.25">
      <c r="A170" s="15"/>
      <c r="C170" s="3" t="str">
        <f>"  &lt;/Genotype&gt;"</f>
        <v xml:space="preserve">  &lt;/Genotype&gt;</v>
      </c>
    </row>
    <row r="171" spans="1:3" ht="15.75" x14ac:dyDescent="0.25">
      <c r="A171" s="15"/>
      <c r="C171" s="3" t="str">
        <f>C35</f>
        <v>&lt;# C71978821T #&gt;</v>
      </c>
    </row>
    <row r="172" spans="1:3" ht="15.75" x14ac:dyDescent="0.25">
      <c r="A172" s="15" t="s">
        <v>37</v>
      </c>
      <c r="B172" s="21" t="str">
        <f>K11</f>
        <v>NC_000012.12:g.</v>
      </c>
      <c r="C172" s="3" t="str">
        <f>CONCATENATE("  &lt;Genotype hgvs=",CHAR(34),B172,B173,";",B174,CHAR(34)," name=",CHAR(34),B37,CHAR(34),"&gt; ")</f>
        <v xml:space="preserve">  &lt;Genotype hgvs="NC_000012.12:g.[71978821C&gt;T];[71978821=]" name="C71978821T"&gt; </v>
      </c>
    </row>
    <row r="173" spans="1:3" ht="15.75" x14ac:dyDescent="0.25">
      <c r="A173" s="15" t="s">
        <v>35</v>
      </c>
      <c r="B173" s="21" t="str">
        <f t="shared" ref="B173:B177" si="10">K12</f>
        <v>[71978821C&gt;T]</v>
      </c>
    </row>
    <row r="174" spans="1:3" ht="15.75" x14ac:dyDescent="0.25">
      <c r="A174" s="15" t="s">
        <v>31</v>
      </c>
      <c r="B174" s="21" t="str">
        <f t="shared" si="10"/>
        <v>[71978821=]</v>
      </c>
      <c r="C174" s="3" t="s">
        <v>38</v>
      </c>
    </row>
    <row r="175" spans="1:3" ht="15.75" x14ac:dyDescent="0.25">
      <c r="A175" s="15" t="s">
        <v>39</v>
      </c>
      <c r="B175" s="21" t="str">
        <f t="shared" si="10"/>
        <v>People with this variant have one copy of the [C71978821T](https://www.ncbi.nlm.nih.gov/clinvar/variation/14016/) variant. This substitution of a single nucleotide is known as a missense mutation.</v>
      </c>
      <c r="C175" s="3" t="s">
        <v>26</v>
      </c>
    </row>
    <row r="176" spans="1:3" ht="15.75" x14ac:dyDescent="0.25">
      <c r="A176" s="8" t="s">
        <v>40</v>
      </c>
      <c r="B176" s="21" t="str">
        <f t="shared" si="10"/>
        <v>This variant is not associated with increased risk.</v>
      </c>
      <c r="C176" s="3" t="str">
        <f>CONCATENATE("    ",B175)</f>
        <v xml:space="preserve">    People with this variant have one copy of the [C71978821T](https://www.ncbi.nlm.nih.gov/clinvar/variation/14016/) variant. This substitution of a single nucleotide is known as a missense mutation.</v>
      </c>
    </row>
    <row r="177" spans="1:3" ht="15.75" x14ac:dyDescent="0.25">
      <c r="A177" s="8" t="s">
        <v>41</v>
      </c>
      <c r="B177" s="21">
        <f t="shared" si="10"/>
        <v>49.7</v>
      </c>
    </row>
    <row r="178" spans="1:3" ht="15.75" x14ac:dyDescent="0.25">
      <c r="A178" s="15"/>
      <c r="C178" s="3" t="s">
        <v>42</v>
      </c>
    </row>
    <row r="179" spans="1:3" ht="15.75" x14ac:dyDescent="0.25">
      <c r="A179" s="8"/>
    </row>
    <row r="180" spans="1:3" ht="15.75" x14ac:dyDescent="0.25">
      <c r="A180" s="8"/>
      <c r="C180" s="3" t="str">
        <f>CONCATENATE("    ",B176)</f>
        <v xml:space="preserve">    This variant is not associated with increased risk.</v>
      </c>
    </row>
    <row r="181" spans="1:3" ht="15.75" x14ac:dyDescent="0.25">
      <c r="A181" s="8"/>
    </row>
    <row r="182" spans="1:3" ht="15.75" x14ac:dyDescent="0.25">
      <c r="A182" s="8"/>
      <c r="C182" s="3" t="s">
        <v>43</v>
      </c>
    </row>
    <row r="183" spans="1:3" ht="15.75" x14ac:dyDescent="0.25">
      <c r="A183" s="15"/>
    </row>
    <row r="184" spans="1:3" ht="15.75" x14ac:dyDescent="0.25">
      <c r="A184" s="15"/>
      <c r="C184" s="3" t="str">
        <f>CONCATENATE( "    &lt;piechart percentage=",B177," /&gt;")</f>
        <v xml:space="preserve">    &lt;piechart percentage=49.7 /&gt;</v>
      </c>
    </row>
    <row r="185" spans="1:3" ht="15.75" x14ac:dyDescent="0.25">
      <c r="A185" s="15"/>
      <c r="C185" s="3" t="str">
        <f>"  &lt;/Genotype&gt;"</f>
        <v xml:space="preserve">  &lt;/Genotype&gt;</v>
      </c>
    </row>
    <row r="186" spans="1:3" ht="15.75" x14ac:dyDescent="0.25">
      <c r="A186" s="15" t="s">
        <v>44</v>
      </c>
      <c r="B186" s="9" t="str">
        <f>K17</f>
        <v>People with this variant have two copies of the [C71978821T](https://www.ncbi.nlm.nih.gov/clinvar/variation/14016/) variant. This substitution of a single nucleotide is known as a missense mutation.</v>
      </c>
      <c r="C186" s="3" t="str">
        <f>CONCATENATE("  &lt;Genotype hgvs=",CHAR(34),B172,B173,";",B173,CHAR(34)," name=",CHAR(34),B37,CHAR(34),"&gt; ")</f>
        <v xml:space="preserve">  &lt;Genotype hgvs="NC_000012.12:g.[71978821C&gt;T];[71978821C&gt;T]" name="C71978821T"&gt; </v>
      </c>
    </row>
    <row r="187" spans="1:3" ht="15.75" x14ac:dyDescent="0.25">
      <c r="A187" s="8" t="s">
        <v>45</v>
      </c>
      <c r="B187" s="9" t="str">
        <f t="shared" ref="B187:B188" si="11">K18</f>
        <v>You are in the Moderate Loss of Function category. See below for more information.</v>
      </c>
      <c r="C187" s="3" t="s">
        <v>26</v>
      </c>
    </row>
    <row r="188" spans="1:3" ht="15.75" x14ac:dyDescent="0.25">
      <c r="A188" s="8" t="s">
        <v>41</v>
      </c>
      <c r="B188" s="9">
        <f t="shared" si="11"/>
        <v>33.9</v>
      </c>
      <c r="C188" s="3" t="s">
        <v>38</v>
      </c>
    </row>
    <row r="189" spans="1:3" ht="15.75" x14ac:dyDescent="0.25">
      <c r="A189" s="8"/>
    </row>
    <row r="190" spans="1:3" ht="15.75" x14ac:dyDescent="0.25">
      <c r="A190" s="15"/>
      <c r="C190" s="3" t="str">
        <f>CONCATENATE("    ",B186)</f>
        <v xml:space="preserve">    People with this variant have two copies of the [C71978821T](https://www.ncbi.nlm.nih.gov/clinvar/variation/14016/) variant. This substitution of a single nucleotide is known as a missense mutation.</v>
      </c>
    </row>
    <row r="191" spans="1:3" ht="15.75" x14ac:dyDescent="0.25">
      <c r="A191" s="8"/>
    </row>
    <row r="192" spans="1:3" ht="15.75" x14ac:dyDescent="0.25">
      <c r="A192" s="8"/>
      <c r="C192" s="3" t="s">
        <v>42</v>
      </c>
    </row>
    <row r="193" spans="1:3" ht="15.75" x14ac:dyDescent="0.25">
      <c r="A193" s="8"/>
    </row>
    <row r="194" spans="1:3" ht="15.75" x14ac:dyDescent="0.25">
      <c r="A194" s="8"/>
      <c r="C194" s="3" t="str">
        <f>CONCATENATE("    ",B187)</f>
        <v xml:space="preserve">    You are in the Moderate Loss of Function category. See below for more information.</v>
      </c>
    </row>
    <row r="195" spans="1:3" ht="15.75" x14ac:dyDescent="0.25">
      <c r="A195" s="8"/>
    </row>
    <row r="196" spans="1:3" ht="15.75" x14ac:dyDescent="0.25">
      <c r="A196" s="15"/>
      <c r="C196" s="3" t="s">
        <v>43</v>
      </c>
    </row>
    <row r="197" spans="1:3" ht="15.75" x14ac:dyDescent="0.25">
      <c r="A197" s="15"/>
    </row>
    <row r="198" spans="1:3" ht="15.75" x14ac:dyDescent="0.25">
      <c r="A198" s="15"/>
      <c r="C198" s="3" t="str">
        <f>CONCATENATE( "    &lt;piechart percentage=",B188," /&gt;")</f>
        <v xml:space="preserve">    &lt;piechart percentage=33.9 /&gt;</v>
      </c>
    </row>
    <row r="199" spans="1:3" ht="15.75" x14ac:dyDescent="0.25">
      <c r="A199" s="15"/>
      <c r="C199" s="3" t="str">
        <f>"  &lt;/Genotype&gt;"</f>
        <v xml:space="preserve">  &lt;/Genotype&gt;</v>
      </c>
    </row>
    <row r="200" spans="1:3" ht="15.75" x14ac:dyDescent="0.25">
      <c r="A200" s="15" t="s">
        <v>46</v>
      </c>
      <c r="B200" s="9" t="str">
        <f>K20</f>
        <v>Your TPH2 gene has no variants. A normal gene is referred to as a "wild-type" gene.</v>
      </c>
      <c r="C200" s="3" t="str">
        <f>CONCATENATE("  &lt;Genotype hgvs=",CHAR(34),B172,B174,";",B174,CHAR(34)," name=",CHAR(34),B37,CHAR(34),"&gt; ")</f>
        <v xml:space="preserve">  &lt;Genotype hgvs="NC_000012.12:g.[71978821=];[71978821=]" name="C71978821T"&gt; </v>
      </c>
    </row>
    <row r="201" spans="1:3" ht="15.75" x14ac:dyDescent="0.25">
      <c r="A201" s="8" t="s">
        <v>47</v>
      </c>
      <c r="B201" s="9" t="str">
        <f t="shared" ref="B201:B202" si="12">K21</f>
        <v>This variant is not associated with increased risk.</v>
      </c>
      <c r="C201" s="3" t="s">
        <v>26</v>
      </c>
    </row>
    <row r="202" spans="1:3" ht="15.75" x14ac:dyDescent="0.25">
      <c r="A202" s="8" t="s">
        <v>41</v>
      </c>
      <c r="B202" s="9">
        <f t="shared" si="12"/>
        <v>16.399999999999999</v>
      </c>
      <c r="C202" s="3" t="s">
        <v>38</v>
      </c>
    </row>
    <row r="203" spans="1:3" ht="15.75" x14ac:dyDescent="0.25">
      <c r="A203" s="15"/>
    </row>
    <row r="204" spans="1:3" ht="15.75" x14ac:dyDescent="0.25">
      <c r="A204" s="8"/>
      <c r="C204" s="3" t="str">
        <f>CONCATENATE("    ",B200)</f>
        <v xml:space="preserve">    Your TPH2 gene has no variants. A normal gene is referred to as a "wild-type" gene.</v>
      </c>
    </row>
    <row r="205" spans="1:3" ht="15.75" x14ac:dyDescent="0.25">
      <c r="A205" s="8"/>
    </row>
    <row r="206" spans="1:3" ht="15.75" x14ac:dyDescent="0.25">
      <c r="A206" s="8"/>
      <c r="C206" s="3" t="s">
        <v>42</v>
      </c>
    </row>
    <row r="207" spans="1:3" ht="15.75" x14ac:dyDescent="0.25">
      <c r="A207" s="8"/>
    </row>
    <row r="208" spans="1:3" ht="15.75" x14ac:dyDescent="0.25">
      <c r="A208" s="8"/>
      <c r="C208" s="3" t="str">
        <f>CONCATENATE("    ",B201)</f>
        <v xml:space="preserve">    This variant is not associated with increased risk.</v>
      </c>
    </row>
    <row r="209" spans="1:3" ht="15.75" x14ac:dyDescent="0.25">
      <c r="A209" s="15"/>
    </row>
    <row r="210" spans="1:3" ht="15.75" x14ac:dyDescent="0.25">
      <c r="A210" s="15"/>
      <c r="C210" s="3" t="s">
        <v>43</v>
      </c>
    </row>
    <row r="211" spans="1:3" ht="15.75" x14ac:dyDescent="0.25">
      <c r="A211" s="15"/>
    </row>
    <row r="212" spans="1:3" ht="15.75" x14ac:dyDescent="0.25">
      <c r="A212" s="15"/>
      <c r="C212" s="3" t="str">
        <f>CONCATENATE( "    &lt;piechart percentage=",B202," /&gt;")</f>
        <v xml:space="preserve">    &lt;piechart percentage=16.4 /&gt;</v>
      </c>
    </row>
    <row r="213" spans="1:3" ht="15.75" x14ac:dyDescent="0.25">
      <c r="A213" s="15"/>
      <c r="C213" s="3" t="str">
        <f>"  &lt;/Genotype&gt;"</f>
        <v xml:space="preserve">  &lt;/Genotype&gt;</v>
      </c>
    </row>
    <row r="214" spans="1:3" ht="15.75" x14ac:dyDescent="0.25">
      <c r="A214" s="15"/>
      <c r="C214" s="3" t="s">
        <v>48</v>
      </c>
    </row>
    <row r="215" spans="1:3" ht="15.75" x14ac:dyDescent="0.25">
      <c r="A215" s="15" t="s">
        <v>49</v>
      </c>
      <c r="B215" s="9" t="str">
        <f>CONCATENATE("Your ",B11," gene has an unknown variant.")</f>
        <v>Your TPH2 gene has an unknown variant.</v>
      </c>
      <c r="C215" s="3" t="str">
        <f>CONCATENATE("  &lt;Genotype hgvs=",CHAR(34),"unknown",CHAR(34),"&gt; ")</f>
        <v xml:space="preserve">  &lt;Genotype hgvs="unknown"&gt; </v>
      </c>
    </row>
    <row r="216" spans="1:3" ht="15.75" x14ac:dyDescent="0.25">
      <c r="A216" s="8" t="s">
        <v>49</v>
      </c>
      <c r="B216" s="9" t="s">
        <v>50</v>
      </c>
      <c r="C216" s="3" t="s">
        <v>26</v>
      </c>
    </row>
    <row r="217" spans="1:3" ht="15.75" x14ac:dyDescent="0.25">
      <c r="A217" s="8" t="s">
        <v>41</v>
      </c>
      <c r="C217" s="3" t="s">
        <v>38</v>
      </c>
    </row>
    <row r="218" spans="1:3" ht="15.75" x14ac:dyDescent="0.25">
      <c r="A218" s="8"/>
    </row>
    <row r="219" spans="1:3" ht="15.75" x14ac:dyDescent="0.25">
      <c r="A219" s="8"/>
      <c r="C219" s="3" t="str">
        <f>CONCATENATE("    ",B215)</f>
        <v xml:space="preserve">    Your TPH2 gene has an unknown variant.</v>
      </c>
    </row>
    <row r="220" spans="1:3" ht="15.75" x14ac:dyDescent="0.25">
      <c r="A220" s="8"/>
    </row>
    <row r="221" spans="1:3" ht="15.75" x14ac:dyDescent="0.25">
      <c r="A221" s="8"/>
      <c r="C221" s="3" t="s">
        <v>42</v>
      </c>
    </row>
    <row r="222" spans="1:3" ht="15.75" x14ac:dyDescent="0.25">
      <c r="A222" s="8"/>
    </row>
    <row r="223" spans="1:3" ht="15.75" x14ac:dyDescent="0.25">
      <c r="A223" s="15"/>
      <c r="C223" s="3" t="str">
        <f>CONCATENATE("    ",B216)</f>
        <v xml:space="preserve">    The effect is unknown.</v>
      </c>
    </row>
    <row r="224" spans="1:3" ht="15.75" x14ac:dyDescent="0.25">
      <c r="A224" s="8"/>
    </row>
    <row r="225" spans="1:3" ht="15.75" x14ac:dyDescent="0.25">
      <c r="A225" s="15"/>
      <c r="C225" s="3" t="s">
        <v>43</v>
      </c>
    </row>
    <row r="226" spans="1:3" ht="15.75" x14ac:dyDescent="0.25">
      <c r="A226" s="15"/>
    </row>
    <row r="227" spans="1:3" ht="15.75" x14ac:dyDescent="0.25">
      <c r="A227" s="15"/>
      <c r="C227" s="3" t="str">
        <f>CONCATENATE( "    &lt;piechart percentage=",B217," /&gt;")</f>
        <v xml:space="preserve">    &lt;piechart percentage= /&gt;</v>
      </c>
    </row>
    <row r="228" spans="1:3" ht="15.75" x14ac:dyDescent="0.25">
      <c r="A228" s="15"/>
      <c r="C228" s="3" t="str">
        <f>"  &lt;/Genotype&gt;"</f>
        <v xml:space="preserve">  &lt;/Genotype&gt;</v>
      </c>
    </row>
    <row r="229" spans="1:3" ht="15.75" x14ac:dyDescent="0.25">
      <c r="A229" s="15"/>
      <c r="C229" s="3" t="s">
        <v>51</v>
      </c>
    </row>
    <row r="230" spans="1:3" ht="15.75" x14ac:dyDescent="0.25">
      <c r="A230" s="15" t="s">
        <v>46</v>
      </c>
      <c r="B230" s="9" t="str">
        <f>CONCATENATE("Your ",B11," gene has no variants. A normal gene is referred to as a ",CHAR(34),"wild-type",CHAR(34)," gene.")</f>
        <v>Your TPH2 gene has no variants. A normal gene is referred to as a "wild-type" gene.</v>
      </c>
      <c r="C230" s="3" t="str">
        <f>CONCATENATE("  &lt;Genotype hgvs=",CHAR(34),"wildtype",CHAR(34),"&gt;")</f>
        <v xml:space="preserve">  &lt;Genotype hgvs="wildtype"&gt;</v>
      </c>
    </row>
    <row r="231" spans="1:3" ht="15.75" x14ac:dyDescent="0.25">
      <c r="A231" s="8" t="s">
        <v>47</v>
      </c>
      <c r="B231" s="9" t="s">
        <v>52</v>
      </c>
      <c r="C231" s="3" t="s">
        <v>26</v>
      </c>
    </row>
    <row r="232" spans="1:3" ht="15.75" x14ac:dyDescent="0.25">
      <c r="A232" s="8" t="s">
        <v>41</v>
      </c>
      <c r="C232" s="3" t="s">
        <v>38</v>
      </c>
    </row>
    <row r="233" spans="1:3" ht="15.75" x14ac:dyDescent="0.25">
      <c r="A233" s="8"/>
    </row>
    <row r="234" spans="1:3" ht="15.75" x14ac:dyDescent="0.25">
      <c r="A234" s="8"/>
      <c r="C234" s="3" t="str">
        <f>CONCATENATE("    ",B230)</f>
        <v xml:space="preserve">    Your TPH2 gene has no variants. A normal gene is referred to as a "wild-type" gene.</v>
      </c>
    </row>
    <row r="235" spans="1:3" ht="15.75" x14ac:dyDescent="0.25">
      <c r="A235" s="8"/>
    </row>
    <row r="236" spans="1:3" ht="15.75" x14ac:dyDescent="0.25">
      <c r="A236" s="8"/>
      <c r="C236" s="3" t="s">
        <v>42</v>
      </c>
    </row>
    <row r="237" spans="1:3" ht="15.75" x14ac:dyDescent="0.25">
      <c r="A237" s="8"/>
    </row>
    <row r="238" spans="1:3" ht="15.75" x14ac:dyDescent="0.25">
      <c r="A238" s="8"/>
      <c r="C238" s="3" t="str">
        <f>CONCATENATE("    ",B231)</f>
        <v xml:space="preserve">    Your variant is not associated with any loss of function.</v>
      </c>
    </row>
    <row r="239" spans="1:3" ht="15.75" x14ac:dyDescent="0.25">
      <c r="A239" s="8"/>
    </row>
    <row r="240" spans="1:3" ht="15.75" x14ac:dyDescent="0.25">
      <c r="A240" s="8"/>
      <c r="C240" s="3" t="s">
        <v>43</v>
      </c>
    </row>
    <row r="241" spans="1:3" ht="15.75" x14ac:dyDescent="0.25">
      <c r="A241" s="15"/>
    </row>
    <row r="242" spans="1:3" ht="15.75" x14ac:dyDescent="0.25">
      <c r="A242" s="8"/>
      <c r="C242" s="3" t="str">
        <f>CONCATENATE( "    &lt;piechart percentage=",B232," /&gt;")</f>
        <v xml:space="preserve">    &lt;piechart percentage= /&gt;</v>
      </c>
    </row>
    <row r="243" spans="1:3" ht="15.75" x14ac:dyDescent="0.25">
      <c r="A243" s="8"/>
      <c r="C243" s="3" t="str">
        <f>"  &lt;/Genotype&gt;"</f>
        <v xml:space="preserve">  &lt;/Genotype&gt;</v>
      </c>
    </row>
    <row r="244" spans="1:3" ht="15.75" x14ac:dyDescent="0.25">
      <c r="A244" s="8"/>
      <c r="C244" s="3" t="str">
        <f>"&lt;/GeneAnalysis&gt;"</f>
        <v>&lt;/GeneAnalysis&gt;</v>
      </c>
    </row>
    <row r="245" spans="1:3" s="18" customFormat="1" ht="15.75" x14ac:dyDescent="0.25">
      <c r="A245" s="27"/>
      <c r="B245" s="17"/>
    </row>
    <row r="246" spans="1:3" ht="15.75" x14ac:dyDescent="0.25">
      <c r="A246" s="15"/>
      <c r="C246" s="3" t="str">
        <f>CONCATENATE("# How do changes in ",B11," affect people?")</f>
        <v># How do changes in TPH2 affect people?</v>
      </c>
    </row>
    <row r="247" spans="1:3" ht="15.75" x14ac:dyDescent="0.25">
      <c r="A247" s="15"/>
    </row>
    <row r="248" spans="1:3" ht="15.75"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TPH2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TPH2 variants is small and does not impact treatment. It is possible that variants in this gene interact with other gene variants, which is the reason for our inclusion of this gene.</v>
      </c>
    </row>
    <row r="249" spans="1:3" ht="15.75" x14ac:dyDescent="0.25">
      <c r="A249" s="15"/>
    </row>
    <row r="250" spans="1:3" s="18" customFormat="1" ht="15.75" x14ac:dyDescent="0.25">
      <c r="A250" s="27"/>
      <c r="B250" s="17"/>
      <c r="C250" s="16" t="s">
        <v>54</v>
      </c>
    </row>
    <row r="251" spans="1:3" s="18" customFormat="1" ht="15.75" x14ac:dyDescent="0.25">
      <c r="A251" s="27"/>
      <c r="B251" s="17"/>
      <c r="C251" s="16"/>
    </row>
    <row r="252" spans="1:3" s="18" customFormat="1" ht="15.75" x14ac:dyDescent="0.25">
      <c r="A252" s="16"/>
      <c r="B252" s="17"/>
      <c r="C252" s="16" t="s">
        <v>55</v>
      </c>
    </row>
    <row r="253" spans="1:3" s="18" customFormat="1" ht="15.75" x14ac:dyDescent="0.25">
      <c r="A253" s="16"/>
      <c r="B253" s="17"/>
      <c r="C253" s="16"/>
    </row>
    <row r="254" spans="1:3" ht="15.75" x14ac:dyDescent="0.25">
      <c r="A254" s="15"/>
      <c r="C254" s="3" t="s">
        <v>56</v>
      </c>
    </row>
    <row r="255" spans="1:3" ht="15.75" x14ac:dyDescent="0.25">
      <c r="A255" s="15"/>
    </row>
    <row r="256" spans="1:3" ht="15.75"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ht="15.75" x14ac:dyDescent="0.25">
      <c r="A257" s="15"/>
    </row>
    <row r="258" spans="1:3" ht="15.75" x14ac:dyDescent="0.25">
      <c r="A258" s="15"/>
      <c r="C258" s="3" t="s">
        <v>58</v>
      </c>
    </row>
    <row r="259" spans="1:3" ht="15.75" x14ac:dyDescent="0.25">
      <c r="A259" s="15"/>
    </row>
    <row r="260" spans="1:3" ht="15.75"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ht="15.75" x14ac:dyDescent="0.25">
      <c r="A261" s="15"/>
    </row>
    <row r="262" spans="1:3" s="18" customFormat="1" ht="15.75" x14ac:dyDescent="0.25">
      <c r="A262" s="27"/>
      <c r="B262" s="17"/>
      <c r="C262" s="16" t="s">
        <v>60</v>
      </c>
    </row>
    <row r="263" spans="1:3" s="18" customFormat="1" ht="15.75" x14ac:dyDescent="0.25">
      <c r="A263" s="27"/>
      <c r="B263" s="17"/>
      <c r="C263" s="16"/>
    </row>
    <row r="264" spans="1:3" s="18" customFormat="1" ht="15.75" x14ac:dyDescent="0.25">
      <c r="A264" s="16"/>
      <c r="B264" s="17"/>
      <c r="C264" s="16" t="s">
        <v>61</v>
      </c>
    </row>
    <row r="265" spans="1:3" s="18" customFormat="1" ht="15.75" x14ac:dyDescent="0.25">
      <c r="A265" s="16"/>
      <c r="B265" s="17"/>
      <c r="C265" s="16"/>
    </row>
    <row r="266" spans="1:3" ht="15.75" x14ac:dyDescent="0.25">
      <c r="A266" s="15"/>
      <c r="C266" s="3" t="s">
        <v>56</v>
      </c>
    </row>
    <row r="267" spans="1:3" ht="15.75" x14ac:dyDescent="0.25">
      <c r="A267" s="15"/>
    </row>
    <row r="268" spans="1:3" ht="15.75"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ht="15.75" x14ac:dyDescent="0.25">
      <c r="A269" s="15"/>
    </row>
    <row r="270" spans="1:3" ht="15.75" x14ac:dyDescent="0.25">
      <c r="A270" s="15"/>
      <c r="C270" s="3" t="s">
        <v>58</v>
      </c>
    </row>
    <row r="271" spans="1:3" ht="15.75" x14ac:dyDescent="0.25">
      <c r="A271" s="15"/>
    </row>
    <row r="272" spans="1:3" ht="15.75" x14ac:dyDescent="0.25">
      <c r="A272" s="15"/>
      <c r="B272" s="9" t="s">
        <v>63</v>
      </c>
      <c r="C272" s="3" t="str">
        <f>B272</f>
        <v>[Anti-CD20 intervention](https://www.ncbi.nlm.nih.gov/pubmed/27834303) may help CFS patients, and has shown to increase muscarinic antibody positivity and reduced symptoms.</v>
      </c>
    </row>
    <row r="274" spans="1:3" s="18" customFormat="1" ht="15.75" x14ac:dyDescent="0.25">
      <c r="A274" s="27"/>
      <c r="B274" s="17"/>
      <c r="C274" s="16" t="s">
        <v>64</v>
      </c>
    </row>
    <row r="275" spans="1:3" s="18" customFormat="1" ht="15.75" x14ac:dyDescent="0.25">
      <c r="A275" s="27"/>
      <c r="B275" s="17"/>
      <c r="C275" s="16"/>
    </row>
    <row r="276" spans="1:3" s="18" customFormat="1" ht="15.75" x14ac:dyDescent="0.25">
      <c r="A276" s="16"/>
      <c r="B276" s="17"/>
      <c r="C276" s="16" t="s">
        <v>65</v>
      </c>
    </row>
    <row r="277" spans="1:3" s="18" customFormat="1" ht="15.75" x14ac:dyDescent="0.25">
      <c r="A277" s="16"/>
      <c r="B277" s="17"/>
      <c r="C277" s="16"/>
    </row>
    <row r="278" spans="1:3" ht="15.75" x14ac:dyDescent="0.25">
      <c r="A278" s="15"/>
      <c r="C278" s="3" t="s">
        <v>56</v>
      </c>
    </row>
    <row r="279" spans="1:3" ht="15.75" x14ac:dyDescent="0.25">
      <c r="A279" s="15"/>
    </row>
    <row r="280" spans="1:3" ht="15.75"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ht="15.75" x14ac:dyDescent="0.25">
      <c r="A281" s="15"/>
    </row>
    <row r="282" spans="1:3" ht="15.75" x14ac:dyDescent="0.25">
      <c r="A282" s="15"/>
      <c r="C282" s="3" t="s">
        <v>58</v>
      </c>
    </row>
    <row r="283" spans="1:3" ht="15.75" x14ac:dyDescent="0.25">
      <c r="A283" s="15"/>
    </row>
    <row r="284" spans="1:3" ht="15.75"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ht="15.75" x14ac:dyDescent="0.25">
      <c r="A286" s="27"/>
      <c r="B286" s="17"/>
      <c r="C286" s="16" t="s">
        <v>68</v>
      </c>
    </row>
    <row r="287" spans="1:3" s="18" customFormat="1" ht="15.75" x14ac:dyDescent="0.25">
      <c r="A287" s="27"/>
      <c r="B287" s="17"/>
      <c r="C287" s="16"/>
    </row>
    <row r="288" spans="1:3" s="18" customFormat="1" ht="15.75" x14ac:dyDescent="0.25">
      <c r="A288" s="16"/>
      <c r="B288" s="17"/>
      <c r="C288" s="16" t="s">
        <v>69</v>
      </c>
    </row>
    <row r="289" spans="1:3" s="18" customFormat="1" ht="15.75" x14ac:dyDescent="0.25">
      <c r="A289" s="16"/>
      <c r="B289" s="17"/>
      <c r="C289" s="16"/>
    </row>
    <row r="290" spans="1:3" ht="15.75" x14ac:dyDescent="0.25">
      <c r="A290" s="15"/>
      <c r="C290" s="3" t="s">
        <v>70</v>
      </c>
    </row>
    <row r="291" spans="1:3" ht="15.75" x14ac:dyDescent="0.25">
      <c r="A291" s="15"/>
    </row>
    <row r="292" spans="1:3" ht="15.75"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ht="15.75" x14ac:dyDescent="0.25">
      <c r="A293" s="15"/>
    </row>
    <row r="294" spans="1:3" ht="15.75" x14ac:dyDescent="0.25">
      <c r="A294" s="15"/>
      <c r="C294" s="3" t="s">
        <v>58</v>
      </c>
    </row>
    <row r="295" spans="1:3" ht="15.75" x14ac:dyDescent="0.25">
      <c r="A295" s="15"/>
    </row>
    <row r="296" spans="1:3" ht="15.75"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ht="15.75" x14ac:dyDescent="0.25">
      <c r="B298" s="17"/>
    </row>
    <row r="300" spans="1:3" ht="15.75"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ht="15.75"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ht="15.75"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ht="15.75"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ht="15.75"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ht="15.75"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ht="15.75"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ht="15.75"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ht="15.75"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ht="15.75"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ht="15.75"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ht="15.75"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ht="15.75"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ht="15.75"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ht="15.75"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ht="15.75"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ht="15.75"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ht="15.75"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ht="15.75"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ht="15.75"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ht="15.75"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27"/>
  <sheetViews>
    <sheetView topLeftCell="A13" workbookViewId="0">
      <selection activeCell="A13"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425</v>
      </c>
      <c r="C2" s="3" t="str">
        <f>CONCATENATE("# What does the ",B2," gene do?")</f>
        <v># What does the TRPC2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426</v>
      </c>
      <c r="H8" s="3" t="s">
        <v>19</v>
      </c>
      <c r="I8" s="11" t="s">
        <v>20</v>
      </c>
      <c r="J8" s="3">
        <v>0.17299999999999999</v>
      </c>
      <c r="K8" s="3">
        <v>0.1</v>
      </c>
      <c r="L8" s="3">
        <f t="shared" si="0"/>
        <v>1.7299999999999998</v>
      </c>
      <c r="Y8" s="6"/>
      <c r="AC8" s="10"/>
    </row>
    <row r="9" spans="1:36" ht="15.75" x14ac:dyDescent="0.25">
      <c r="A9" s="15" t="s">
        <v>21</v>
      </c>
      <c r="B9" s="9" t="s">
        <v>427</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ht="15.75" x14ac:dyDescent="0.25">
      <c r="A10" s="16"/>
      <c r="B10" s="17"/>
      <c r="H10" s="18" t="str">
        <f>B19</f>
        <v>G3628856T</v>
      </c>
    </row>
    <row r="11" spans="1:36" ht="15.75" x14ac:dyDescent="0.25">
      <c r="A11" s="8" t="s">
        <v>3</v>
      </c>
      <c r="B11" s="9" t="s">
        <v>425</v>
      </c>
      <c r="C11" s="3" t="str">
        <f>CONCATENATE("&lt;GeneAnalysis gene=",CHAR(34),B11,CHAR(34)," interval=",CHAR(34),B12,CHAR(34),"&gt; ")</f>
        <v xml:space="preserve">&lt;GeneAnalysis gene="TRPC2" interval="NC_000011.10:g.3626460_3637559"&gt; </v>
      </c>
      <c r="H11" s="19" t="s">
        <v>169</v>
      </c>
      <c r="I11" s="19"/>
      <c r="J11" s="19"/>
      <c r="K11" s="19"/>
      <c r="L11" s="19"/>
      <c r="M11" s="19"/>
      <c r="N11" s="19"/>
      <c r="O11" s="20"/>
      <c r="P11" s="20"/>
      <c r="Q11" s="20"/>
      <c r="R11" s="20"/>
      <c r="S11" s="20"/>
      <c r="T11" s="20"/>
      <c r="U11" s="20"/>
      <c r="V11" s="20"/>
      <c r="W11" s="20"/>
      <c r="X11" s="20"/>
      <c r="Y11" s="20"/>
      <c r="Z11" s="20"/>
    </row>
    <row r="12" spans="1:36" ht="15.75" x14ac:dyDescent="0.25">
      <c r="A12" s="8" t="s">
        <v>24</v>
      </c>
      <c r="B12" s="9" t="s">
        <v>428</v>
      </c>
      <c r="H12" s="9" t="s">
        <v>422</v>
      </c>
      <c r="I12" s="9"/>
      <c r="J12" s="9"/>
      <c r="K12" s="9"/>
      <c r="L12" s="9"/>
      <c r="M12" s="9"/>
      <c r="N12" s="9"/>
      <c r="O12" s="9"/>
      <c r="P12" s="9"/>
      <c r="Q12" s="9"/>
      <c r="R12" s="9"/>
      <c r="S12" s="9"/>
      <c r="T12" s="9"/>
      <c r="U12" s="9"/>
      <c r="V12" s="9"/>
      <c r="W12" s="9"/>
      <c r="X12" s="9"/>
      <c r="Y12" s="9"/>
      <c r="Z12" s="9"/>
    </row>
    <row r="13" spans="1:36" ht="15.75" x14ac:dyDescent="0.25">
      <c r="A13" s="8" t="s">
        <v>25</v>
      </c>
      <c r="B13" s="9" t="s">
        <v>119</v>
      </c>
      <c r="C13" s="3" t="str">
        <f>CONCATENATE("# What are some common mutations of ",B11,"?")</f>
        <v># What are some common mutations of TRPC2?</v>
      </c>
      <c r="H13" s="9" t="s">
        <v>423</v>
      </c>
      <c r="I13" s="9"/>
      <c r="J13" s="9"/>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ht="15.75" x14ac:dyDescent="0.25">
      <c r="C15" s="3" t="str">
        <f>CONCATENATE("There is ",B13," common variant in ",B11,": ",B22,".")</f>
        <v>There is one common variant in TRPC2: [G3628856T](https://www.ncbi.nlm.nih.gov/projects/SNP/snp_ref.cgi?rs=7108612).</v>
      </c>
      <c r="H15" s="9" t="s">
        <v>27</v>
      </c>
      <c r="I15" s="9"/>
      <c r="J15" s="9"/>
      <c r="K15" s="9"/>
      <c r="L15" s="9"/>
      <c r="M15" s="9"/>
      <c r="N15" s="9"/>
      <c r="O15" s="9"/>
      <c r="P15" s="9"/>
      <c r="Q15" s="9"/>
      <c r="R15" s="9"/>
      <c r="S15" s="9"/>
      <c r="T15" s="9"/>
      <c r="U15" s="9"/>
      <c r="V15" s="9"/>
      <c r="W15" s="9"/>
      <c r="X15" s="9"/>
      <c r="Y15" s="9"/>
      <c r="Z15" s="9"/>
    </row>
    <row r="16" spans="1:36" ht="15.75" x14ac:dyDescent="0.25">
      <c r="H16" s="9">
        <v>26.7</v>
      </c>
      <c r="I16" s="9"/>
      <c r="J16" s="9"/>
      <c r="K16" s="9"/>
      <c r="L16" s="9"/>
      <c r="M16" s="9"/>
      <c r="N16" s="9"/>
      <c r="O16" s="9"/>
      <c r="P16" s="9"/>
      <c r="Q16" s="9"/>
      <c r="R16" s="9"/>
      <c r="S16" s="9"/>
      <c r="T16" s="9"/>
      <c r="U16" s="9"/>
      <c r="V16" s="9"/>
      <c r="W16" s="9"/>
      <c r="X16" s="9"/>
      <c r="Y16" s="9"/>
      <c r="Z16" s="9"/>
    </row>
    <row r="17" spans="1:26" ht="15.75" x14ac:dyDescent="0.25">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ht="15.75" x14ac:dyDescent="0.25">
      <c r="A18" s="8" t="s">
        <v>29</v>
      </c>
      <c r="B18" s="19" t="s">
        <v>421</v>
      </c>
      <c r="C18" s="3" t="str">
        <f>CONCATENATE("  &lt;Variant hgvs=",CHAR(34),B18,CHAR(34)," name=",CHAR(34),B19,CHAR(34),"&gt; ")</f>
        <v xml:space="preserve">  &lt;Variant hgvs="NC_000011.10:g.3628856G&gt;T" name="G3628856T"&gt; </v>
      </c>
      <c r="H18" s="9" t="s">
        <v>28</v>
      </c>
      <c r="I18" s="9"/>
      <c r="J18" s="9"/>
      <c r="K18" s="9"/>
      <c r="L18" s="9"/>
      <c r="M18" s="9"/>
      <c r="N18" s="9"/>
      <c r="O18" s="9"/>
      <c r="P18" s="9"/>
      <c r="Q18" s="9"/>
      <c r="R18" s="9"/>
      <c r="S18" s="9"/>
      <c r="T18" s="9"/>
      <c r="U18" s="9"/>
      <c r="V18" s="9"/>
      <c r="W18" s="9"/>
      <c r="X18" s="9"/>
      <c r="Y18" s="9"/>
      <c r="Z18" s="9"/>
    </row>
    <row r="19" spans="1:26" ht="15.75" x14ac:dyDescent="0.25">
      <c r="A19" s="15" t="s">
        <v>30</v>
      </c>
      <c r="B19" s="21" t="s">
        <v>308</v>
      </c>
      <c r="H19" s="9">
        <v>9.1999999999999993</v>
      </c>
      <c r="I19" s="9"/>
      <c r="J19" s="9"/>
      <c r="K19" s="9"/>
      <c r="L19" s="9"/>
      <c r="M19" s="9"/>
      <c r="N19" s="9"/>
      <c r="O19" s="9"/>
      <c r="P19" s="9"/>
      <c r="Q19" s="9"/>
      <c r="R19" s="9"/>
      <c r="S19" s="9"/>
      <c r="T19" s="9"/>
      <c r="U19" s="9"/>
      <c r="V19" s="9"/>
      <c r="W19" s="9"/>
      <c r="X19" s="9"/>
      <c r="Y19" s="9"/>
      <c r="Z19" s="9"/>
    </row>
    <row r="20" spans="1:26" ht="15.75"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c r="J20" s="9"/>
      <c r="K20" s="9"/>
      <c r="L20" s="9"/>
      <c r="M20" s="9"/>
      <c r="N20" s="9"/>
      <c r="O20" s="9"/>
      <c r="P20" s="9"/>
      <c r="Q20" s="9"/>
      <c r="R20" s="9"/>
      <c r="S20" s="9"/>
      <c r="T20" s="9"/>
      <c r="U20" s="9"/>
      <c r="V20" s="9"/>
      <c r="W20" s="9"/>
      <c r="X20" s="9"/>
      <c r="Y20" s="9"/>
      <c r="Z20" s="9"/>
    </row>
    <row r="21" spans="1:26" ht="15.75"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ht="15.75" x14ac:dyDescent="0.25">
      <c r="A22" s="15" t="s">
        <v>35</v>
      </c>
      <c r="B22" s="9" t="s">
        <v>424</v>
      </c>
      <c r="C22" s="3" t="str">
        <f>"  &lt;/Variant&gt;"</f>
        <v xml:space="preserve">  &lt;/Variant&gt;</v>
      </c>
      <c r="H22" s="9">
        <v>64.099999999999994</v>
      </c>
      <c r="I22" s="9"/>
      <c r="J22" s="9"/>
      <c r="K22" s="9"/>
      <c r="L22" s="9"/>
      <c r="M22" s="9"/>
      <c r="N22" s="9"/>
      <c r="O22" s="9"/>
      <c r="P22" s="9"/>
      <c r="Q22" s="9"/>
      <c r="R22" s="9"/>
      <c r="S22" s="9"/>
      <c r="T22" s="9"/>
      <c r="U22" s="9"/>
      <c r="V22" s="9"/>
      <c r="W22" s="9"/>
      <c r="X22" s="9"/>
      <c r="Y22" s="9"/>
      <c r="Z22" s="9"/>
    </row>
    <row r="23" spans="1:26" s="18" customFormat="1" ht="15.75" x14ac:dyDescent="0.25">
      <c r="A23" s="27"/>
      <c r="B23" s="17"/>
    </row>
    <row r="24" spans="1:26" s="18" customFormat="1" ht="15.75" x14ac:dyDescent="0.25">
      <c r="A24" s="27"/>
      <c r="B24" s="17"/>
      <c r="C24" s="18" t="str">
        <f>C17</f>
        <v>&lt;# G3628856T #&gt;</v>
      </c>
    </row>
    <row r="25" spans="1:26" ht="15.75" x14ac:dyDescent="0.25">
      <c r="A25" s="15" t="s">
        <v>37</v>
      </c>
      <c r="B25" s="21" t="str">
        <f>H11</f>
        <v>NC_000011.10:g.</v>
      </c>
      <c r="C25" s="3" t="str">
        <f>CONCATENATE("  &lt;Genotype hgvs=",CHAR(34),B25,B26,";",B27,CHAR(34)," name=",CHAR(34),B19,CHAR(34),"&gt; ")</f>
        <v xml:space="preserve">  &lt;Genotype hgvs="NC_000011.10:g.[3628856G&gt;T];[3628856=]" name="G3628856T"&gt; </v>
      </c>
    </row>
    <row r="26" spans="1:26" ht="15.75" x14ac:dyDescent="0.25">
      <c r="A26" s="15" t="s">
        <v>35</v>
      </c>
      <c r="B26" s="21" t="str">
        <f t="shared" ref="B26:B30" si="1">H12</f>
        <v>[3628856G&gt;T]</v>
      </c>
    </row>
    <row r="27" spans="1:26" ht="15.75" x14ac:dyDescent="0.25">
      <c r="A27" s="15" t="s">
        <v>31</v>
      </c>
      <c r="B27" s="21" t="str">
        <f t="shared" si="1"/>
        <v>[3628856=]</v>
      </c>
      <c r="C27" s="3" t="s">
        <v>38</v>
      </c>
    </row>
    <row r="28" spans="1:26" ht="15.75" x14ac:dyDescent="0.25">
      <c r="A28" s="15" t="s">
        <v>39</v>
      </c>
      <c r="B28" s="21" t="str">
        <f t="shared" si="1"/>
        <v>People with this variant have one copy of the [G3628856T](https://www.ncbi.nlm.nih.gov/projects/SNP/snp_ref.cgi?rs=7108612) variant. This substitution of a single nucleotide is known as a missense mutation.</v>
      </c>
      <c r="C28" s="3" t="s">
        <v>26</v>
      </c>
    </row>
    <row r="29" spans="1:26" ht="15.75" x14ac:dyDescent="0.25">
      <c r="A29" s="8" t="s">
        <v>40</v>
      </c>
      <c r="B29" s="21" t="str">
        <f t="shared" si="1"/>
        <v>You are in the Moderate Loss of Function category. See below for more information.</v>
      </c>
      <c r="C29" s="3" t="str">
        <f>CONCATENATE("    ",B28)</f>
        <v xml:space="preserve">    People with this variant have one copy of the [G3628856T](https://www.ncbi.nlm.nih.gov/projects/SNP/snp_ref.cgi?rs=7108612) variant. This substitution of a single nucleotide is known as a missense mutation.</v>
      </c>
    </row>
    <row r="30" spans="1:26" ht="15.75" x14ac:dyDescent="0.25">
      <c r="A30" s="8" t="s">
        <v>41</v>
      </c>
      <c r="B30" s="21">
        <f t="shared" si="1"/>
        <v>26.7</v>
      </c>
    </row>
    <row r="31" spans="1:26" ht="15.75" x14ac:dyDescent="0.25">
      <c r="A31" s="15"/>
      <c r="C31" s="3" t="s">
        <v>42</v>
      </c>
    </row>
    <row r="32" spans="1:26" ht="15.75" x14ac:dyDescent="0.25">
      <c r="A32" s="8"/>
    </row>
    <row r="33" spans="1:3" ht="15.75" x14ac:dyDescent="0.25">
      <c r="A33" s="8"/>
      <c r="C33" s="3" t="str">
        <f>CONCATENATE("    ",B29)</f>
        <v xml:space="preserve">    You are in the Moderate Loss of Function category. See below for more information.</v>
      </c>
    </row>
    <row r="34" spans="1:3" ht="15.75" x14ac:dyDescent="0.25">
      <c r="A34" s="8"/>
    </row>
    <row r="35" spans="1:3" ht="15.75" x14ac:dyDescent="0.25">
      <c r="A35" s="8"/>
      <c r="C35" s="3" t="s">
        <v>43</v>
      </c>
    </row>
    <row r="36" spans="1:3" ht="15.75" x14ac:dyDescent="0.25">
      <c r="A36" s="15"/>
    </row>
    <row r="37" spans="1:3" ht="15.75" x14ac:dyDescent="0.25">
      <c r="A37" s="15"/>
      <c r="C37" s="3" t="str">
        <f>CONCATENATE( "    &lt;piechart percentage=",B30," /&gt;")</f>
        <v xml:space="preserve">    &lt;piechart percentage=26.7 /&gt;</v>
      </c>
    </row>
    <row r="38" spans="1:3" ht="15.75" x14ac:dyDescent="0.25">
      <c r="A38" s="15"/>
      <c r="C38" s="3" t="str">
        <f>"  &lt;/Genotype&gt;"</f>
        <v xml:space="preserve">  &lt;/Genotype&gt;</v>
      </c>
    </row>
    <row r="39" spans="1:3" ht="15.75" x14ac:dyDescent="0.25">
      <c r="A39" s="15" t="s">
        <v>44</v>
      </c>
      <c r="B39" s="9" t="str">
        <f>H17</f>
        <v>People with this variant have two copies of the [G3628856T](https://www.ncbi.nlm.nih.gov/projects/SNP/snp_ref.cgi?rs=7108612) variant. This substitution of a single nucleotide is known as a missense mutation.</v>
      </c>
      <c r="C39" s="3" t="str">
        <f>CONCATENATE("  &lt;Genotype hgvs=",CHAR(34),B25,B26,";",B26,CHAR(34)," name=",CHAR(34),B19,CHAR(34),"&gt; ")</f>
        <v xml:space="preserve">  &lt;Genotype hgvs="NC_000011.10:g.[3628856G&gt;T];[3628856G&gt;T]" name="G3628856T"&gt; </v>
      </c>
    </row>
    <row r="40" spans="1:3" ht="15.75" x14ac:dyDescent="0.25">
      <c r="A40" s="8" t="s">
        <v>45</v>
      </c>
      <c r="B40" s="9" t="str">
        <f t="shared" ref="B40:B41" si="2">H18</f>
        <v>This variant is not associated with increased risk.</v>
      </c>
      <c r="C40" s="3" t="s">
        <v>26</v>
      </c>
    </row>
    <row r="41" spans="1:3" ht="15.75" x14ac:dyDescent="0.25">
      <c r="A41" s="8" t="s">
        <v>41</v>
      </c>
      <c r="B41" s="9">
        <f t="shared" si="2"/>
        <v>9.1999999999999993</v>
      </c>
      <c r="C41" s="3" t="s">
        <v>38</v>
      </c>
    </row>
    <row r="42" spans="1:3" ht="15.75" x14ac:dyDescent="0.25">
      <c r="A42" s="8"/>
    </row>
    <row r="43" spans="1:3" ht="15.75" x14ac:dyDescent="0.25">
      <c r="A43" s="15"/>
      <c r="C43" s="3" t="str">
        <f>CONCATENATE("    ",B39)</f>
        <v xml:space="preserve">    People with this variant have two copies of the [G3628856T](https://www.ncbi.nlm.nih.gov/projects/SNP/snp_ref.cgi?rs=7108612) variant. This substitution of a single nucleotide is known as a missense mutation.</v>
      </c>
    </row>
    <row r="44" spans="1:3" ht="15.75" x14ac:dyDescent="0.25">
      <c r="A44" s="8"/>
    </row>
    <row r="45" spans="1:3" ht="15.75" x14ac:dyDescent="0.25">
      <c r="A45" s="8"/>
      <c r="C45" s="3" t="s">
        <v>42</v>
      </c>
    </row>
    <row r="46" spans="1:3" ht="15.75" x14ac:dyDescent="0.25">
      <c r="A46" s="8"/>
    </row>
    <row r="47" spans="1:3" ht="15.75" x14ac:dyDescent="0.25">
      <c r="A47" s="8"/>
      <c r="C47" s="3" t="str">
        <f>CONCATENATE("    ",B40)</f>
        <v xml:space="preserve">    This variant is not associated with increased risk.</v>
      </c>
    </row>
    <row r="48" spans="1:3" ht="15.75" x14ac:dyDescent="0.25">
      <c r="A48" s="8"/>
    </row>
    <row r="49" spans="1:3" ht="15.75" x14ac:dyDescent="0.25">
      <c r="A49" s="15"/>
      <c r="C49" s="3" t="s">
        <v>43</v>
      </c>
    </row>
    <row r="50" spans="1:3" ht="15.75" x14ac:dyDescent="0.25">
      <c r="A50" s="15"/>
    </row>
    <row r="51" spans="1:3" ht="15.75" x14ac:dyDescent="0.25">
      <c r="A51" s="15"/>
      <c r="C51" s="3" t="str">
        <f>CONCATENATE( "    &lt;piechart percentage=",B41," /&gt;")</f>
        <v xml:space="preserve">    &lt;piechart percentage=9.2 /&gt;</v>
      </c>
    </row>
    <row r="52" spans="1:3" ht="15.75" x14ac:dyDescent="0.25">
      <c r="A52" s="15"/>
      <c r="C52" s="3" t="str">
        <f>"  &lt;/Genotype&gt;"</f>
        <v xml:space="preserve">  &lt;/Genotype&gt;</v>
      </c>
    </row>
    <row r="53" spans="1:3" ht="15.75" x14ac:dyDescent="0.25">
      <c r="A53" s="15" t="s">
        <v>46</v>
      </c>
      <c r="B53" s="9" t="str">
        <f>H20</f>
        <v>Your TRPC2 gene has no variants. A normal gene is referred to as a "wild-type" gene.</v>
      </c>
      <c r="C53" s="3" t="str">
        <f>CONCATENATE("  &lt;Genotype hgvs=",CHAR(34),B25,B27,";",B27,CHAR(34)," name=",CHAR(34),B19,CHAR(34),"&gt; ")</f>
        <v xml:space="preserve">  &lt;Genotype hgvs="NC_000011.10:g.[3628856=];[3628856=]" name="G3628856T"&gt; </v>
      </c>
    </row>
    <row r="54" spans="1:3" ht="15.75" x14ac:dyDescent="0.25">
      <c r="A54" s="8" t="s">
        <v>47</v>
      </c>
      <c r="B54" s="9" t="str">
        <f t="shared" ref="B54:B55" si="3">H21</f>
        <v>This variant is not associated with increased risk.</v>
      </c>
      <c r="C54" s="3" t="s">
        <v>26</v>
      </c>
    </row>
    <row r="55" spans="1:3" ht="15.75" x14ac:dyDescent="0.25">
      <c r="A55" s="8" t="s">
        <v>41</v>
      </c>
      <c r="B55" s="9">
        <f t="shared" si="3"/>
        <v>64.099999999999994</v>
      </c>
      <c r="C55" s="3" t="s">
        <v>38</v>
      </c>
    </row>
    <row r="56" spans="1:3" ht="15.75" x14ac:dyDescent="0.25">
      <c r="A56" s="15"/>
    </row>
    <row r="57" spans="1:3" ht="15.75" x14ac:dyDescent="0.25">
      <c r="A57" s="8"/>
      <c r="C57" s="3" t="str">
        <f>CONCATENATE("    ",B53)</f>
        <v xml:space="preserve">    Your TRPC2 gene has no variants. A normal gene is referred to as a "wild-type" gene.</v>
      </c>
    </row>
    <row r="58" spans="1:3" ht="15.75" x14ac:dyDescent="0.25">
      <c r="A58" s="8"/>
    </row>
    <row r="59" spans="1:3" ht="15.75" x14ac:dyDescent="0.25">
      <c r="A59" s="8"/>
      <c r="C59" s="3" t="s">
        <v>42</v>
      </c>
    </row>
    <row r="60" spans="1:3" ht="15.75" x14ac:dyDescent="0.25">
      <c r="A60" s="8"/>
    </row>
    <row r="61" spans="1:3" ht="15.75" x14ac:dyDescent="0.25">
      <c r="A61" s="8"/>
      <c r="C61" s="3" t="str">
        <f>CONCATENATE("    ",B54)</f>
        <v xml:space="preserve">    This variant is not associated with increased risk.</v>
      </c>
    </row>
    <row r="62" spans="1:3" ht="15.75" x14ac:dyDescent="0.25">
      <c r="A62" s="15"/>
    </row>
    <row r="63" spans="1:3" ht="15.75" x14ac:dyDescent="0.25">
      <c r="A63" s="15"/>
      <c r="C63" s="3" t="s">
        <v>43</v>
      </c>
    </row>
    <row r="64" spans="1:3" ht="15.75" x14ac:dyDescent="0.25">
      <c r="A64" s="15"/>
    </row>
    <row r="65" spans="1:3" ht="15.75" x14ac:dyDescent="0.25">
      <c r="A65" s="15"/>
      <c r="C65" s="3" t="str">
        <f>CONCATENATE( "    &lt;piechart percentage=",B55," /&gt;")</f>
        <v xml:space="preserve">    &lt;piechart percentage=64.1 /&gt;</v>
      </c>
    </row>
    <row r="66" spans="1:3" ht="15.75" x14ac:dyDescent="0.25">
      <c r="A66" s="15"/>
      <c r="C66" s="3" t="str">
        <f>"  &lt;/Genotype&gt;"</f>
        <v xml:space="preserve">  &lt;/Genotype&gt;</v>
      </c>
    </row>
    <row r="67" spans="1:3" ht="15.75" x14ac:dyDescent="0.25">
      <c r="A67" s="15"/>
      <c r="C67" s="3" t="s">
        <v>48</v>
      </c>
    </row>
    <row r="68" spans="1:3" ht="15.75" x14ac:dyDescent="0.25">
      <c r="A68" s="15" t="s">
        <v>49</v>
      </c>
      <c r="B68" s="9" t="str">
        <f>CONCATENATE("Your ",B11," gene has an unknown variant.")</f>
        <v>Your TRPC2 gene has an unknown variant.</v>
      </c>
      <c r="C68" s="3" t="str">
        <f>CONCATENATE("  &lt;Genotype hgvs=",CHAR(34),"unknown",CHAR(34),"&gt; ")</f>
        <v xml:space="preserve">  &lt;Genotype hgvs="unknown"&gt; </v>
      </c>
    </row>
    <row r="69" spans="1:3" ht="15.75" x14ac:dyDescent="0.25">
      <c r="A69" s="8" t="s">
        <v>49</v>
      </c>
      <c r="B69" s="9" t="s">
        <v>50</v>
      </c>
      <c r="C69" s="3" t="s">
        <v>26</v>
      </c>
    </row>
    <row r="70" spans="1:3" ht="15.75" x14ac:dyDescent="0.25">
      <c r="A70" s="8" t="s">
        <v>41</v>
      </c>
      <c r="C70" s="3" t="s">
        <v>38</v>
      </c>
    </row>
    <row r="71" spans="1:3" ht="15.75" x14ac:dyDescent="0.25">
      <c r="A71" s="8"/>
    </row>
    <row r="72" spans="1:3" ht="15.75" x14ac:dyDescent="0.25">
      <c r="A72" s="8"/>
      <c r="C72" s="3" t="str">
        <f>CONCATENATE("    ",B68)</f>
        <v xml:space="preserve">    Your TRPC2 gene has an unknown variant.</v>
      </c>
    </row>
    <row r="73" spans="1:3" ht="15.75" x14ac:dyDescent="0.25">
      <c r="A73" s="8"/>
    </row>
    <row r="74" spans="1:3" ht="15.75" x14ac:dyDescent="0.25">
      <c r="A74" s="8"/>
      <c r="C74" s="3" t="s">
        <v>42</v>
      </c>
    </row>
    <row r="75" spans="1:3" ht="15.75" x14ac:dyDescent="0.25">
      <c r="A75" s="8"/>
    </row>
    <row r="76" spans="1:3" ht="15.75" x14ac:dyDescent="0.25">
      <c r="A76" s="15"/>
      <c r="C76" s="3" t="str">
        <f>CONCATENATE("    ",B69)</f>
        <v xml:space="preserve">    The effect is unknown.</v>
      </c>
    </row>
    <row r="77" spans="1:3" ht="15.75" x14ac:dyDescent="0.25">
      <c r="A77" s="8"/>
    </row>
    <row r="78" spans="1:3" ht="15.75" x14ac:dyDescent="0.25">
      <c r="A78" s="15"/>
      <c r="C78" s="3" t="s">
        <v>43</v>
      </c>
    </row>
    <row r="79" spans="1:3" ht="15.75" x14ac:dyDescent="0.25">
      <c r="A79" s="15"/>
    </row>
    <row r="80" spans="1:3" ht="15.75" x14ac:dyDescent="0.25">
      <c r="A80" s="15"/>
      <c r="C80" s="3" t="str">
        <f>CONCATENATE( "    &lt;piechart percentage=",B70," /&gt;")</f>
        <v xml:space="preserve">    &lt;piechart percentage= /&gt;</v>
      </c>
    </row>
    <row r="81" spans="1:3" ht="15.75" x14ac:dyDescent="0.25">
      <c r="A81" s="15"/>
      <c r="C81" s="3" t="str">
        <f>"  &lt;/Genotype&gt;"</f>
        <v xml:space="preserve">  &lt;/Genotype&gt;</v>
      </c>
    </row>
    <row r="82" spans="1:3" ht="15.75" x14ac:dyDescent="0.25">
      <c r="A82" s="15"/>
      <c r="C82" s="3" t="s">
        <v>51</v>
      </c>
    </row>
    <row r="83" spans="1:3" ht="15.75" x14ac:dyDescent="0.25">
      <c r="A83" s="15" t="s">
        <v>46</v>
      </c>
      <c r="B83" s="9" t="str">
        <f>CONCATENATE("Your ",B11," gene has no variants. A normal gene is referred to as a ",CHAR(34),"wild-type",CHAR(34)," gene.")</f>
        <v>Your TRPC2 gene has no variants. A normal gene is referred to as a "wild-type" gene.</v>
      </c>
      <c r="C83" s="3" t="str">
        <f>CONCATENATE("  &lt;Genotype hgvs=",CHAR(34),"wildtype",CHAR(34),"&gt;")</f>
        <v xml:space="preserve">  &lt;Genotype hgvs="wildtype"&gt;</v>
      </c>
    </row>
    <row r="84" spans="1:3" ht="15.75" x14ac:dyDescent="0.25">
      <c r="A84" s="8" t="s">
        <v>47</v>
      </c>
      <c r="B84" s="9" t="s">
        <v>52</v>
      </c>
      <c r="C84" s="3" t="s">
        <v>26</v>
      </c>
    </row>
    <row r="85" spans="1:3" ht="15.75" x14ac:dyDescent="0.25">
      <c r="A85" s="8" t="s">
        <v>41</v>
      </c>
      <c r="C85" s="3" t="s">
        <v>38</v>
      </c>
    </row>
    <row r="86" spans="1:3" ht="15.75" x14ac:dyDescent="0.25">
      <c r="A86" s="8"/>
    </row>
    <row r="87" spans="1:3" ht="15.75" x14ac:dyDescent="0.25">
      <c r="A87" s="8"/>
      <c r="C87" s="3" t="str">
        <f>CONCATENATE("    ",B83)</f>
        <v xml:space="preserve">    Your TRPC2 gene has no variants. A normal gene is referred to as a "wild-type" gene.</v>
      </c>
    </row>
    <row r="88" spans="1:3" ht="15.75" x14ac:dyDescent="0.25">
      <c r="A88" s="8"/>
    </row>
    <row r="89" spans="1:3" ht="15.75" x14ac:dyDescent="0.25">
      <c r="A89" s="8"/>
      <c r="C89" s="3" t="s">
        <v>42</v>
      </c>
    </row>
    <row r="90" spans="1:3" ht="15.75" x14ac:dyDescent="0.25">
      <c r="A90" s="8"/>
    </row>
    <row r="91" spans="1:3" ht="15.75" x14ac:dyDescent="0.25">
      <c r="A91" s="8"/>
      <c r="C91" s="3" t="str">
        <f>CONCATENATE("    ",B84)</f>
        <v xml:space="preserve">    Your variant is not associated with any loss of function.</v>
      </c>
    </row>
    <row r="92" spans="1:3" ht="15.75" x14ac:dyDescent="0.25">
      <c r="A92" s="8"/>
    </row>
    <row r="93" spans="1:3" ht="15.75" x14ac:dyDescent="0.25">
      <c r="A93" s="8"/>
      <c r="C93" s="3" t="s">
        <v>43</v>
      </c>
    </row>
    <row r="94" spans="1:3" ht="15.75" x14ac:dyDescent="0.25">
      <c r="A94" s="15"/>
    </row>
    <row r="95" spans="1:3" ht="15.75" x14ac:dyDescent="0.25">
      <c r="A95" s="8"/>
      <c r="C95" s="3" t="str">
        <f>CONCATENATE( "    &lt;piechart percentage=",B85," /&gt;")</f>
        <v xml:space="preserve">    &lt;piechart percentage= /&gt;</v>
      </c>
    </row>
    <row r="96" spans="1:3" ht="15.75" x14ac:dyDescent="0.25">
      <c r="A96" s="8"/>
      <c r="C96" s="3" t="str">
        <f>"  &lt;/Genotype&gt;"</f>
        <v xml:space="preserve">  &lt;/Genotype&gt;</v>
      </c>
    </row>
    <row r="97" spans="1:3" ht="15.75" x14ac:dyDescent="0.25">
      <c r="A97" s="8"/>
      <c r="C97" s="3" t="str">
        <f>"&lt;/GeneAnalysis&gt;"</f>
        <v>&lt;/GeneAnalysis&gt;</v>
      </c>
    </row>
    <row r="98" spans="1:3" s="18" customFormat="1" ht="15.75" x14ac:dyDescent="0.25">
      <c r="A98" s="27"/>
      <c r="B98" s="17"/>
    </row>
    <row r="99" spans="1:3" ht="15.75" x14ac:dyDescent="0.25">
      <c r="A99" s="15"/>
      <c r="C99" s="3" t="str">
        <f>CONCATENATE("# How do changes in ",B11," affect people?")</f>
        <v># How do changes in TRPC2 affect people?</v>
      </c>
    </row>
    <row r="100" spans="1:3" ht="15.75" x14ac:dyDescent="0.25">
      <c r="A100" s="15"/>
    </row>
    <row r="101" spans="1:3" ht="15.75"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TRPC2 variants is small and does not impact treatment. It is possible that variants in this gene interact with other gene variants, which is the reason for our inclusion of this gene.</v>
      </c>
    </row>
    <row r="102" spans="1:3" ht="15.75" x14ac:dyDescent="0.25">
      <c r="A102" s="15"/>
    </row>
    <row r="103" spans="1:3" s="18" customFormat="1" ht="15.75" x14ac:dyDescent="0.25">
      <c r="A103" s="27"/>
      <c r="B103" s="17"/>
      <c r="C103" s="16" t="s">
        <v>54</v>
      </c>
    </row>
    <row r="104" spans="1:3" s="18" customFormat="1" ht="15.75" x14ac:dyDescent="0.25">
      <c r="A104" s="27"/>
      <c r="B104" s="17"/>
      <c r="C104" s="16"/>
    </row>
    <row r="105" spans="1:3" s="18" customFormat="1" ht="15.75" x14ac:dyDescent="0.25">
      <c r="A105" s="16"/>
      <c r="B105" s="17"/>
      <c r="C105" s="16" t="s">
        <v>55</v>
      </c>
    </row>
    <row r="106" spans="1:3" s="18" customFormat="1" ht="15.75" x14ac:dyDescent="0.25">
      <c r="A106" s="16"/>
      <c r="B106" s="17"/>
      <c r="C106" s="16"/>
    </row>
    <row r="107" spans="1:3" ht="15.75" x14ac:dyDescent="0.25">
      <c r="A107" s="15"/>
      <c r="C107" s="3" t="s">
        <v>56</v>
      </c>
    </row>
    <row r="108" spans="1:3" ht="15.75" x14ac:dyDescent="0.25">
      <c r="A108" s="15"/>
    </row>
    <row r="109" spans="1:3" ht="15.75"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ht="15.75" x14ac:dyDescent="0.25">
      <c r="A110" s="15"/>
    </row>
    <row r="111" spans="1:3" ht="15.75" x14ac:dyDescent="0.25">
      <c r="A111" s="15"/>
      <c r="C111" s="3" t="s">
        <v>58</v>
      </c>
    </row>
    <row r="112" spans="1:3" ht="15.75" x14ac:dyDescent="0.25">
      <c r="A112" s="15"/>
    </row>
    <row r="113" spans="1:3" ht="15.75"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ht="15.75" x14ac:dyDescent="0.25">
      <c r="A114" s="15"/>
    </row>
    <row r="115" spans="1:3" s="18" customFormat="1" ht="15.75" x14ac:dyDescent="0.25">
      <c r="A115" s="27"/>
      <c r="B115" s="17"/>
      <c r="C115" s="16" t="s">
        <v>60</v>
      </c>
    </row>
    <row r="116" spans="1:3" s="18" customFormat="1" ht="15.75" x14ac:dyDescent="0.25">
      <c r="A116" s="27"/>
      <c r="B116" s="17"/>
      <c r="C116" s="16"/>
    </row>
    <row r="117" spans="1:3" s="18" customFormat="1" ht="15.75" x14ac:dyDescent="0.25">
      <c r="A117" s="16"/>
      <c r="B117" s="17"/>
      <c r="C117" s="16" t="s">
        <v>61</v>
      </c>
    </row>
    <row r="118" spans="1:3" s="18" customFormat="1" ht="15.75" x14ac:dyDescent="0.25">
      <c r="A118" s="16"/>
      <c r="B118" s="17"/>
      <c r="C118" s="16"/>
    </row>
    <row r="119" spans="1:3" ht="15.75" x14ac:dyDescent="0.25">
      <c r="A119" s="15"/>
      <c r="C119" s="3" t="s">
        <v>56</v>
      </c>
    </row>
    <row r="120" spans="1:3" ht="15.75" x14ac:dyDescent="0.25">
      <c r="A120" s="15"/>
    </row>
    <row r="121" spans="1:3" ht="15.75"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ht="15.75" x14ac:dyDescent="0.25">
      <c r="A122" s="15"/>
    </row>
    <row r="123" spans="1:3" ht="15.75" x14ac:dyDescent="0.25">
      <c r="A123" s="15"/>
      <c r="C123" s="3" t="s">
        <v>58</v>
      </c>
    </row>
    <row r="124" spans="1:3" ht="15.75" x14ac:dyDescent="0.25">
      <c r="A124" s="15"/>
    </row>
    <row r="125" spans="1:3" ht="15.75" x14ac:dyDescent="0.25">
      <c r="A125" s="15"/>
      <c r="B125" s="9" t="s">
        <v>63</v>
      </c>
      <c r="C125" s="3" t="str">
        <f>B125</f>
        <v>[Anti-CD20 intervention](https://www.ncbi.nlm.nih.gov/pubmed/27834303) may help CFS patients, and has shown to increase muscarinic antibody positivity and reduced symptoms.</v>
      </c>
    </row>
    <row r="127" spans="1:3" s="18" customFormat="1" ht="15.75" x14ac:dyDescent="0.25">
      <c r="A127" s="27"/>
      <c r="B127" s="17"/>
      <c r="C127" s="16" t="s">
        <v>64</v>
      </c>
    </row>
    <row r="128" spans="1:3" s="18" customFormat="1" ht="15.75" x14ac:dyDescent="0.25">
      <c r="A128" s="27"/>
      <c r="B128" s="17"/>
      <c r="C128" s="16"/>
    </row>
    <row r="129" spans="1:3" s="18" customFormat="1" ht="15.75" x14ac:dyDescent="0.25">
      <c r="A129" s="16"/>
      <c r="B129" s="17"/>
      <c r="C129" s="16" t="s">
        <v>65</v>
      </c>
    </row>
    <row r="130" spans="1:3" s="18" customFormat="1" ht="15.75" x14ac:dyDescent="0.25">
      <c r="A130" s="16"/>
      <c r="B130" s="17"/>
      <c r="C130" s="16"/>
    </row>
    <row r="131" spans="1:3" ht="15.75" x14ac:dyDescent="0.25">
      <c r="A131" s="15"/>
      <c r="C131" s="3" t="s">
        <v>56</v>
      </c>
    </row>
    <row r="132" spans="1:3" ht="15.75" x14ac:dyDescent="0.25">
      <c r="A132" s="15"/>
    </row>
    <row r="133" spans="1:3" ht="15.75"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ht="15.75" x14ac:dyDescent="0.25">
      <c r="A134" s="15"/>
    </row>
    <row r="135" spans="1:3" ht="15.75" x14ac:dyDescent="0.25">
      <c r="A135" s="15"/>
      <c r="C135" s="3" t="s">
        <v>58</v>
      </c>
    </row>
    <row r="136" spans="1:3" ht="15.75" x14ac:dyDescent="0.25">
      <c r="A136" s="15"/>
    </row>
    <row r="137" spans="1:3" ht="15.75"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ht="15.75" x14ac:dyDescent="0.25">
      <c r="A139" s="27"/>
      <c r="B139" s="17"/>
      <c r="C139" s="16" t="s">
        <v>68</v>
      </c>
    </row>
    <row r="140" spans="1:3" s="18" customFormat="1" ht="15.75" x14ac:dyDescent="0.25">
      <c r="A140" s="27"/>
      <c r="B140" s="17"/>
      <c r="C140" s="16"/>
    </row>
    <row r="141" spans="1:3" s="18" customFormat="1" ht="15.75" x14ac:dyDescent="0.25">
      <c r="A141" s="16"/>
      <c r="B141" s="17"/>
      <c r="C141" s="16" t="s">
        <v>69</v>
      </c>
    </row>
    <row r="142" spans="1:3" s="18" customFormat="1" ht="15.75" x14ac:dyDescent="0.25">
      <c r="A142" s="16"/>
      <c r="B142" s="17"/>
      <c r="C142" s="16"/>
    </row>
    <row r="143" spans="1:3" ht="15.75" x14ac:dyDescent="0.25">
      <c r="A143" s="15"/>
      <c r="C143" s="3" t="s">
        <v>70</v>
      </c>
    </row>
    <row r="144" spans="1:3" ht="15.75" x14ac:dyDescent="0.25">
      <c r="A144" s="15"/>
    </row>
    <row r="145" spans="1:3" ht="15.75"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ht="15.75" x14ac:dyDescent="0.25">
      <c r="A146" s="15"/>
    </row>
    <row r="147" spans="1:3" ht="15.75" x14ac:dyDescent="0.25">
      <c r="A147" s="15"/>
      <c r="C147" s="3" t="s">
        <v>58</v>
      </c>
    </row>
    <row r="148" spans="1:3" ht="15.75" x14ac:dyDescent="0.25">
      <c r="A148" s="15"/>
    </row>
    <row r="149" spans="1:3" ht="15.75"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ht="15.75" x14ac:dyDescent="0.25">
      <c r="B151" s="17"/>
    </row>
    <row r="153" spans="1:3" ht="15.75"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ht="15.75"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ht="15.75"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ht="15.75"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ht="15.75"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ht="15.75"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ht="15.75"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ht="15.75"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ht="15.75"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ht="15.75"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ht="15.75"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ht="15.75"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ht="15.75"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ht="15.75"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ht="15.75"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ht="15.75"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ht="15.75"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ht="15.75"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ht="15.75"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ht="15.75"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ht="15.75"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F40C-70A1-465B-815E-4341911AEF16}">
  <dimension ref="A1:AJ2425"/>
  <sheetViews>
    <sheetView topLeftCell="A198" workbookViewId="0">
      <selection activeCell="C2" sqref="C2:C199"/>
    </sheetView>
  </sheetViews>
  <sheetFormatPr defaultRowHeight="1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35" t="s">
        <v>1</v>
      </c>
      <c r="C1" s="1" t="s">
        <v>2</v>
      </c>
      <c r="H1" s="4"/>
      <c r="I1" s="5"/>
      <c r="J1" s="4"/>
      <c r="K1" s="4"/>
      <c r="L1" s="4"/>
      <c r="Y1" s="6"/>
      <c r="AC1" s="6"/>
      <c r="AF1" s="7"/>
      <c r="AG1" s="7"/>
      <c r="AJ1" s="7"/>
    </row>
    <row r="2" spans="1:36" ht="15.75" x14ac:dyDescent="0.25">
      <c r="A2" s="8" t="s">
        <v>3</v>
      </c>
      <c r="B2" s="32" t="s">
        <v>429</v>
      </c>
      <c r="C2" s="3" t="str">
        <f>CONCATENATE("# What does the ",B2," gene do?")</f>
        <v># What does the CRHR1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33"/>
      <c r="C4" s="3">
        <f>B4</f>
        <v>0</v>
      </c>
      <c r="H4" s="3" t="s">
        <v>8</v>
      </c>
      <c r="I4" s="11" t="s">
        <v>9</v>
      </c>
      <c r="J4" s="3">
        <v>0.24</v>
      </c>
      <c r="K4" s="3">
        <v>0.13700000000000001</v>
      </c>
      <c r="L4" s="3">
        <f t="shared" si="0"/>
        <v>1.751824817518248</v>
      </c>
      <c r="X4" s="13"/>
      <c r="Y4" s="10"/>
      <c r="Z4" s="10"/>
      <c r="AA4" s="10"/>
      <c r="AC4" s="10"/>
    </row>
    <row r="5" spans="1:36" ht="15.75" x14ac:dyDescent="0.25">
      <c r="A5" s="8"/>
      <c r="B5" s="36"/>
      <c r="H5" s="3" t="s">
        <v>10</v>
      </c>
      <c r="I5" s="11" t="s">
        <v>11</v>
      </c>
      <c r="J5" s="3">
        <v>0.24</v>
      </c>
      <c r="K5" s="3">
        <v>0.13700000000000001</v>
      </c>
      <c r="L5" s="3">
        <f t="shared" si="0"/>
        <v>1.751824817518248</v>
      </c>
      <c r="Y5" s="10"/>
      <c r="Z5" s="10"/>
      <c r="AA5" s="10"/>
      <c r="AC5" s="10"/>
    </row>
    <row r="6" spans="1:36" ht="15.75" x14ac:dyDescent="0.25">
      <c r="A6" s="8" t="s">
        <v>12</v>
      </c>
      <c r="B6" s="15">
        <v>17</v>
      </c>
      <c r="C6" s="3" t="str">
        <f>CONCATENATE("This gene is located on chromosome ",B6,". The ",B7," it creates acts in your ",B8)</f>
        <v>This gene is located on chromosome 17. The protein it creates acts in your endometrium and brain.</v>
      </c>
      <c r="H6" s="3" t="s">
        <v>13</v>
      </c>
      <c r="I6" s="11" t="s">
        <v>6</v>
      </c>
      <c r="J6" s="3">
        <v>0.44</v>
      </c>
      <c r="K6" s="3">
        <v>0.316</v>
      </c>
      <c r="L6" s="3">
        <f t="shared" si="0"/>
        <v>1.3924050632911393</v>
      </c>
      <c r="Y6" s="10"/>
      <c r="Z6" s="10"/>
      <c r="AA6" s="10"/>
      <c r="AC6" s="10"/>
    </row>
    <row r="7" spans="1:36" ht="15.75" x14ac:dyDescent="0.25">
      <c r="A7" s="8" t="s">
        <v>14</v>
      </c>
      <c r="B7" s="34" t="s">
        <v>15</v>
      </c>
      <c r="H7" s="3" t="s">
        <v>16</v>
      </c>
      <c r="I7" s="11" t="s">
        <v>17</v>
      </c>
      <c r="J7" s="3">
        <v>0.45</v>
      </c>
      <c r="K7" s="3">
        <v>0.33100000000000002</v>
      </c>
      <c r="L7" s="3">
        <f t="shared" si="0"/>
        <v>1.3595166163141994</v>
      </c>
      <c r="Y7" s="6"/>
      <c r="AC7" s="10"/>
    </row>
    <row r="8" spans="1:36" ht="15.75" x14ac:dyDescent="0.25">
      <c r="A8" s="8" t="s">
        <v>18</v>
      </c>
      <c r="B8" s="34" t="s">
        <v>435</v>
      </c>
      <c r="H8" s="3" t="s">
        <v>19</v>
      </c>
      <c r="I8" s="11" t="s">
        <v>20</v>
      </c>
      <c r="J8" s="3">
        <v>0.17299999999999999</v>
      </c>
      <c r="K8" s="3">
        <v>0.1</v>
      </c>
      <c r="L8" s="3">
        <f t="shared" si="0"/>
        <v>1.7299999999999998</v>
      </c>
      <c r="Y8" s="6"/>
      <c r="AC8" s="10"/>
    </row>
    <row r="9" spans="1:36" ht="15.75" x14ac:dyDescent="0.25">
      <c r="A9" s="15" t="s">
        <v>21</v>
      </c>
      <c r="B9" s="34" t="s">
        <v>436</v>
      </c>
      <c r="C9" s="3" t="str">
        <f>CONCATENATE("&lt;TissueList ",B9," /&gt;")</f>
        <v>&lt;TissueList brain D001921 female tissue D005836 /&gt;</v>
      </c>
      <c r="H9" s="3" t="s">
        <v>22</v>
      </c>
      <c r="I9" s="11" t="s">
        <v>23</v>
      </c>
      <c r="J9" s="3">
        <v>0.435</v>
      </c>
      <c r="K9" s="3">
        <v>0.33500000000000002</v>
      </c>
      <c r="L9" s="3">
        <f t="shared" si="0"/>
        <v>1.2985074626865671</v>
      </c>
      <c r="Y9" s="6"/>
      <c r="AC9" s="10"/>
    </row>
    <row r="10" spans="1:36" s="18" customFormat="1" ht="15.75" x14ac:dyDescent="0.25">
      <c r="A10" s="16"/>
      <c r="B10" s="37"/>
      <c r="H10" s="18" t="str">
        <f>B19</f>
        <v>A45815234G</v>
      </c>
      <c r="I10" s="18" t="str">
        <f>B25</f>
        <v>T159323005C</v>
      </c>
      <c r="J10" s="18" t="str">
        <f>B31</f>
        <v>G45825631A</v>
      </c>
    </row>
    <row r="11" spans="1:36" ht="15.75" x14ac:dyDescent="0.25">
      <c r="A11" s="8" t="s">
        <v>3</v>
      </c>
      <c r="B11" s="32" t="s">
        <v>429</v>
      </c>
      <c r="C11" s="3" t="str">
        <f>CONCATENATE("&lt;GeneAnalysis gene=",CHAR(34),B11,CHAR(34)," interval=",CHAR(34),B12,CHAR(34),"&gt; ")</f>
        <v xml:space="preserve">&lt;GeneAnalysis gene="CRHR1" interval="NC_000017.11:g.45784280_45835828"&gt; </v>
      </c>
      <c r="H11" s="31" t="s">
        <v>443</v>
      </c>
      <c r="I11" s="19" t="s">
        <v>169</v>
      </c>
      <c r="J11" s="19" t="s">
        <v>443</v>
      </c>
      <c r="K11" s="19"/>
      <c r="L11" s="19"/>
      <c r="M11" s="19"/>
      <c r="N11" s="19"/>
      <c r="O11" s="20"/>
      <c r="P11" s="20"/>
      <c r="Q11" s="20"/>
      <c r="R11" s="20"/>
      <c r="S11" s="20"/>
      <c r="T11" s="20"/>
      <c r="U11" s="20"/>
      <c r="V11" s="20"/>
      <c r="W11" s="20"/>
      <c r="X11" s="20"/>
      <c r="Y11" s="20"/>
      <c r="Z11" s="20"/>
    </row>
    <row r="12" spans="1:36" ht="15.75" x14ac:dyDescent="0.25">
      <c r="A12" s="8" t="s">
        <v>24</v>
      </c>
      <c r="B12" s="34" t="s">
        <v>437</v>
      </c>
      <c r="H12" s="9" t="s">
        <v>448</v>
      </c>
      <c r="I12" s="9" t="s">
        <v>446</v>
      </c>
      <c r="J12" s="9" t="s">
        <v>444</v>
      </c>
      <c r="K12" s="9"/>
      <c r="L12" s="9"/>
      <c r="M12" s="9"/>
      <c r="N12" s="9"/>
      <c r="O12" s="9"/>
      <c r="P12" s="9"/>
      <c r="Q12" s="9"/>
      <c r="R12" s="9"/>
      <c r="S12" s="9"/>
      <c r="T12" s="9"/>
      <c r="U12" s="9"/>
      <c r="V12" s="9"/>
      <c r="W12" s="9"/>
      <c r="X12" s="9"/>
      <c r="Y12" s="9"/>
      <c r="Z12" s="9"/>
    </row>
    <row r="13" spans="1:36" ht="15.75" x14ac:dyDescent="0.25">
      <c r="A13" s="8" t="s">
        <v>25</v>
      </c>
      <c r="B13" s="34" t="s">
        <v>125</v>
      </c>
      <c r="C13" s="3" t="str">
        <f>CONCATENATE("# What are some common mutations of ",B11,"?")</f>
        <v># What are some common mutations of CRHR1?</v>
      </c>
      <c r="H13" s="9" t="s">
        <v>449</v>
      </c>
      <c r="I13" s="9" t="s">
        <v>447</v>
      </c>
      <c r="J13" s="9" t="s">
        <v>445</v>
      </c>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[T159323005C](https://www.ncbi.nlm.nih.gov/projects/SNP/snp_ref.cgi?rs=685828)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[G45825631A](https://www.ncbi.nlm.nih.gov/projects/SNP/snp_ref.cgi?rs=1396862) variant. This substitution of a single nucleotide is known as a missense mutation.</v>
      </c>
      <c r="K14" s="9"/>
      <c r="L14" s="9"/>
      <c r="M14" s="9"/>
      <c r="N14" s="9"/>
      <c r="O14" s="9"/>
      <c r="P14" s="9"/>
      <c r="Q14" s="9"/>
      <c r="R14" s="9"/>
      <c r="S14" s="9"/>
      <c r="T14" s="9"/>
      <c r="U14" s="9"/>
      <c r="V14" s="9"/>
      <c r="W14" s="9"/>
      <c r="X14" s="9"/>
      <c r="Y14" s="9"/>
      <c r="Z14" s="9"/>
    </row>
    <row r="15" spans="1:36" ht="15.75" x14ac:dyDescent="0.25">
      <c r="C15" s="3" t="str">
        <f>CONCATENATE("There are ",B13," common variants in ",B11,": ",B22,", ",B28,", and ",B34,".")</f>
        <v>There are three common variants in CRHR1: [A45815234G](https://www.ncbi.nlm.nih.gov/projects/SNP/snp_ref.cgi?rs=242940), [T159323005C](https://www.ncbi.nlm.nih.gov/projects/SNP/snp_ref.cgi?rs=685828), and [G45825631A](https://www.ncbi.nlm.nih.gov/projects/SNP/snp_ref.cgi?rs=1396862).</v>
      </c>
      <c r="H15" s="9" t="s">
        <v>28</v>
      </c>
      <c r="I15" s="9" t="s">
        <v>27</v>
      </c>
      <c r="J15" s="9" t="s">
        <v>27</v>
      </c>
      <c r="K15" s="9"/>
      <c r="L15" s="9"/>
      <c r="M15" s="9"/>
      <c r="N15" s="9"/>
      <c r="O15" s="9"/>
      <c r="P15" s="9"/>
      <c r="Q15" s="9"/>
      <c r="R15" s="9"/>
      <c r="S15" s="9"/>
      <c r="T15" s="9"/>
      <c r="U15" s="9"/>
      <c r="V15" s="9"/>
      <c r="W15" s="9"/>
      <c r="X15" s="9"/>
      <c r="Y15" s="9"/>
      <c r="Z15" s="9"/>
    </row>
    <row r="16" spans="1:36" ht="15.75" x14ac:dyDescent="0.25">
      <c r="H16" s="9">
        <v>48.4</v>
      </c>
      <c r="I16" s="9">
        <v>15.7</v>
      </c>
      <c r="J16" s="9">
        <v>15.7</v>
      </c>
      <c r="K16" s="9"/>
      <c r="L16" s="9"/>
      <c r="M16" s="9"/>
      <c r="N16" s="9"/>
      <c r="O16" s="9"/>
      <c r="P16" s="9"/>
      <c r="Q16" s="9"/>
      <c r="R16" s="9"/>
      <c r="S16" s="9"/>
      <c r="T16" s="9"/>
      <c r="U16" s="9"/>
      <c r="V16" s="9"/>
      <c r="W16" s="9"/>
      <c r="X16" s="9"/>
      <c r="Y16" s="9"/>
      <c r="Z16" s="9"/>
    </row>
    <row r="17" spans="1:26" ht="15.75" x14ac:dyDescent="0.25">
      <c r="C17" s="3" t="str">
        <f>CONCATENATE("&lt;# ",B19," #&gt;")</f>
        <v>&lt;# A45815234G #&gt;</v>
      </c>
      <c r="H17" s="9" t="str">
        <f>CONCATENATE("People with this variant have two copies of the ",B22,"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[T159323005C](https://www.ncbi.nlm.nih.gov/projects/SNP/snp_ref.cgi?rs=685828)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K17" s="9"/>
      <c r="L17" s="9"/>
      <c r="M17" s="9"/>
      <c r="N17" s="9"/>
      <c r="O17" s="9"/>
      <c r="P17" s="9"/>
      <c r="Q17" s="9"/>
      <c r="R17" s="9"/>
      <c r="S17" s="9"/>
      <c r="T17" s="9"/>
      <c r="U17" s="9"/>
      <c r="V17" s="9"/>
      <c r="W17" s="9"/>
      <c r="X17" s="9"/>
      <c r="Y17" s="9"/>
      <c r="Z17" s="9"/>
    </row>
    <row r="18" spans="1:26" ht="15.75" x14ac:dyDescent="0.25">
      <c r="A18" s="8" t="s">
        <v>29</v>
      </c>
      <c r="B18" s="38" t="s">
        <v>432</v>
      </c>
      <c r="C18" s="3" t="str">
        <f>CONCATENATE("  &lt;Variant hgvs=",CHAR(34),B18,CHAR(34)," name=",CHAR(34),B19,CHAR(34),"&gt; ")</f>
        <v xml:space="preserve">  &lt;Variant hgvs="NC_000017.11:g.45815234A&gt;G" name="A45815234G"&gt; </v>
      </c>
      <c r="H18" s="9" t="s">
        <v>27</v>
      </c>
      <c r="I18" s="9" t="s">
        <v>27</v>
      </c>
      <c r="J18" s="9" t="s">
        <v>27</v>
      </c>
      <c r="K18" s="9"/>
      <c r="L18" s="9"/>
      <c r="M18" s="9"/>
      <c r="N18" s="9"/>
      <c r="O18" s="9"/>
      <c r="P18" s="9"/>
      <c r="Q18" s="9"/>
      <c r="R18" s="9"/>
      <c r="S18" s="9"/>
      <c r="T18" s="9"/>
      <c r="U18" s="9"/>
      <c r="V18" s="9"/>
      <c r="W18" s="9"/>
      <c r="X18" s="9"/>
      <c r="Y18" s="9"/>
      <c r="Z18" s="9"/>
    </row>
    <row r="19" spans="1:26" ht="15.75" x14ac:dyDescent="0.25">
      <c r="A19" s="15" t="s">
        <v>30</v>
      </c>
      <c r="B19" s="39" t="s">
        <v>438</v>
      </c>
      <c r="H19" s="9">
        <v>35.5</v>
      </c>
      <c r="I19" s="9">
        <v>14.6</v>
      </c>
      <c r="J19" s="9">
        <v>4.7</v>
      </c>
      <c r="K19" s="9"/>
      <c r="L19" s="9"/>
      <c r="M19" s="9"/>
      <c r="N19" s="9"/>
      <c r="O19" s="9"/>
      <c r="P19" s="9"/>
      <c r="Q19" s="9"/>
      <c r="R19" s="9"/>
      <c r="S19" s="9"/>
      <c r="T19" s="9"/>
      <c r="U19" s="9"/>
      <c r="V19" s="9"/>
      <c r="W19" s="9"/>
      <c r="X19" s="9"/>
      <c r="Y19" s="9"/>
      <c r="Z19" s="9"/>
    </row>
    <row r="20" spans="1:26" ht="15.75" x14ac:dyDescent="0.25">
      <c r="A20" s="15" t="s">
        <v>31</v>
      </c>
      <c r="B20" s="34"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CRHR1 gene from adenine (A) to guanine (G) resulting in incorrect protein function. This substitution of a single nucleotide is known as a missense variant.</v>
      </c>
      <c r="H20" s="9" t="str">
        <f>CONCATENATE("Your ",B11," gene has no variants. A normal gene is referred to as a ",CHAR(34),"wild-type",CHAR(34)," gene.")</f>
        <v>Your CRHR1 gene has no variants. A normal gene is referred to as a "wild-type" gene.</v>
      </c>
      <c r="I20" s="9" t="str">
        <f>CONCATENATE("Your ",B11," gene has no variants. A normal gene is referred to as a ",CHAR(34),"wild-type",CHAR(34)," gene.")</f>
        <v>Your CRHR1 gene has no variants. A normal gene is referred to as a "wild-type" gene.</v>
      </c>
      <c r="J20" s="9" t="str">
        <f>CONCATENATE("Your ",B11," gene has no variants. A normal gene is referred to as a ",CHAR(34),"wild-type",CHAR(34)," gene.")</f>
        <v>Your CRHR1 gene has no variants. A normal gene is referred to as a "wild-type" gene.</v>
      </c>
      <c r="K20" s="9"/>
      <c r="L20" s="9"/>
      <c r="M20" s="9"/>
      <c r="N20" s="9"/>
      <c r="O20" s="9"/>
      <c r="P20" s="9"/>
      <c r="Q20" s="9"/>
      <c r="R20" s="9"/>
      <c r="S20" s="9"/>
      <c r="T20" s="9"/>
      <c r="U20" s="9"/>
      <c r="V20" s="9"/>
      <c r="W20" s="9"/>
      <c r="X20" s="9"/>
      <c r="Y20" s="9"/>
      <c r="Z20" s="9"/>
    </row>
    <row r="21" spans="1:26" ht="15.75" x14ac:dyDescent="0.25">
      <c r="A21" s="15" t="s">
        <v>33</v>
      </c>
      <c r="B21" s="34" t="s">
        <v>34</v>
      </c>
      <c r="H21" s="9" t="s">
        <v>28</v>
      </c>
      <c r="I21" s="9" t="s">
        <v>27</v>
      </c>
      <c r="J21" s="9" t="s">
        <v>28</v>
      </c>
      <c r="K21" s="9"/>
      <c r="L21" s="9"/>
      <c r="M21" s="9"/>
      <c r="N21" s="9"/>
      <c r="O21" s="9"/>
      <c r="P21" s="9"/>
      <c r="Q21" s="9"/>
      <c r="R21" s="9"/>
      <c r="S21" s="9"/>
      <c r="T21" s="9"/>
      <c r="U21" s="9"/>
      <c r="V21" s="9"/>
      <c r="W21" s="9"/>
      <c r="X21" s="9"/>
      <c r="Y21" s="9"/>
      <c r="Z21" s="9"/>
    </row>
    <row r="22" spans="1:26" ht="15.75" x14ac:dyDescent="0.25">
      <c r="A22" s="15" t="s">
        <v>35</v>
      </c>
      <c r="B22" s="34" t="s">
        <v>439</v>
      </c>
      <c r="C22" s="3" t="str">
        <f>"  &lt;/Variant&gt;"</f>
        <v xml:space="preserve">  &lt;/Variant&gt;</v>
      </c>
      <c r="H22" s="9">
        <v>16.3</v>
      </c>
      <c r="I22" s="9">
        <v>69.7</v>
      </c>
      <c r="J22" s="9">
        <v>79.599999999999994</v>
      </c>
      <c r="K22" s="9"/>
      <c r="L22" s="9"/>
      <c r="M22" s="9"/>
      <c r="N22" s="9"/>
      <c r="O22" s="9"/>
      <c r="P22" s="9"/>
      <c r="Q22" s="9"/>
      <c r="R22" s="9"/>
      <c r="S22" s="9"/>
      <c r="T22" s="9"/>
      <c r="U22" s="9"/>
      <c r="V22" s="9"/>
      <c r="W22" s="9"/>
      <c r="X22" s="9"/>
      <c r="Y22" s="9"/>
      <c r="Z22" s="9"/>
    </row>
    <row r="23" spans="1:26" ht="15.75" x14ac:dyDescent="0.25">
      <c r="A23" s="15"/>
      <c r="C23" s="3" t="str">
        <f>CONCATENATE("&lt;# ",B25," #&gt;")</f>
        <v>&lt;# T159323005C #&gt;</v>
      </c>
    </row>
    <row r="24" spans="1:26" ht="15.75" x14ac:dyDescent="0.25">
      <c r="A24" s="8" t="s">
        <v>29</v>
      </c>
      <c r="B24" s="38" t="s">
        <v>442</v>
      </c>
      <c r="C24" s="3" t="str">
        <f>CONCATENATE("  &lt;Variant hgvs=",CHAR(34),B24,CHAR(34)," name=",CHAR(34),B25,CHAR(34),"&gt; ")</f>
        <v xml:space="preserve">  &lt;Variant hgvs="NC_000011.10:g.101073644G&gt;T" name="T159323005C"&gt; </v>
      </c>
    </row>
    <row r="25" spans="1:26" ht="15.75" x14ac:dyDescent="0.25">
      <c r="A25" s="15" t="s">
        <v>30</v>
      </c>
      <c r="B25" s="34" t="s">
        <v>288</v>
      </c>
    </row>
    <row r="26" spans="1:26" ht="15.75"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CRHR1 gene from guanine (G) to thymine (T) resulting in incorrect protein function. This substitution of a single nucleotide is known as a missense variant.</v>
      </c>
    </row>
    <row r="27" spans="1:26" ht="15.75" x14ac:dyDescent="0.25">
      <c r="A27" s="15" t="s">
        <v>33</v>
      </c>
      <c r="B27" s="34" t="s">
        <v>36</v>
      </c>
    </row>
    <row r="28" spans="1:26" ht="15.75" x14ac:dyDescent="0.25">
      <c r="A28" s="15" t="s">
        <v>35</v>
      </c>
      <c r="B28" s="34" t="s">
        <v>434</v>
      </c>
      <c r="C28" s="3" t="str">
        <f>"  &lt;/Variant&gt;"</f>
        <v xml:space="preserve">  &lt;/Variant&gt;</v>
      </c>
    </row>
    <row r="29" spans="1:26" ht="15.75" x14ac:dyDescent="0.25">
      <c r="A29" s="8"/>
      <c r="C29" s="3" t="str">
        <f>CONCATENATE("&lt;# ",B31," #&gt;")</f>
        <v>&lt;# G45825631A #&gt;</v>
      </c>
    </row>
    <row r="30" spans="1:26" ht="15.75" x14ac:dyDescent="0.25">
      <c r="A30" s="8" t="s">
        <v>29</v>
      </c>
      <c r="B30" s="38" t="s">
        <v>433</v>
      </c>
      <c r="C30" s="3" t="str">
        <f>CONCATENATE("  &lt;Variant hgvs=",CHAR(34),B30,CHAR(34)," name=",CHAR(34),B31,CHAR(34),"&gt; ")</f>
        <v xml:space="preserve">  &lt;Variant hgvs="NC_000017.11:g.45825631G&gt;A" name="G45825631A"&gt; </v>
      </c>
    </row>
    <row r="31" spans="1:26" ht="15.75" x14ac:dyDescent="0.25">
      <c r="A31" s="15" t="s">
        <v>30</v>
      </c>
      <c r="B31" s="34" t="s">
        <v>441</v>
      </c>
    </row>
    <row r="32" spans="1:26" ht="15.75" x14ac:dyDescent="0.25">
      <c r="A32" s="15" t="s">
        <v>31</v>
      </c>
      <c r="B32" s="34"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CRHR1 gene from guanine (G) to adenine (A) resulting in incorrect protein function. This substitution of a single nucleotide is known as a missense variant.</v>
      </c>
    </row>
    <row r="33" spans="1:3" ht="15.75" x14ac:dyDescent="0.25">
      <c r="A33" s="15" t="s">
        <v>33</v>
      </c>
      <c r="B33" s="34" t="s">
        <v>32</v>
      </c>
    </row>
    <row r="34" spans="1:3" ht="15.75" x14ac:dyDescent="0.25">
      <c r="A34" s="15" t="s">
        <v>35</v>
      </c>
      <c r="B34" s="34" t="s">
        <v>440</v>
      </c>
      <c r="C34" s="3" t="str">
        <f>"  &lt;/Variant&gt;"</f>
        <v xml:space="preserve">  &lt;/Variant&gt;</v>
      </c>
    </row>
    <row r="35" spans="1:3" s="18" customFormat="1" ht="15.75" x14ac:dyDescent="0.25">
      <c r="A35" s="27"/>
      <c r="B35" s="37"/>
    </row>
    <row r="36" spans="1:3" s="18" customFormat="1" ht="15.75" x14ac:dyDescent="0.25">
      <c r="A36" s="27"/>
      <c r="B36" s="37"/>
      <c r="C36" s="18" t="str">
        <f>C17</f>
        <v>&lt;# A45815234G #&gt;</v>
      </c>
    </row>
    <row r="37" spans="1:3" ht="15.75" x14ac:dyDescent="0.25">
      <c r="A37" s="15" t="s">
        <v>37</v>
      </c>
      <c r="B37" s="39" t="str">
        <f>H11</f>
        <v>NC_000017.11:g.</v>
      </c>
      <c r="C37" s="3" t="str">
        <f>CONCATENATE("  &lt;Genotype hgvs=",CHAR(34),B37,B38,";",B39,CHAR(34)," name=",CHAR(34),B19,CHAR(34),"&gt; ")</f>
        <v xml:space="preserve">  &lt;Genotype hgvs="NC_000017.11:g.[45815234A&gt;G];[45815234=]" name="A45815234G"&gt; </v>
      </c>
    </row>
    <row r="38" spans="1:3" ht="15.75" x14ac:dyDescent="0.25">
      <c r="A38" s="15" t="s">
        <v>35</v>
      </c>
      <c r="B38" s="39" t="str">
        <f t="shared" ref="B38:B42" si="1">H12</f>
        <v>[45815234A&gt;G]</v>
      </c>
    </row>
    <row r="39" spans="1:3" ht="15.75" x14ac:dyDescent="0.25">
      <c r="A39" s="15" t="s">
        <v>31</v>
      </c>
      <c r="B39" s="39" t="str">
        <f t="shared" si="1"/>
        <v>[45815234=]</v>
      </c>
      <c r="C39" s="3" t="s">
        <v>38</v>
      </c>
    </row>
    <row r="40" spans="1:3" ht="15.75" x14ac:dyDescent="0.25">
      <c r="A40" s="15" t="s">
        <v>39</v>
      </c>
      <c r="B40" s="39" t="str">
        <f t="shared" si="1"/>
        <v>People with this variant have one copy of the [A45815234G](https://www.ncbi.nlm.nih.gov/projects/SNP/snp_ref.cgi?rs=242940) variant. This substitution of a single nucleotide is known as a missense mutation.</v>
      </c>
      <c r="C40" s="3" t="s">
        <v>26</v>
      </c>
    </row>
    <row r="41" spans="1:3" ht="15.75" x14ac:dyDescent="0.25">
      <c r="A41" s="8" t="s">
        <v>40</v>
      </c>
      <c r="B41" s="39" t="str">
        <f t="shared" si="1"/>
        <v>This variant is not associated with increased risk.</v>
      </c>
      <c r="C41" s="3" t="str">
        <f>CONCATENATE("    ",B40)</f>
        <v xml:space="preserve">    People with this variant have one copy of the [A45815234G](https://www.ncbi.nlm.nih.gov/projects/SNP/snp_ref.cgi?rs=242940) variant. This substitution of a single nucleotide is known as a missense mutation.</v>
      </c>
    </row>
    <row r="42" spans="1:3" ht="15.75" x14ac:dyDescent="0.25">
      <c r="A42" s="8" t="s">
        <v>41</v>
      </c>
      <c r="B42" s="39">
        <f t="shared" si="1"/>
        <v>48.4</v>
      </c>
    </row>
    <row r="43" spans="1:3" ht="15.75" x14ac:dyDescent="0.25">
      <c r="A43" s="15"/>
      <c r="C43" s="3" t="s">
        <v>42</v>
      </c>
    </row>
    <row r="44" spans="1:3" ht="15.75" x14ac:dyDescent="0.25">
      <c r="A44" s="8"/>
    </row>
    <row r="45" spans="1:3" ht="15.75" x14ac:dyDescent="0.25">
      <c r="A45" s="8"/>
      <c r="C45" s="3" t="str">
        <f>CONCATENATE("    ",B41)</f>
        <v xml:space="preserve">    This variant is not associated with increased risk.</v>
      </c>
    </row>
    <row r="46" spans="1:3" ht="15.75" x14ac:dyDescent="0.25">
      <c r="A46" s="8"/>
    </row>
    <row r="47" spans="1:3" ht="15.75" x14ac:dyDescent="0.25">
      <c r="A47" s="8"/>
      <c r="C47" s="3" t="s">
        <v>43</v>
      </c>
    </row>
    <row r="48" spans="1:3" ht="15.75" x14ac:dyDescent="0.25">
      <c r="A48" s="15"/>
    </row>
    <row r="49" spans="1:3" ht="15.75" x14ac:dyDescent="0.25">
      <c r="A49" s="15"/>
      <c r="C49" s="3" t="str">
        <f>CONCATENATE( "    &lt;piechart percentage=",B42," /&gt;")</f>
        <v xml:space="preserve">    &lt;piechart percentage=48.4 /&gt;</v>
      </c>
    </row>
    <row r="50" spans="1:3" ht="15.75" x14ac:dyDescent="0.25">
      <c r="A50" s="15"/>
      <c r="C50" s="3" t="str">
        <f>"  &lt;/Genotype&gt;"</f>
        <v xml:space="preserve">  &lt;/Genotype&gt;</v>
      </c>
    </row>
    <row r="51" spans="1:3" ht="15.75" x14ac:dyDescent="0.25">
      <c r="A51" s="15" t="s">
        <v>44</v>
      </c>
      <c r="B51" s="34" t="str">
        <f>H17</f>
        <v>People with this variant have two copies of the [A45815234G](https://www.ncbi.nlm.nih.gov/projects/SNP/snp_ref.cgi?rs=242940) variant. This substitution of a single nucleotide is known as a missense mutation.</v>
      </c>
      <c r="C51" s="3" t="str">
        <f>CONCATENATE("  &lt;Genotype hgvs=",CHAR(34),B37,B38,";",B38,CHAR(34)," name=",CHAR(34),B19,CHAR(34),"&gt; ")</f>
        <v xml:space="preserve">  &lt;Genotype hgvs="NC_000017.11:g.[45815234A&gt;G];[45815234A&gt;G]" name="A45815234G"&gt; </v>
      </c>
    </row>
    <row r="52" spans="1:3" ht="15.75" x14ac:dyDescent="0.25">
      <c r="A52" s="8" t="s">
        <v>45</v>
      </c>
      <c r="B52" s="34" t="str">
        <f t="shared" ref="B52:B53" si="2">H18</f>
        <v>You are in the Moderate Loss of Function category. See below for more information.</v>
      </c>
      <c r="C52" s="3" t="s">
        <v>26</v>
      </c>
    </row>
    <row r="53" spans="1:3" ht="15.75" x14ac:dyDescent="0.25">
      <c r="A53" s="8" t="s">
        <v>41</v>
      </c>
      <c r="B53" s="34">
        <f t="shared" si="2"/>
        <v>35.5</v>
      </c>
      <c r="C53" s="3" t="s">
        <v>38</v>
      </c>
    </row>
    <row r="54" spans="1:3" ht="15.75" x14ac:dyDescent="0.25">
      <c r="A54" s="8"/>
    </row>
    <row r="55" spans="1:3" ht="15.75" x14ac:dyDescent="0.25">
      <c r="A55" s="15"/>
      <c r="C55" s="3" t="str">
        <f>CONCATENATE("    ",B51)</f>
        <v xml:space="preserve">    People with this variant have two copies of the [A45815234G](https://www.ncbi.nlm.nih.gov/projects/SNP/snp_ref.cgi?rs=242940) variant. This substitution of a single nucleotide is known as a missense mutation.</v>
      </c>
    </row>
    <row r="56" spans="1:3" ht="15.75" x14ac:dyDescent="0.25">
      <c r="A56" s="8"/>
    </row>
    <row r="57" spans="1:3" ht="15.75" x14ac:dyDescent="0.25">
      <c r="A57" s="8"/>
      <c r="C57" s="3" t="s">
        <v>42</v>
      </c>
    </row>
    <row r="58" spans="1:3" ht="15.75" x14ac:dyDescent="0.25">
      <c r="A58" s="8"/>
    </row>
    <row r="59" spans="1:3" ht="15.75" x14ac:dyDescent="0.25">
      <c r="A59" s="8"/>
      <c r="C59" s="3" t="str">
        <f>CONCATENATE("    ",B52)</f>
        <v xml:space="preserve">    You are in the Moderate Loss of Function category. See below for more information.</v>
      </c>
    </row>
    <row r="60" spans="1:3" ht="15.75" x14ac:dyDescent="0.25">
      <c r="A60" s="8"/>
    </row>
    <row r="61" spans="1:3" ht="15.75" x14ac:dyDescent="0.25">
      <c r="A61" s="15"/>
      <c r="C61" s="3" t="s">
        <v>43</v>
      </c>
    </row>
    <row r="62" spans="1:3" ht="15.75" x14ac:dyDescent="0.25">
      <c r="A62" s="15"/>
    </row>
    <row r="63" spans="1:3" ht="15.75" x14ac:dyDescent="0.25">
      <c r="A63" s="15"/>
      <c r="C63" s="3" t="str">
        <f>CONCATENATE( "    &lt;piechart percentage=",B53," /&gt;")</f>
        <v xml:space="preserve">    &lt;piechart percentage=35.5 /&gt;</v>
      </c>
    </row>
    <row r="64" spans="1:3" ht="15.75" x14ac:dyDescent="0.25">
      <c r="A64" s="15"/>
      <c r="C64" s="3" t="str">
        <f>"  &lt;/Genotype&gt;"</f>
        <v xml:space="preserve">  &lt;/Genotype&gt;</v>
      </c>
    </row>
    <row r="65" spans="1:3" ht="15.75" x14ac:dyDescent="0.25">
      <c r="A65" s="15" t="s">
        <v>46</v>
      </c>
      <c r="B65" s="34" t="str">
        <f>H20</f>
        <v>Your CRHR1 gene has no variants. A normal gene is referred to as a "wild-type" gene.</v>
      </c>
      <c r="C65" s="3" t="str">
        <f>CONCATENATE("  &lt;Genotype hgvs=",CHAR(34),B37,B39,";",B39,CHAR(34)," name=",CHAR(34),B19,CHAR(34),"&gt; ")</f>
        <v xml:space="preserve">  &lt;Genotype hgvs="NC_000017.11:g.[45815234=];[45815234=]" name="A45815234G"&gt; </v>
      </c>
    </row>
    <row r="66" spans="1:3" ht="15.75" x14ac:dyDescent="0.25">
      <c r="A66" s="8" t="s">
        <v>47</v>
      </c>
      <c r="B66" s="34" t="str">
        <f t="shared" ref="B66:B67" si="3">H21</f>
        <v>This variant is not associated with increased risk.</v>
      </c>
      <c r="C66" s="3" t="s">
        <v>26</v>
      </c>
    </row>
    <row r="67" spans="1:3" ht="15.75" x14ac:dyDescent="0.25">
      <c r="A67" s="8" t="s">
        <v>41</v>
      </c>
      <c r="B67" s="34">
        <f t="shared" si="3"/>
        <v>16.3</v>
      </c>
      <c r="C67" s="3" t="s">
        <v>38</v>
      </c>
    </row>
    <row r="68" spans="1:3" ht="15.75" x14ac:dyDescent="0.25">
      <c r="A68" s="15"/>
    </row>
    <row r="69" spans="1:3" ht="15.75" x14ac:dyDescent="0.25">
      <c r="A69" s="8"/>
      <c r="C69" s="3" t="str">
        <f>CONCATENATE("    ",B65)</f>
        <v xml:space="preserve">    Your CRHR1 gene has no variants. A normal gene is referred to as a "wild-type" gene.</v>
      </c>
    </row>
    <row r="70" spans="1:3" ht="15.75" x14ac:dyDescent="0.25">
      <c r="A70" s="8"/>
    </row>
    <row r="71" spans="1:3" ht="15.75" x14ac:dyDescent="0.25">
      <c r="A71" s="8"/>
      <c r="C71" s="3" t="s">
        <v>42</v>
      </c>
    </row>
    <row r="72" spans="1:3" ht="15.75" x14ac:dyDescent="0.25">
      <c r="A72" s="8"/>
    </row>
    <row r="73" spans="1:3" ht="15.75" x14ac:dyDescent="0.25">
      <c r="A73" s="8"/>
      <c r="C73" s="3" t="str">
        <f>CONCATENATE("    ",B66)</f>
        <v xml:space="preserve">    This variant is not associated with increased risk.</v>
      </c>
    </row>
    <row r="74" spans="1:3" ht="15.75" x14ac:dyDescent="0.25">
      <c r="A74" s="15"/>
    </row>
    <row r="75" spans="1:3" ht="15.75" x14ac:dyDescent="0.25">
      <c r="A75" s="15"/>
      <c r="C75" s="3" t="s">
        <v>43</v>
      </c>
    </row>
    <row r="76" spans="1:3" ht="15.75" x14ac:dyDescent="0.25">
      <c r="A76" s="15"/>
    </row>
    <row r="77" spans="1:3" ht="15.75" x14ac:dyDescent="0.25">
      <c r="A77" s="15"/>
      <c r="C77" s="3" t="str">
        <f>CONCATENATE( "    &lt;piechart percentage=",B67," /&gt;")</f>
        <v xml:space="preserve">    &lt;piechart percentage=16.3 /&gt;</v>
      </c>
    </row>
    <row r="78" spans="1:3" ht="15.75" x14ac:dyDescent="0.25">
      <c r="A78" s="15"/>
      <c r="C78" s="3" t="str">
        <f>"  &lt;/Genotype&gt;"</f>
        <v xml:space="preserve">  &lt;/Genotype&gt;</v>
      </c>
    </row>
    <row r="79" spans="1:3" ht="15.75" x14ac:dyDescent="0.25">
      <c r="A79" s="15"/>
      <c r="C79" s="3" t="str">
        <f>C23</f>
        <v>&lt;# T159323005C #&gt;</v>
      </c>
    </row>
    <row r="80" spans="1:3" ht="15.75" x14ac:dyDescent="0.25">
      <c r="A80" s="15" t="s">
        <v>37</v>
      </c>
      <c r="B80" s="39" t="str">
        <f>I11</f>
        <v>NC_000011.10:g.</v>
      </c>
      <c r="C80" s="3" t="str">
        <f>CONCATENATE("  &lt;Genotype hgvs=",CHAR(34),B80,B81,";",B82,CHAR(34)," name=",CHAR(34),B25,CHAR(34),"&gt; ")</f>
        <v xml:space="preserve">  &lt;Genotype hgvs="NC_000011.10:g.[101073644G&gt;T];[101073644=]" name="T159323005C"&gt; </v>
      </c>
    </row>
    <row r="81" spans="1:3" ht="15.75" x14ac:dyDescent="0.25">
      <c r="A81" s="15" t="s">
        <v>35</v>
      </c>
      <c r="B81" s="39" t="str">
        <f t="shared" ref="B81:B85" si="4">I12</f>
        <v>[101073644G&gt;T]</v>
      </c>
    </row>
    <row r="82" spans="1:3" ht="15.75" x14ac:dyDescent="0.25">
      <c r="A82" s="15" t="s">
        <v>31</v>
      </c>
      <c r="B82" s="39" t="str">
        <f t="shared" si="4"/>
        <v>[101073644=]</v>
      </c>
      <c r="C82" s="3" t="s">
        <v>38</v>
      </c>
    </row>
    <row r="83" spans="1:3" ht="15.75" x14ac:dyDescent="0.25">
      <c r="A83" s="15" t="s">
        <v>39</v>
      </c>
      <c r="B83" s="39" t="str">
        <f t="shared" si="4"/>
        <v>People with this variant have one copy of the [T159323005C](https://www.ncbi.nlm.nih.gov/projects/SNP/snp_ref.cgi?rs=685828) variant. This substitution of a single nucleotide is known as a missense mutation.</v>
      </c>
      <c r="C83" s="3" t="s">
        <v>26</v>
      </c>
    </row>
    <row r="84" spans="1:3" ht="15.75" x14ac:dyDescent="0.25">
      <c r="A84" s="8" t="s">
        <v>40</v>
      </c>
      <c r="B84" s="39" t="str">
        <f t="shared" si="4"/>
        <v>You are in the Moderate Loss of Function category. See below for more information.</v>
      </c>
      <c r="C84" s="3" t="str">
        <f>CONCATENATE("    ",B83)</f>
        <v xml:space="preserve">    People with this variant have one copy of the [T159323005C](https://www.ncbi.nlm.nih.gov/projects/SNP/snp_ref.cgi?rs=685828) variant. This substitution of a single nucleotide is known as a missense mutation.</v>
      </c>
    </row>
    <row r="85" spans="1:3" ht="15.75" x14ac:dyDescent="0.25">
      <c r="A85" s="8" t="s">
        <v>41</v>
      </c>
      <c r="B85" s="39">
        <f t="shared" si="4"/>
        <v>15.7</v>
      </c>
    </row>
    <row r="86" spans="1:3" ht="15.75" x14ac:dyDescent="0.25">
      <c r="A86" s="15"/>
      <c r="C86" s="3" t="s">
        <v>42</v>
      </c>
    </row>
    <row r="87" spans="1:3" ht="15.75" x14ac:dyDescent="0.25">
      <c r="A87" s="8"/>
    </row>
    <row r="88" spans="1:3" ht="15.75" x14ac:dyDescent="0.25">
      <c r="A88" s="8"/>
      <c r="C88" s="3" t="str">
        <f>CONCATENATE("    ",B84)</f>
        <v xml:space="preserve">    You are in the Moderate Loss of Function category. See below for more information.</v>
      </c>
    </row>
    <row r="89" spans="1:3" ht="15.75" x14ac:dyDescent="0.25">
      <c r="A89" s="8"/>
    </row>
    <row r="90" spans="1:3" ht="15.75" x14ac:dyDescent="0.25">
      <c r="A90" s="8"/>
      <c r="C90" s="3" t="s">
        <v>43</v>
      </c>
    </row>
    <row r="91" spans="1:3" ht="15.75" x14ac:dyDescent="0.25">
      <c r="A91" s="15"/>
    </row>
    <row r="92" spans="1:3" ht="15.75" x14ac:dyDescent="0.25">
      <c r="A92" s="15"/>
      <c r="C92" s="3" t="str">
        <f>CONCATENATE( "    &lt;piechart percentage=",B85," /&gt;")</f>
        <v xml:space="preserve">    &lt;piechart percentage=15.7 /&gt;</v>
      </c>
    </row>
    <row r="93" spans="1:3" ht="15.75" x14ac:dyDescent="0.25">
      <c r="A93" s="15"/>
      <c r="C93" s="3" t="str">
        <f>"  &lt;/Genotype&gt;"</f>
        <v xml:space="preserve">  &lt;/Genotype&gt;</v>
      </c>
    </row>
    <row r="94" spans="1:3" ht="15.75" x14ac:dyDescent="0.25">
      <c r="A94" s="15" t="s">
        <v>44</v>
      </c>
      <c r="B94" s="34" t="str">
        <f>I17</f>
        <v>People with this variant have two copies of the [T159323005C](https://www.ncbi.nlm.nih.gov/projects/SNP/snp_ref.cgi?rs=685828) variant. This substitution of a single nucleotide is known as a missense mutation.</v>
      </c>
      <c r="C94" s="3" t="str">
        <f>CONCATENATE("  &lt;Genotype hgvs=",CHAR(34),B80,B81,";",B81,CHAR(34)," name=",CHAR(34),B25,CHAR(34),"&gt; ")</f>
        <v xml:space="preserve">  &lt;Genotype hgvs="NC_000011.10:g.[101073644G&gt;T];[101073644G&gt;T]" name="T159323005C"&gt; </v>
      </c>
    </row>
    <row r="95" spans="1:3" ht="15.75" x14ac:dyDescent="0.25">
      <c r="A95" s="8" t="s">
        <v>45</v>
      </c>
      <c r="B95" s="34" t="str">
        <f t="shared" ref="B95:B96" si="5">I18</f>
        <v>You are in the Moderate Loss of Function category. See below for more information.</v>
      </c>
      <c r="C95" s="3" t="s">
        <v>26</v>
      </c>
    </row>
    <row r="96" spans="1:3" ht="15.75" x14ac:dyDescent="0.25">
      <c r="A96" s="8" t="s">
        <v>41</v>
      </c>
      <c r="B96" s="34">
        <f t="shared" si="5"/>
        <v>14.6</v>
      </c>
      <c r="C96" s="3" t="s">
        <v>38</v>
      </c>
    </row>
    <row r="97" spans="1:3" ht="15.75" x14ac:dyDescent="0.25">
      <c r="A97" s="8"/>
    </row>
    <row r="98" spans="1:3" ht="15.75" x14ac:dyDescent="0.25">
      <c r="A98" s="15"/>
      <c r="C98" s="3" t="str">
        <f>CONCATENATE("    ",B94)</f>
        <v xml:space="preserve">    People with this variant have two copies of the [T159323005C](https://www.ncbi.nlm.nih.gov/projects/SNP/snp_ref.cgi?rs=685828) variant. This substitution of a single nucleotide is known as a missense mutation.</v>
      </c>
    </row>
    <row r="99" spans="1:3" ht="15.75" x14ac:dyDescent="0.25">
      <c r="A99" s="8"/>
    </row>
    <row r="100" spans="1:3" ht="15.75" x14ac:dyDescent="0.25">
      <c r="A100" s="8"/>
      <c r="C100" s="3" t="s">
        <v>42</v>
      </c>
    </row>
    <row r="101" spans="1:3" ht="15.75" x14ac:dyDescent="0.25">
      <c r="A101" s="8"/>
    </row>
    <row r="102" spans="1:3" ht="15.75" x14ac:dyDescent="0.25">
      <c r="A102" s="8"/>
      <c r="C102" s="3" t="str">
        <f>CONCATENATE("    ",B95)</f>
        <v xml:space="preserve">    You are in the Moderate Loss of Function category. See below for more information.</v>
      </c>
    </row>
    <row r="103" spans="1:3" ht="15.75" x14ac:dyDescent="0.25">
      <c r="A103" s="8"/>
    </row>
    <row r="104" spans="1:3" ht="15.75" x14ac:dyDescent="0.25">
      <c r="A104" s="15"/>
      <c r="C104" s="3" t="s">
        <v>43</v>
      </c>
    </row>
    <row r="105" spans="1:3" ht="15.75" x14ac:dyDescent="0.25">
      <c r="A105" s="15"/>
    </row>
    <row r="106" spans="1:3" ht="15.75" x14ac:dyDescent="0.25">
      <c r="A106" s="15"/>
      <c r="C106" s="3" t="str">
        <f>CONCATENATE( "    &lt;piechart percentage=",B96," /&gt;")</f>
        <v xml:space="preserve">    &lt;piechart percentage=14.6 /&gt;</v>
      </c>
    </row>
    <row r="107" spans="1:3" ht="15.75" x14ac:dyDescent="0.25">
      <c r="A107" s="15"/>
      <c r="C107" s="3" t="str">
        <f>"  &lt;/Genotype&gt;"</f>
        <v xml:space="preserve">  &lt;/Genotype&gt;</v>
      </c>
    </row>
    <row r="108" spans="1:3" ht="15.75" x14ac:dyDescent="0.25">
      <c r="A108" s="15" t="s">
        <v>46</v>
      </c>
      <c r="B108" s="34" t="str">
        <f>I20</f>
        <v>Your CRHR1 gene has no variants. A normal gene is referred to as a "wild-type" gene.</v>
      </c>
      <c r="C108" s="3" t="str">
        <f>CONCATENATE("  &lt;Genotype hgvs=",CHAR(34),B80,B82,";",B82,CHAR(34)," name=",CHAR(34),B25,CHAR(34),"&gt; ")</f>
        <v xml:space="preserve">  &lt;Genotype hgvs="NC_000011.10:g.[101073644=];[101073644=]" name="T159323005C"&gt; </v>
      </c>
    </row>
    <row r="109" spans="1:3" ht="15.75" x14ac:dyDescent="0.25">
      <c r="A109" s="8" t="s">
        <v>47</v>
      </c>
      <c r="B109" s="34" t="str">
        <f t="shared" ref="B109:B110" si="6">I21</f>
        <v>You are in the Moderate Loss of Function category. See below for more information.</v>
      </c>
      <c r="C109" s="3" t="s">
        <v>26</v>
      </c>
    </row>
    <row r="110" spans="1:3" ht="15.75" x14ac:dyDescent="0.25">
      <c r="A110" s="8" t="s">
        <v>41</v>
      </c>
      <c r="B110" s="34">
        <f t="shared" si="6"/>
        <v>69.7</v>
      </c>
      <c r="C110" s="3" t="s">
        <v>38</v>
      </c>
    </row>
    <row r="111" spans="1:3" ht="15.75" x14ac:dyDescent="0.25">
      <c r="A111" s="15"/>
    </row>
    <row r="112" spans="1:3" ht="15.75" x14ac:dyDescent="0.25">
      <c r="A112" s="8"/>
      <c r="C112" s="3" t="str">
        <f>CONCATENATE("    ",B108)</f>
        <v xml:space="preserve">    Your CRHR1 gene has no variants. A normal gene is referred to as a "wild-type" gene.</v>
      </c>
    </row>
    <row r="113" spans="1:3" ht="15.75" x14ac:dyDescent="0.25">
      <c r="A113" s="8"/>
    </row>
    <row r="114" spans="1:3" ht="15.75" x14ac:dyDescent="0.25">
      <c r="A114" s="8"/>
      <c r="C114" s="3" t="s">
        <v>42</v>
      </c>
    </row>
    <row r="115" spans="1:3" ht="15.75" x14ac:dyDescent="0.25">
      <c r="A115" s="8"/>
    </row>
    <row r="116" spans="1:3" ht="15.75" x14ac:dyDescent="0.25">
      <c r="A116" s="8"/>
      <c r="C116" s="3" t="str">
        <f>CONCATENATE("    ",B109)</f>
        <v xml:space="preserve">    You are in the Moderate Loss of Function category. See below for more information.</v>
      </c>
    </row>
    <row r="117" spans="1:3" ht="15.75" x14ac:dyDescent="0.25">
      <c r="A117" s="15"/>
    </row>
    <row r="118" spans="1:3" ht="15.75" x14ac:dyDescent="0.25">
      <c r="A118" s="15"/>
      <c r="C118" s="3" t="s">
        <v>43</v>
      </c>
    </row>
    <row r="119" spans="1:3" ht="15.75" x14ac:dyDescent="0.25">
      <c r="A119" s="15"/>
    </row>
    <row r="120" spans="1:3" ht="15.75" x14ac:dyDescent="0.25">
      <c r="A120" s="15"/>
      <c r="C120" s="3" t="str">
        <f>CONCATENATE( "    &lt;piechart percentage=",B110," /&gt;")</f>
        <v xml:space="preserve">    &lt;piechart percentage=69.7 /&gt;</v>
      </c>
    </row>
    <row r="121" spans="1:3" ht="15.75" x14ac:dyDescent="0.25">
      <c r="A121" s="15"/>
      <c r="C121" s="3" t="str">
        <f>"  &lt;/Genotype&gt;"</f>
        <v xml:space="preserve">  &lt;/Genotype&gt;</v>
      </c>
    </row>
    <row r="122" spans="1:3" ht="15.75" x14ac:dyDescent="0.25">
      <c r="A122" s="15"/>
      <c r="C122" s="3" t="str">
        <f>C29</f>
        <v>&lt;# G45825631A #&gt;</v>
      </c>
    </row>
    <row r="123" spans="1:3" ht="15.75" x14ac:dyDescent="0.25">
      <c r="A123" s="15" t="s">
        <v>37</v>
      </c>
      <c r="B123" s="39" t="str">
        <f>J11</f>
        <v>NC_000017.11:g.</v>
      </c>
      <c r="C123" s="3" t="str">
        <f>CONCATENATE("  &lt;Genotype hgvs=",CHAR(34),B123,B124,";",B125,CHAR(34)," name=",CHAR(34),B31,CHAR(34),"&gt; ")</f>
        <v xml:space="preserve">  &lt;Genotype hgvs="NC_000017.11:g.[45825631G&gt;A];[45825631=]" name="G45825631A"&gt; </v>
      </c>
    </row>
    <row r="124" spans="1:3" ht="15.75" x14ac:dyDescent="0.25">
      <c r="A124" s="15" t="s">
        <v>35</v>
      </c>
      <c r="B124" s="39" t="str">
        <f t="shared" ref="B124:B128" si="7">J12</f>
        <v>[45825631G&gt;A]</v>
      </c>
    </row>
    <row r="125" spans="1:3" ht="15.75" x14ac:dyDescent="0.25">
      <c r="A125" s="15" t="s">
        <v>31</v>
      </c>
      <c r="B125" s="39" t="str">
        <f t="shared" si="7"/>
        <v>[45825631=]</v>
      </c>
      <c r="C125" s="3" t="s">
        <v>38</v>
      </c>
    </row>
    <row r="126" spans="1:3" ht="15.75" x14ac:dyDescent="0.25">
      <c r="A126" s="15" t="s">
        <v>39</v>
      </c>
      <c r="B126" s="39" t="str">
        <f t="shared" si="7"/>
        <v>People with this variant have one copy of the [G45825631A](https://www.ncbi.nlm.nih.gov/projects/SNP/snp_ref.cgi?rs=1396862) variant. This substitution of a single nucleotide is known as a missense mutation.</v>
      </c>
      <c r="C126" s="3" t="s">
        <v>26</v>
      </c>
    </row>
    <row r="127" spans="1:3" ht="15.75" x14ac:dyDescent="0.25">
      <c r="A127" s="8" t="s">
        <v>40</v>
      </c>
      <c r="B127" s="39" t="str">
        <f t="shared" si="7"/>
        <v>You are in the Moderate Loss of Function category. See below for more information.</v>
      </c>
      <c r="C127" s="3" t="str">
        <f>CONCATENATE("    ",B126)</f>
        <v xml:space="preserve">    People with this variant have one copy of the [G45825631A](https://www.ncbi.nlm.nih.gov/projects/SNP/snp_ref.cgi?rs=1396862) variant. This substitution of a single nucleotide is known as a missense mutation.</v>
      </c>
    </row>
    <row r="128" spans="1:3" ht="15.75" x14ac:dyDescent="0.25">
      <c r="A128" s="8" t="s">
        <v>41</v>
      </c>
      <c r="B128" s="39">
        <f t="shared" si="7"/>
        <v>15.7</v>
      </c>
    </row>
    <row r="129" spans="1:3" ht="15.75" x14ac:dyDescent="0.25">
      <c r="A129" s="15"/>
      <c r="C129" s="3" t="s">
        <v>42</v>
      </c>
    </row>
    <row r="130" spans="1:3" ht="15.75" x14ac:dyDescent="0.25">
      <c r="A130" s="8"/>
    </row>
    <row r="131" spans="1:3" ht="15.75" x14ac:dyDescent="0.25">
      <c r="A131" s="8"/>
      <c r="C131" s="3" t="str">
        <f>CONCATENATE("    ",B127)</f>
        <v xml:space="preserve">    You are in the Moderate Loss of Function category. See below for more information.</v>
      </c>
    </row>
    <row r="132" spans="1:3" ht="15.75" x14ac:dyDescent="0.25">
      <c r="A132" s="8"/>
    </row>
    <row r="133" spans="1:3" ht="15.75" x14ac:dyDescent="0.25">
      <c r="A133" s="8"/>
      <c r="C133" s="3" t="s">
        <v>43</v>
      </c>
    </row>
    <row r="134" spans="1:3" ht="15.75" x14ac:dyDescent="0.25">
      <c r="A134" s="15"/>
    </row>
    <row r="135" spans="1:3" ht="15.75" x14ac:dyDescent="0.25">
      <c r="A135" s="15"/>
      <c r="C135" s="3" t="str">
        <f>CONCATENATE( "    &lt;piechart percentage=",B128," /&gt;")</f>
        <v xml:space="preserve">    &lt;piechart percentage=15.7 /&gt;</v>
      </c>
    </row>
    <row r="136" spans="1:3" ht="15.75" x14ac:dyDescent="0.25">
      <c r="A136" s="15"/>
      <c r="C136" s="3" t="str">
        <f>"  &lt;/Genotype&gt;"</f>
        <v xml:space="preserve">  &lt;/Genotype&gt;</v>
      </c>
    </row>
    <row r="137" spans="1:3" ht="15.75" x14ac:dyDescent="0.25">
      <c r="A137" s="15" t="s">
        <v>44</v>
      </c>
      <c r="B137" s="34" t="str">
        <f>J17</f>
        <v>People with this variant have two copies of the [G45825631A](https://www.ncbi.nlm.nih.gov/projects/SNP/snp_ref.cgi?rs=1396862) variant. This substitution of a single nucleotide is known as a missense mutation.</v>
      </c>
      <c r="C137" s="3" t="str">
        <f>CONCATENATE("  &lt;Genotype hgvs=",CHAR(34),B123,B124,";",B124,CHAR(34)," name=",CHAR(34),B31,CHAR(34),"&gt; ")</f>
        <v xml:space="preserve">  &lt;Genotype hgvs="NC_000017.11:g.[45825631G&gt;A];[45825631G&gt;A]" name="G45825631A"&gt; </v>
      </c>
    </row>
    <row r="138" spans="1:3" ht="15.75" x14ac:dyDescent="0.25">
      <c r="A138" s="8" t="s">
        <v>45</v>
      </c>
      <c r="B138" s="34" t="str">
        <f t="shared" ref="B138:B139" si="8">J18</f>
        <v>You are in the Moderate Loss of Function category. See below for more information.</v>
      </c>
      <c r="C138" s="3" t="s">
        <v>26</v>
      </c>
    </row>
    <row r="139" spans="1:3" ht="15.75" x14ac:dyDescent="0.25">
      <c r="A139" s="8" t="s">
        <v>41</v>
      </c>
      <c r="B139" s="34">
        <f t="shared" si="8"/>
        <v>4.7</v>
      </c>
      <c r="C139" s="3" t="s">
        <v>38</v>
      </c>
    </row>
    <row r="140" spans="1:3" ht="15.75" x14ac:dyDescent="0.25">
      <c r="A140" s="8"/>
    </row>
    <row r="141" spans="1:3" ht="15.75" x14ac:dyDescent="0.25">
      <c r="A141" s="15"/>
      <c r="C141" s="3" t="str">
        <f>CONCATENATE("    ",B137)</f>
        <v xml:space="preserve">    People with this variant have two copies of the [G45825631A](https://www.ncbi.nlm.nih.gov/projects/SNP/snp_ref.cgi?rs=1396862) variant. This substitution of a single nucleotide is known as a missense mutation.</v>
      </c>
    </row>
    <row r="142" spans="1:3" ht="15.75" x14ac:dyDescent="0.25">
      <c r="A142" s="8"/>
    </row>
    <row r="143" spans="1:3" ht="15.75" x14ac:dyDescent="0.25">
      <c r="A143" s="8"/>
      <c r="C143" s="3" t="s">
        <v>42</v>
      </c>
    </row>
    <row r="144" spans="1:3" ht="15.75" x14ac:dyDescent="0.25">
      <c r="A144" s="8"/>
    </row>
    <row r="145" spans="1:3" ht="15.75" x14ac:dyDescent="0.25">
      <c r="A145" s="8"/>
      <c r="C145" s="3" t="str">
        <f>CONCATENATE("    ",B138)</f>
        <v xml:space="preserve">    You are in the Moderate Loss of Function category. See below for more information.</v>
      </c>
    </row>
    <row r="146" spans="1:3" ht="15.75" x14ac:dyDescent="0.25">
      <c r="A146" s="8"/>
    </row>
    <row r="147" spans="1:3" ht="15.75" x14ac:dyDescent="0.25">
      <c r="A147" s="15"/>
      <c r="C147" s="3" t="s">
        <v>43</v>
      </c>
    </row>
    <row r="148" spans="1:3" ht="15.75" x14ac:dyDescent="0.25">
      <c r="A148" s="15"/>
    </row>
    <row r="149" spans="1:3" ht="15.75" x14ac:dyDescent="0.25">
      <c r="A149" s="15"/>
      <c r="C149" s="3" t="str">
        <f>CONCATENATE( "    &lt;piechart percentage=",B139," /&gt;")</f>
        <v xml:space="preserve">    &lt;piechart percentage=4.7 /&gt;</v>
      </c>
    </row>
    <row r="150" spans="1:3" ht="15.75" x14ac:dyDescent="0.25">
      <c r="A150" s="15"/>
      <c r="C150" s="3" t="str">
        <f>"  &lt;/Genotype&gt;"</f>
        <v xml:space="preserve">  &lt;/Genotype&gt;</v>
      </c>
    </row>
    <row r="151" spans="1:3" ht="15.75" x14ac:dyDescent="0.25">
      <c r="A151" s="15" t="s">
        <v>46</v>
      </c>
      <c r="B151" s="34" t="str">
        <f>J20</f>
        <v>Your CRHR1 gene has no variants. A normal gene is referred to as a "wild-type" gene.</v>
      </c>
      <c r="C151" s="3" t="str">
        <f>CONCATENATE("  &lt;Genotype hgvs=",CHAR(34),B123,B125,";",B125,CHAR(34)," name=",CHAR(34),B31,CHAR(34),"&gt; ")</f>
        <v xml:space="preserve">  &lt;Genotype hgvs="NC_000017.11:g.[45825631=];[45825631=]" name="G45825631A"&gt; </v>
      </c>
    </row>
    <row r="152" spans="1:3" ht="15.75" x14ac:dyDescent="0.25">
      <c r="A152" s="8" t="s">
        <v>47</v>
      </c>
      <c r="B152" s="34" t="str">
        <f t="shared" ref="B152:B153" si="9">J21</f>
        <v>This variant is not associated with increased risk.</v>
      </c>
      <c r="C152" s="3" t="s">
        <v>26</v>
      </c>
    </row>
    <row r="153" spans="1:3" ht="15.75" x14ac:dyDescent="0.25">
      <c r="A153" s="8" t="s">
        <v>41</v>
      </c>
      <c r="B153" s="34">
        <f t="shared" si="9"/>
        <v>79.599999999999994</v>
      </c>
      <c r="C153" s="3" t="s">
        <v>38</v>
      </c>
    </row>
    <row r="154" spans="1:3" ht="15.75" x14ac:dyDescent="0.25">
      <c r="A154" s="15"/>
    </row>
    <row r="155" spans="1:3" ht="15.75" x14ac:dyDescent="0.25">
      <c r="A155" s="8"/>
      <c r="C155" s="3" t="str">
        <f>CONCATENATE("    ",B151)</f>
        <v xml:space="preserve">    Your CRHR1 gene has no variants. A normal gene is referred to as a "wild-type" gene.</v>
      </c>
    </row>
    <row r="156" spans="1:3" ht="15.75" x14ac:dyDescent="0.25">
      <c r="A156" s="8"/>
    </row>
    <row r="157" spans="1:3" ht="15.75" x14ac:dyDescent="0.25">
      <c r="A157" s="8"/>
      <c r="C157" s="3" t="s">
        <v>42</v>
      </c>
    </row>
    <row r="158" spans="1:3" ht="15.75" x14ac:dyDescent="0.25">
      <c r="A158" s="8"/>
    </row>
    <row r="159" spans="1:3" ht="15.75" x14ac:dyDescent="0.25">
      <c r="A159" s="8"/>
      <c r="C159" s="3" t="str">
        <f>CONCATENATE("    ",B152)</f>
        <v xml:space="preserve">    This variant is not associated with increased risk.</v>
      </c>
    </row>
    <row r="160" spans="1:3" ht="15.75" x14ac:dyDescent="0.25">
      <c r="A160" s="15"/>
    </row>
    <row r="161" spans="1:3" ht="15.75" x14ac:dyDescent="0.25">
      <c r="A161" s="15"/>
      <c r="C161" s="3" t="s">
        <v>43</v>
      </c>
    </row>
    <row r="162" spans="1:3" ht="15.75" x14ac:dyDescent="0.25">
      <c r="A162" s="15"/>
    </row>
    <row r="163" spans="1:3" ht="15.75" x14ac:dyDescent="0.25">
      <c r="A163" s="15"/>
      <c r="C163" s="3" t="str">
        <f>CONCATENATE( "    &lt;piechart percentage=",B153," /&gt;")</f>
        <v xml:space="preserve">    &lt;piechart percentage=79.6 /&gt;</v>
      </c>
    </row>
    <row r="164" spans="1:3" ht="15.75" x14ac:dyDescent="0.25">
      <c r="A164" s="15"/>
      <c r="C164" s="3" t="str">
        <f>"  &lt;/Genotype&gt;"</f>
        <v xml:space="preserve">  &lt;/Genotype&gt;</v>
      </c>
    </row>
    <row r="165" spans="1:3" ht="15.75" x14ac:dyDescent="0.25">
      <c r="A165" s="15"/>
      <c r="C165" s="3" t="s">
        <v>48</v>
      </c>
    </row>
    <row r="166" spans="1:3" ht="15.75" x14ac:dyDescent="0.25">
      <c r="A166" s="15" t="s">
        <v>49</v>
      </c>
      <c r="B166" s="34" t="str">
        <f>CONCATENATE("Your ",B11," gene has an unknown variant.")</f>
        <v>Your CRHR1 gene has an unknown variant.</v>
      </c>
      <c r="C166" s="3" t="str">
        <f>CONCATENATE("  &lt;Genotype hgvs=",CHAR(34),"unknown",CHAR(34),"&gt; ")</f>
        <v xml:space="preserve">  &lt;Genotype hgvs="unknown"&gt; </v>
      </c>
    </row>
    <row r="167" spans="1:3" ht="15.75" x14ac:dyDescent="0.25">
      <c r="A167" s="8" t="s">
        <v>49</v>
      </c>
      <c r="B167" s="34" t="s">
        <v>50</v>
      </c>
      <c r="C167" s="3" t="s">
        <v>26</v>
      </c>
    </row>
    <row r="168" spans="1:3" ht="15.75" x14ac:dyDescent="0.25">
      <c r="A168" s="8" t="s">
        <v>41</v>
      </c>
      <c r="C168" s="3" t="s">
        <v>38</v>
      </c>
    </row>
    <row r="169" spans="1:3" ht="15.75" x14ac:dyDescent="0.25">
      <c r="A169" s="8"/>
    </row>
    <row r="170" spans="1:3" ht="15.75" x14ac:dyDescent="0.25">
      <c r="A170" s="8"/>
      <c r="C170" s="3" t="str">
        <f>CONCATENATE("    ",B166)</f>
        <v xml:space="preserve">    Your CRHR1 gene has an unknown variant.</v>
      </c>
    </row>
    <row r="171" spans="1:3" ht="15.75" x14ac:dyDescent="0.25">
      <c r="A171" s="8"/>
    </row>
    <row r="172" spans="1:3" ht="15.75" x14ac:dyDescent="0.25">
      <c r="A172" s="8"/>
      <c r="C172" s="3" t="s">
        <v>42</v>
      </c>
    </row>
    <row r="173" spans="1:3" ht="15.75" x14ac:dyDescent="0.25">
      <c r="A173" s="8"/>
    </row>
    <row r="174" spans="1:3" ht="15.75" x14ac:dyDescent="0.25">
      <c r="A174" s="15"/>
      <c r="C174" s="3" t="str">
        <f>CONCATENATE("    ",B167)</f>
        <v xml:space="preserve">    The effect is unknown.</v>
      </c>
    </row>
    <row r="175" spans="1:3" ht="15.75" x14ac:dyDescent="0.25">
      <c r="A175" s="8"/>
    </row>
    <row r="176" spans="1:3" ht="15.75" x14ac:dyDescent="0.25">
      <c r="A176" s="15"/>
      <c r="C176" s="3" t="s">
        <v>43</v>
      </c>
    </row>
    <row r="177" spans="1:3" ht="15.75" x14ac:dyDescent="0.25">
      <c r="A177" s="15"/>
    </row>
    <row r="178" spans="1:3" ht="15.75" x14ac:dyDescent="0.25">
      <c r="A178" s="15"/>
      <c r="C178" s="3" t="str">
        <f>CONCATENATE( "    &lt;piechart percentage=",B168," /&gt;")</f>
        <v xml:space="preserve">    &lt;piechart percentage= /&gt;</v>
      </c>
    </row>
    <row r="179" spans="1:3" ht="15.75" x14ac:dyDescent="0.25">
      <c r="A179" s="15"/>
      <c r="C179" s="3" t="str">
        <f>"  &lt;/Genotype&gt;"</f>
        <v xml:space="preserve">  &lt;/Genotype&gt;</v>
      </c>
    </row>
    <row r="180" spans="1:3" ht="15.75" x14ac:dyDescent="0.25">
      <c r="A180" s="15"/>
      <c r="C180" s="3" t="s">
        <v>51</v>
      </c>
    </row>
    <row r="181" spans="1:3" ht="15.75" x14ac:dyDescent="0.25">
      <c r="A181" s="15" t="s">
        <v>46</v>
      </c>
      <c r="B181" s="34" t="str">
        <f>CONCATENATE("Your ",B11," gene has no variants. A normal gene is referred to as a ",CHAR(34),"wild-type",CHAR(34)," gene.")</f>
        <v>Your CRHR1 gene has no variants. A normal gene is referred to as a "wild-type" gene.</v>
      </c>
      <c r="C181" s="3" t="str">
        <f>CONCATENATE("  &lt;Genotype hgvs=",CHAR(34),"wildtype",CHAR(34),"&gt;")</f>
        <v xml:space="preserve">  &lt;Genotype hgvs="wildtype"&gt;</v>
      </c>
    </row>
    <row r="182" spans="1:3" ht="15.75" x14ac:dyDescent="0.25">
      <c r="A182" s="8" t="s">
        <v>47</v>
      </c>
      <c r="B182" s="34" t="s">
        <v>52</v>
      </c>
      <c r="C182" s="3" t="s">
        <v>26</v>
      </c>
    </row>
    <row r="183" spans="1:3" ht="15.75" x14ac:dyDescent="0.25">
      <c r="A183" s="8" t="s">
        <v>41</v>
      </c>
      <c r="C183" s="3" t="s">
        <v>38</v>
      </c>
    </row>
    <row r="184" spans="1:3" ht="15.75" x14ac:dyDescent="0.25">
      <c r="A184" s="8"/>
    </row>
    <row r="185" spans="1:3" ht="15.75" x14ac:dyDescent="0.25">
      <c r="A185" s="8"/>
      <c r="C185" s="3" t="str">
        <f>CONCATENATE("    ",B181)</f>
        <v xml:space="preserve">    Your CRHR1 gene has no variants. A normal gene is referred to as a "wild-type" gene.</v>
      </c>
    </row>
    <row r="186" spans="1:3" ht="15.75" x14ac:dyDescent="0.25">
      <c r="A186" s="8"/>
    </row>
    <row r="187" spans="1:3" ht="15.75" x14ac:dyDescent="0.25">
      <c r="A187" s="8"/>
      <c r="C187" s="3" t="s">
        <v>42</v>
      </c>
    </row>
    <row r="188" spans="1:3" ht="15.75" x14ac:dyDescent="0.25">
      <c r="A188" s="8"/>
    </row>
    <row r="189" spans="1:3" ht="15.75" x14ac:dyDescent="0.25">
      <c r="A189" s="8"/>
      <c r="C189" s="3" t="str">
        <f>CONCATENATE("    ",B182)</f>
        <v xml:space="preserve">    Your variant is not associated with any loss of function.</v>
      </c>
    </row>
    <row r="190" spans="1:3" ht="15.75" x14ac:dyDescent="0.25">
      <c r="A190" s="8"/>
    </row>
    <row r="191" spans="1:3" ht="15.75" x14ac:dyDescent="0.25">
      <c r="A191" s="8"/>
      <c r="C191" s="3" t="s">
        <v>43</v>
      </c>
    </row>
    <row r="192" spans="1:3" ht="15.75" x14ac:dyDescent="0.25">
      <c r="A192" s="15"/>
    </row>
    <row r="193" spans="1:3" ht="15.75" x14ac:dyDescent="0.25">
      <c r="A193" s="8"/>
      <c r="C193" s="3" t="str">
        <f>CONCATENATE( "    &lt;piechart percentage=",B183," /&gt;")</f>
        <v xml:space="preserve">    &lt;piechart percentage= /&gt;</v>
      </c>
    </row>
    <row r="194" spans="1:3" ht="15.75" x14ac:dyDescent="0.25">
      <c r="A194" s="8"/>
      <c r="C194" s="3" t="str">
        <f>"  &lt;/Genotype&gt;"</f>
        <v xml:space="preserve">  &lt;/Genotype&gt;</v>
      </c>
    </row>
    <row r="195" spans="1:3" ht="15.75" x14ac:dyDescent="0.25">
      <c r="A195" s="8"/>
      <c r="C195" s="3" t="str">
        <f>"&lt;/GeneAnalysis&gt;"</f>
        <v>&lt;/GeneAnalysis&gt;</v>
      </c>
    </row>
    <row r="196" spans="1:3" s="18" customFormat="1" ht="15.75" x14ac:dyDescent="0.25">
      <c r="A196" s="27"/>
      <c r="B196" s="37"/>
    </row>
    <row r="197" spans="1:3" ht="15.75" x14ac:dyDescent="0.25">
      <c r="A197" s="15"/>
      <c r="C197" s="3" t="str">
        <f>CONCATENATE("# How do changes in ",B11," affect people?")</f>
        <v># How do changes in CRHR1 affect people?</v>
      </c>
    </row>
    <row r="198" spans="1:3" ht="15.75" x14ac:dyDescent="0.25">
      <c r="A198" s="15"/>
    </row>
    <row r="199" spans="1:3" ht="15.75" x14ac:dyDescent="0.25">
      <c r="A199" s="15" t="s">
        <v>53</v>
      </c>
      <c r="B199"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CRHR1 variants is small and does not impact treatment. It is possible that variants in this gene interact with other gene variants, which is the reason for our inclusion of this gene.</v>
      </c>
      <c r="C199" s="3" t="str">
        <f>B199</f>
        <v>For the vast majority of people, the overall risk associated with the common CRHR1 variants is small and does not impact treatment. It is possible that variants in this gene interact with other gene variants, which is the reason for our inclusion of this gene.</v>
      </c>
    </row>
    <row r="200" spans="1:3" ht="15.75" x14ac:dyDescent="0.25">
      <c r="A200" s="15"/>
    </row>
    <row r="201" spans="1:3" s="18" customFormat="1" ht="15.75" x14ac:dyDescent="0.25">
      <c r="A201" s="27"/>
      <c r="B201" s="37"/>
      <c r="C201" s="16" t="s">
        <v>54</v>
      </c>
    </row>
    <row r="202" spans="1:3" s="18" customFormat="1" ht="15.75" x14ac:dyDescent="0.25">
      <c r="A202" s="27"/>
      <c r="B202" s="37"/>
      <c r="C202" s="16"/>
    </row>
    <row r="203" spans="1:3" s="18" customFormat="1" ht="15.75" x14ac:dyDescent="0.25">
      <c r="A203" s="16"/>
      <c r="B203" s="37"/>
      <c r="C203" s="16" t="s">
        <v>55</v>
      </c>
    </row>
    <row r="204" spans="1:3" s="18" customFormat="1" ht="15.75" x14ac:dyDescent="0.25">
      <c r="A204" s="16"/>
      <c r="B204" s="37"/>
      <c r="C204" s="16"/>
    </row>
    <row r="205" spans="1:3" ht="15.75" x14ac:dyDescent="0.25">
      <c r="A205" s="15"/>
      <c r="C205" s="3" t="s">
        <v>56</v>
      </c>
    </row>
    <row r="206" spans="1:3" ht="15.75" x14ac:dyDescent="0.25">
      <c r="A206" s="15"/>
    </row>
    <row r="207" spans="1:3" ht="15.75" x14ac:dyDescent="0.25">
      <c r="A207" s="15" t="s">
        <v>26</v>
      </c>
      <c r="B207" s="34" t="s">
        <v>57</v>
      </c>
      <c r="C207" s="3"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8" spans="1:3" ht="15.75" x14ac:dyDescent="0.25">
      <c r="A208" s="15"/>
    </row>
    <row r="209" spans="1:3" ht="15.75" x14ac:dyDescent="0.25">
      <c r="A209" s="15"/>
      <c r="C209" s="3" t="s">
        <v>58</v>
      </c>
    </row>
    <row r="210" spans="1:3" ht="15.75" x14ac:dyDescent="0.25">
      <c r="A210" s="15"/>
    </row>
    <row r="211" spans="1:3" ht="15.75" x14ac:dyDescent="0.25">
      <c r="B211" s="34" t="s">
        <v>59</v>
      </c>
      <c r="C211" s="3"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ht="15.75" x14ac:dyDescent="0.25">
      <c r="A212" s="15"/>
    </row>
    <row r="213" spans="1:3" s="18" customFormat="1" ht="15.75" x14ac:dyDescent="0.25">
      <c r="A213" s="27"/>
      <c r="B213" s="37"/>
      <c r="C213" s="16" t="s">
        <v>60</v>
      </c>
    </row>
    <row r="214" spans="1:3" s="18" customFormat="1" ht="15.75" x14ac:dyDescent="0.25">
      <c r="A214" s="27"/>
      <c r="B214" s="37"/>
      <c r="C214" s="16"/>
    </row>
    <row r="215" spans="1:3" s="18" customFormat="1" ht="15.75" x14ac:dyDescent="0.25">
      <c r="A215" s="16"/>
      <c r="B215" s="37"/>
      <c r="C215" s="16" t="s">
        <v>61</v>
      </c>
    </row>
    <row r="216" spans="1:3" s="18" customFormat="1" ht="15.75" x14ac:dyDescent="0.25">
      <c r="A216" s="16"/>
      <c r="B216" s="37"/>
      <c r="C216" s="16"/>
    </row>
    <row r="217" spans="1:3" ht="15.75" x14ac:dyDescent="0.25">
      <c r="A217" s="15"/>
      <c r="C217" s="3" t="s">
        <v>56</v>
      </c>
    </row>
    <row r="218" spans="1:3" ht="15.75" x14ac:dyDescent="0.25">
      <c r="A218" s="15"/>
    </row>
    <row r="219" spans="1:3" ht="15.75" x14ac:dyDescent="0.25">
      <c r="A219" s="15" t="s">
        <v>26</v>
      </c>
      <c r="B219" s="34" t="s">
        <v>62</v>
      </c>
      <c r="C219" s="3" t="str">
        <f>B219</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0" spans="1:3" ht="15.75" x14ac:dyDescent="0.25">
      <c r="A220" s="15"/>
    </row>
    <row r="221" spans="1:3" ht="15.75" x14ac:dyDescent="0.25">
      <c r="A221" s="15"/>
      <c r="C221" s="3" t="s">
        <v>58</v>
      </c>
    </row>
    <row r="222" spans="1:3" ht="15.75" x14ac:dyDescent="0.25">
      <c r="A222" s="15"/>
    </row>
    <row r="223" spans="1:3" ht="15.75" x14ac:dyDescent="0.25">
      <c r="A223" s="15"/>
      <c r="B223" s="34" t="s">
        <v>63</v>
      </c>
      <c r="C223" s="3" t="str">
        <f>B223</f>
        <v>[Anti-CD20 intervention](https://www.ncbi.nlm.nih.gov/pubmed/27834303) may help CFS patients, and has shown to increase muscarinic antibody positivity and reduced symptoms.</v>
      </c>
    </row>
    <row r="225" spans="1:3" s="18" customFormat="1" ht="15.75" x14ac:dyDescent="0.25">
      <c r="A225" s="27"/>
      <c r="B225" s="37"/>
      <c r="C225" s="16" t="s">
        <v>64</v>
      </c>
    </row>
    <row r="226" spans="1:3" s="18" customFormat="1" ht="15.75" x14ac:dyDescent="0.25">
      <c r="A226" s="27"/>
      <c r="B226" s="37"/>
      <c r="C226" s="16"/>
    </row>
    <row r="227" spans="1:3" s="18" customFormat="1" ht="15.75" x14ac:dyDescent="0.25">
      <c r="A227" s="16"/>
      <c r="B227" s="37"/>
      <c r="C227" s="16" t="s">
        <v>65</v>
      </c>
    </row>
    <row r="228" spans="1:3" s="18" customFormat="1" ht="15.75" x14ac:dyDescent="0.25">
      <c r="A228" s="16"/>
      <c r="B228" s="37"/>
      <c r="C228" s="16"/>
    </row>
    <row r="229" spans="1:3" ht="15.75" x14ac:dyDescent="0.25">
      <c r="A229" s="15"/>
      <c r="C229" s="3" t="s">
        <v>56</v>
      </c>
    </row>
    <row r="230" spans="1:3" ht="15.75" x14ac:dyDescent="0.25">
      <c r="A230" s="15"/>
    </row>
    <row r="231" spans="1:3" ht="15.75" x14ac:dyDescent="0.25">
      <c r="A231" s="15" t="s">
        <v>26</v>
      </c>
      <c r="B231" s="34" t="s">
        <v>66</v>
      </c>
      <c r="C231" s="3" t="str">
        <f>B231</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2" spans="1:3" ht="15.75" x14ac:dyDescent="0.25">
      <c r="A232" s="15"/>
    </row>
    <row r="233" spans="1:3" ht="15.75" x14ac:dyDescent="0.25">
      <c r="A233" s="15"/>
      <c r="C233" s="3" t="s">
        <v>58</v>
      </c>
    </row>
    <row r="234" spans="1:3" ht="15.75" x14ac:dyDescent="0.25">
      <c r="A234" s="15"/>
    </row>
    <row r="235" spans="1:3" ht="15.75" x14ac:dyDescent="0.25">
      <c r="A235" s="15"/>
      <c r="B235" s="34" t="s">
        <v>67</v>
      </c>
      <c r="C235" s="3" t="str">
        <f>B235</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7" spans="1:3" s="18" customFormat="1" ht="15.75" x14ac:dyDescent="0.25">
      <c r="A237" s="27"/>
      <c r="B237" s="37"/>
      <c r="C237" s="16" t="s">
        <v>68</v>
      </c>
    </row>
    <row r="238" spans="1:3" s="18" customFormat="1" ht="15.75" x14ac:dyDescent="0.25">
      <c r="A238" s="27"/>
      <c r="B238" s="37"/>
      <c r="C238" s="16"/>
    </row>
    <row r="239" spans="1:3" s="18" customFormat="1" ht="15.75" x14ac:dyDescent="0.25">
      <c r="A239" s="16"/>
      <c r="B239" s="37"/>
      <c r="C239" s="16" t="s">
        <v>69</v>
      </c>
    </row>
    <row r="240" spans="1:3" s="18" customFormat="1" ht="15.75" x14ac:dyDescent="0.25">
      <c r="A240" s="16"/>
      <c r="B240" s="37"/>
      <c r="C240" s="16"/>
    </row>
    <row r="241" spans="1:3" ht="15.75" x14ac:dyDescent="0.25">
      <c r="A241" s="15"/>
      <c r="C241" s="3" t="s">
        <v>70</v>
      </c>
    </row>
    <row r="242" spans="1:3" ht="15.75" x14ac:dyDescent="0.25">
      <c r="A242" s="15"/>
    </row>
    <row r="243" spans="1:3" ht="15.75" x14ac:dyDescent="0.25">
      <c r="A243" s="15" t="s">
        <v>26</v>
      </c>
      <c r="B243" s="34" t="s">
        <v>71</v>
      </c>
      <c r="C243" s="3" t="str">
        <f>B243</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4" spans="1:3" ht="15.75" x14ac:dyDescent="0.25">
      <c r="A244" s="15"/>
    </row>
    <row r="245" spans="1:3" ht="15.75" x14ac:dyDescent="0.25">
      <c r="A245" s="15"/>
      <c r="C245" s="3" t="s">
        <v>58</v>
      </c>
    </row>
    <row r="246" spans="1:3" ht="15.75" x14ac:dyDescent="0.25">
      <c r="A246" s="15"/>
    </row>
    <row r="247" spans="1:3" ht="15.75" x14ac:dyDescent="0.25">
      <c r="A247" s="15"/>
      <c r="B247" s="34" t="s">
        <v>72</v>
      </c>
      <c r="C247" s="3" t="str">
        <f>B247</f>
        <v>Symptoms may improve after removal of cataracts, and should be monitored carefully to prevent further lens and iris adhesion due to [incorrect surgery](https://www.ncbi.nlm.nih.gov/pubmed/19246951).</v>
      </c>
    </row>
    <row r="249" spans="1:3" s="18" customFormat="1" ht="15.75" x14ac:dyDescent="0.25">
      <c r="B249" s="37"/>
    </row>
    <row r="251" spans="1:3" ht="15.75" x14ac:dyDescent="0.25">
      <c r="A251" s="3" t="s">
        <v>73</v>
      </c>
      <c r="B251" s="34" t="s">
        <v>74</v>
      </c>
      <c r="C251" s="3" t="str">
        <f>CONCATENATE("&lt;symptoms ",B251," /&gt;")</f>
        <v>&lt;symptoms  vision problems D014786 pain D010146 chills and night sweats D023341 multiple chemical sensitivity/allergies D018777 inflamation D007249 /&gt;</v>
      </c>
    </row>
    <row r="923" spans="3:3" ht="15.75"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ht="15.75"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ht="15.75"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ht="15.75"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ht="15.75"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ht="15.75"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ht="15.75"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ht="15.75"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ht="15.75"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ht="15.75"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ht="15.75"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ht="15.75"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ht="15.75"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ht="15.75"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ht="15.75"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ht="15.75"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ht="15.75"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ht="15.75"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ht="15.75"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ht="15.75"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419"/>
  <sheetViews>
    <sheetView tabSelected="1" topLeftCell="A11" workbookViewId="0">
      <selection activeCell="H23" sqref="H23"/>
    </sheetView>
  </sheetViews>
  <sheetFormatPr defaultRowHeight="1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35" t="s">
        <v>1</v>
      </c>
      <c r="C1" s="1" t="s">
        <v>2</v>
      </c>
      <c r="H1" s="4"/>
      <c r="I1" s="5"/>
      <c r="J1" s="4"/>
      <c r="K1" s="4"/>
      <c r="L1" s="4"/>
      <c r="Y1" s="6"/>
      <c r="AC1" s="6"/>
      <c r="AF1" s="7"/>
      <c r="AG1" s="7"/>
      <c r="AJ1" s="7"/>
    </row>
    <row r="2" spans="1:36" ht="15.75" x14ac:dyDescent="0.25">
      <c r="A2" s="8" t="s">
        <v>3</v>
      </c>
      <c r="B2" s="32" t="s">
        <v>475</v>
      </c>
      <c r="C2" s="3" t="str">
        <f>CONCATENATE("# What does the ",B2," gene do?")</f>
        <v># What does the IFNG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33"/>
      <c r="C4" s="3">
        <f>B4</f>
        <v>0</v>
      </c>
      <c r="H4" s="3" t="s">
        <v>8</v>
      </c>
      <c r="I4" s="11" t="s">
        <v>9</v>
      </c>
      <c r="J4" s="3">
        <v>0.24</v>
      </c>
      <c r="K4" s="3">
        <v>0.13700000000000001</v>
      </c>
      <c r="L4" s="3">
        <f t="shared" si="0"/>
        <v>1.751824817518248</v>
      </c>
      <c r="X4" s="13"/>
      <c r="Y4" s="10"/>
      <c r="Z4" s="10"/>
      <c r="AA4" s="10"/>
      <c r="AC4" s="10"/>
    </row>
    <row r="5" spans="1:36" ht="15.75" x14ac:dyDescent="0.25">
      <c r="A5" s="8"/>
      <c r="B5" s="36"/>
      <c r="H5" s="3" t="s">
        <v>10</v>
      </c>
      <c r="I5" s="11" t="s">
        <v>11</v>
      </c>
      <c r="J5" s="3">
        <v>0.24</v>
      </c>
      <c r="K5" s="3">
        <v>0.13700000000000001</v>
      </c>
      <c r="L5" s="3">
        <f t="shared" si="0"/>
        <v>1.751824817518248</v>
      </c>
      <c r="Y5" s="10"/>
      <c r="Z5" s="10"/>
      <c r="AA5" s="10"/>
      <c r="AC5" s="10"/>
    </row>
    <row r="6" spans="1:36" ht="15.75"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ht="15.75" x14ac:dyDescent="0.25">
      <c r="A7" s="8" t="s">
        <v>14</v>
      </c>
      <c r="B7" s="34" t="s">
        <v>15</v>
      </c>
      <c r="H7" s="3" t="s">
        <v>16</v>
      </c>
      <c r="I7" s="11" t="s">
        <v>17</v>
      </c>
      <c r="J7" s="3">
        <v>0.45</v>
      </c>
      <c r="K7" s="3">
        <v>0.33100000000000002</v>
      </c>
      <c r="L7" s="3">
        <f t="shared" si="0"/>
        <v>1.3595166163141994</v>
      </c>
      <c r="Y7" s="6"/>
      <c r="AC7" s="10"/>
    </row>
    <row r="8" spans="1:36" ht="15.75" x14ac:dyDescent="0.25">
      <c r="A8" s="8" t="s">
        <v>18</v>
      </c>
      <c r="B8" s="34" t="s">
        <v>476</v>
      </c>
      <c r="H8" s="3" t="s">
        <v>19</v>
      </c>
      <c r="I8" s="11" t="s">
        <v>20</v>
      </c>
      <c r="J8" s="3">
        <v>0.17299999999999999</v>
      </c>
      <c r="K8" s="3">
        <v>0.1</v>
      </c>
      <c r="L8" s="3">
        <f t="shared" si="0"/>
        <v>1.7299999999999998</v>
      </c>
      <c r="Y8" s="6"/>
      <c r="AC8" s="10"/>
    </row>
    <row r="9" spans="1:36" ht="15.75" x14ac:dyDescent="0.25">
      <c r="A9" s="15" t="s">
        <v>21</v>
      </c>
      <c r="B9" s="34" t="s">
        <v>477</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ht="15.75" x14ac:dyDescent="0.25">
      <c r="A10" s="16"/>
      <c r="B10" s="37"/>
      <c r="H10" s="18" t="str">
        <f>B19</f>
        <v>A68156382G</v>
      </c>
      <c r="I10" s="18" t="str">
        <f>B25</f>
        <v>G-179T</v>
      </c>
    </row>
    <row r="11" spans="1:36" ht="15.75" x14ac:dyDescent="0.25">
      <c r="A11" s="8" t="s">
        <v>3</v>
      </c>
      <c r="B11" s="32" t="s">
        <v>475</v>
      </c>
      <c r="C11" s="3" t="str">
        <f>CONCATENATE("&lt;GeneAnalysis gene=",CHAR(34),B11,CHAR(34)," interval=",CHAR(34),B12,CHAR(34),"&gt; ")</f>
        <v xml:space="preserve">&lt;GeneAnalysis gene="IFNG" interval="NC_000012.12:g.68154770_68159741"&gt; </v>
      </c>
      <c r="H11" s="31" t="s">
        <v>456</v>
      </c>
      <c r="I11" s="19" t="s">
        <v>78</v>
      </c>
      <c r="J11" s="19"/>
      <c r="K11" s="19"/>
      <c r="L11" s="19"/>
      <c r="M11" s="19"/>
      <c r="N11" s="19"/>
      <c r="O11" s="20"/>
      <c r="P11" s="20"/>
      <c r="Q11" s="20"/>
      <c r="R11" s="20"/>
      <c r="S11" s="20"/>
      <c r="T11" s="20"/>
      <c r="U11" s="20"/>
      <c r="V11" s="20"/>
      <c r="W11" s="20"/>
      <c r="X11" s="20"/>
      <c r="Y11" s="20"/>
      <c r="Z11" s="20"/>
    </row>
    <row r="12" spans="1:36" ht="15.75" x14ac:dyDescent="0.25">
      <c r="A12" s="8" t="s">
        <v>24</v>
      </c>
      <c r="B12" s="34" t="s">
        <v>478</v>
      </c>
      <c r="H12" s="9" t="s">
        <v>486</v>
      </c>
      <c r="I12" s="9" t="s">
        <v>484</v>
      </c>
      <c r="J12" s="9"/>
      <c r="K12" s="9"/>
      <c r="L12" s="9"/>
      <c r="M12" s="9"/>
      <c r="N12" s="9"/>
      <c r="O12" s="9"/>
      <c r="P12" s="9"/>
      <c r="Q12" s="9"/>
      <c r="R12" s="9"/>
      <c r="S12" s="9"/>
      <c r="T12" s="9"/>
      <c r="U12" s="9"/>
      <c r="V12" s="9"/>
      <c r="W12" s="9"/>
      <c r="X12" s="9"/>
      <c r="Y12" s="9"/>
      <c r="Z12" s="9"/>
    </row>
    <row r="13" spans="1:36" ht="15.75" x14ac:dyDescent="0.25">
      <c r="A13" s="8" t="s">
        <v>25</v>
      </c>
      <c r="B13" s="34" t="s">
        <v>479</v>
      </c>
      <c r="C13" s="3" t="str">
        <f>CONCATENATE("# What are some common mutations of ",B11,"?")</f>
        <v># What are some common mutations of IFNG?</v>
      </c>
      <c r="H13" s="9" t="s">
        <v>487</v>
      </c>
      <c r="I13" s="9" t="s">
        <v>485</v>
      </c>
      <c r="J13" s="9"/>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ht="15.75"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ht="15.75" x14ac:dyDescent="0.25">
      <c r="H16" s="9">
        <v>47.3</v>
      </c>
      <c r="I16" s="9">
        <v>1.7</v>
      </c>
      <c r="J16" s="9"/>
      <c r="K16" s="9"/>
      <c r="L16" s="9"/>
      <c r="M16" s="9"/>
      <c r="N16" s="9"/>
      <c r="O16" s="9"/>
      <c r="P16" s="9"/>
      <c r="Q16" s="9"/>
      <c r="R16" s="9"/>
      <c r="S16" s="9"/>
      <c r="T16" s="9"/>
      <c r="U16" s="9"/>
      <c r="V16" s="9"/>
      <c r="W16" s="9"/>
      <c r="X16" s="9"/>
      <c r="Y16" s="9"/>
      <c r="Z16" s="9"/>
    </row>
    <row r="17" spans="1:26" ht="15.75"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ht="15.75" x14ac:dyDescent="0.25">
      <c r="A18" s="8" t="s">
        <v>29</v>
      </c>
      <c r="B18" s="38" t="s">
        <v>430</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ht="15.75" x14ac:dyDescent="0.25">
      <c r="A19" s="15" t="s">
        <v>30</v>
      </c>
      <c r="B19" s="39" t="s">
        <v>482</v>
      </c>
      <c r="H19" s="9">
        <v>26.5</v>
      </c>
      <c r="I19" s="9">
        <v>0.5</v>
      </c>
      <c r="J19" s="9"/>
      <c r="K19" s="9"/>
      <c r="L19" s="9"/>
      <c r="M19" s="9"/>
      <c r="N19" s="9"/>
      <c r="O19" s="9"/>
      <c r="P19" s="9"/>
      <c r="Q19" s="9"/>
      <c r="R19" s="9"/>
      <c r="S19" s="9"/>
      <c r="T19" s="9"/>
      <c r="U19" s="9"/>
      <c r="V19" s="9"/>
      <c r="W19" s="9"/>
      <c r="X19" s="9"/>
      <c r="Y19" s="9"/>
      <c r="Z19" s="9"/>
    </row>
    <row r="20" spans="1:26" ht="15.75" x14ac:dyDescent="0.25">
      <c r="A20" s="15" t="s">
        <v>31</v>
      </c>
      <c r="B20" s="34"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adenine (A) to guanine (G)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ht="15.75" x14ac:dyDescent="0.25">
      <c r="A21" s="15" t="s">
        <v>33</v>
      </c>
      <c r="B21" s="34" t="s">
        <v>34</v>
      </c>
      <c r="H21" s="9" t="s">
        <v>28</v>
      </c>
      <c r="I21" s="9" t="s">
        <v>28</v>
      </c>
      <c r="J21" s="9"/>
      <c r="K21" s="9"/>
      <c r="L21" s="9"/>
      <c r="M21" s="9"/>
      <c r="N21" s="9"/>
      <c r="O21" s="9"/>
      <c r="P21" s="9"/>
      <c r="Q21" s="9"/>
      <c r="R21" s="9"/>
      <c r="S21" s="9"/>
      <c r="T21" s="9"/>
      <c r="U21" s="9"/>
      <c r="V21" s="9"/>
      <c r="W21" s="9"/>
      <c r="X21" s="9"/>
      <c r="Y21" s="9"/>
      <c r="Z21" s="9"/>
    </row>
    <row r="22" spans="1:26" ht="15.75" x14ac:dyDescent="0.25">
      <c r="A22" s="15" t="s">
        <v>35</v>
      </c>
      <c r="B22" s="34" t="s">
        <v>483</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ht="15.75" x14ac:dyDescent="0.25">
      <c r="A23" s="15"/>
      <c r="C23" s="3" t="str">
        <f>CONCATENATE("&lt;# ",B25," #&gt;")</f>
        <v>&lt;# G-179T #&gt;</v>
      </c>
    </row>
    <row r="24" spans="1:26" ht="15.75" x14ac:dyDescent="0.25">
      <c r="A24" s="8" t="s">
        <v>29</v>
      </c>
      <c r="B24" s="38" t="s">
        <v>431</v>
      </c>
      <c r="C24" s="3" t="str">
        <f>CONCATENATE("  &lt;Variant hgvs=",CHAR(34),B24,CHAR(34)," name=",CHAR(34),B25,CHAR(34),"&gt; ")</f>
        <v xml:space="preserve">  &lt;Variant hgvs="NC_000005.10:g.40831840C&gt;T" name="G-179T"&gt; </v>
      </c>
    </row>
    <row r="25" spans="1:26" ht="15.75" x14ac:dyDescent="0.25">
      <c r="A25" s="15" t="s">
        <v>30</v>
      </c>
      <c r="B25" s="34" t="s">
        <v>480</v>
      </c>
    </row>
    <row r="26" spans="1:26" ht="15.75"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ht="15.75" x14ac:dyDescent="0.25">
      <c r="A27" s="15" t="s">
        <v>33</v>
      </c>
      <c r="B27" s="34" t="s">
        <v>36</v>
      </c>
    </row>
    <row r="28" spans="1:26" ht="15.75" x14ac:dyDescent="0.25">
      <c r="A28" s="15" t="s">
        <v>35</v>
      </c>
      <c r="B28" s="34" t="s">
        <v>481</v>
      </c>
      <c r="C28" s="3" t="str">
        <f>"  &lt;/Variant&gt;"</f>
        <v xml:space="preserve">  &lt;/Variant&gt;</v>
      </c>
    </row>
    <row r="29" spans="1:26" s="18" customFormat="1" ht="15.75" x14ac:dyDescent="0.25">
      <c r="A29" s="27"/>
      <c r="B29" s="37"/>
    </row>
    <row r="30" spans="1:26" s="18" customFormat="1" ht="15.75" x14ac:dyDescent="0.25">
      <c r="A30" s="27"/>
      <c r="B30" s="37"/>
      <c r="C30" s="18" t="str">
        <f>C17</f>
        <v>&lt;# A68156382G #&gt;</v>
      </c>
    </row>
    <row r="31" spans="1:26" ht="15.75" x14ac:dyDescent="0.25">
      <c r="A31" s="15" t="s">
        <v>37</v>
      </c>
      <c r="B31" s="39" t="str">
        <f>H11</f>
        <v>NC_000012.12:g.</v>
      </c>
      <c r="C31" s="3" t="str">
        <f>CONCATENATE("  &lt;Genotype hgvs=",CHAR(34),B31,B32,";",B33,CHAR(34)," name=",CHAR(34),B19,CHAR(34),"&gt; ")</f>
        <v xml:space="preserve">  &lt;Genotype hgvs="NC_000012.12:g.[68156382A&gt;G];[68156382=]" name="A68156382G"&gt; </v>
      </c>
    </row>
    <row r="32" spans="1:26" ht="15.75" x14ac:dyDescent="0.25">
      <c r="A32" s="15" t="s">
        <v>35</v>
      </c>
      <c r="B32" s="39" t="str">
        <f t="shared" ref="B32:B36" si="1">H12</f>
        <v>[68156382A&gt;G]</v>
      </c>
    </row>
    <row r="33" spans="1:3" ht="15.75" x14ac:dyDescent="0.25">
      <c r="A33" s="15" t="s">
        <v>31</v>
      </c>
      <c r="B33" s="39" t="str">
        <f t="shared" si="1"/>
        <v>[68156382=]</v>
      </c>
      <c r="C33" s="3" t="s">
        <v>38</v>
      </c>
    </row>
    <row r="34" spans="1:3" ht="15.75"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ht="15.75"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ht="15.75" x14ac:dyDescent="0.25">
      <c r="A36" s="8" t="s">
        <v>41</v>
      </c>
      <c r="B36" s="39">
        <f t="shared" si="1"/>
        <v>47.3</v>
      </c>
    </row>
    <row r="37" spans="1:3" ht="15.75" x14ac:dyDescent="0.25">
      <c r="A37" s="15"/>
      <c r="C37" s="3" t="s">
        <v>42</v>
      </c>
    </row>
    <row r="38" spans="1:3" ht="15.75" x14ac:dyDescent="0.25">
      <c r="A38" s="8"/>
    </row>
    <row r="39" spans="1:3" ht="15.75" x14ac:dyDescent="0.25">
      <c r="A39" s="8"/>
      <c r="C39" s="3" t="str">
        <f>CONCATENATE("    ",B35)</f>
        <v xml:space="preserve">    This variant is not associated with increased risk.</v>
      </c>
    </row>
    <row r="40" spans="1:3" ht="15.75" x14ac:dyDescent="0.25">
      <c r="A40" s="8"/>
    </row>
    <row r="41" spans="1:3" ht="15.75" x14ac:dyDescent="0.25">
      <c r="A41" s="8"/>
      <c r="C41" s="3" t="s">
        <v>43</v>
      </c>
    </row>
    <row r="42" spans="1:3" ht="15.75" x14ac:dyDescent="0.25">
      <c r="A42" s="15"/>
    </row>
    <row r="43" spans="1:3" ht="15.75" x14ac:dyDescent="0.25">
      <c r="A43" s="15"/>
      <c r="C43" s="3" t="str">
        <f>CONCATENATE( "    &lt;piechart percentage=",B36," /&gt;")</f>
        <v xml:space="preserve">    &lt;piechart percentage=47.3 /&gt;</v>
      </c>
    </row>
    <row r="44" spans="1:3" ht="15.75" x14ac:dyDescent="0.25">
      <c r="A44" s="15"/>
      <c r="C44" s="3" t="str">
        <f>"  &lt;/Genotype&gt;"</f>
        <v xml:space="preserve">  &lt;/Genotype&gt;</v>
      </c>
    </row>
    <row r="45" spans="1:3" ht="15.75"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ht="15.75" x14ac:dyDescent="0.25">
      <c r="A46" s="8" t="s">
        <v>45</v>
      </c>
      <c r="B46" s="34" t="str">
        <f t="shared" ref="B46:B47" si="2">H18</f>
        <v>You are in the Moderate Loss of Function category. See below for more information.</v>
      </c>
      <c r="C46" s="3" t="s">
        <v>26</v>
      </c>
    </row>
    <row r="47" spans="1:3" ht="15.75" x14ac:dyDescent="0.25">
      <c r="A47" s="8" t="s">
        <v>41</v>
      </c>
      <c r="B47" s="34">
        <f t="shared" si="2"/>
        <v>26.5</v>
      </c>
      <c r="C47" s="3" t="s">
        <v>38</v>
      </c>
    </row>
    <row r="48" spans="1:3" ht="15.75" x14ac:dyDescent="0.25">
      <c r="A48" s="8"/>
    </row>
    <row r="49" spans="1:3" ht="15.75"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ht="15.75" x14ac:dyDescent="0.25">
      <c r="A50" s="8"/>
    </row>
    <row r="51" spans="1:3" ht="15.75" x14ac:dyDescent="0.25">
      <c r="A51" s="8"/>
      <c r="C51" s="3" t="s">
        <v>42</v>
      </c>
    </row>
    <row r="52" spans="1:3" ht="15.75" x14ac:dyDescent="0.25">
      <c r="A52" s="8"/>
    </row>
    <row r="53" spans="1:3" ht="15.75" x14ac:dyDescent="0.25">
      <c r="A53" s="8"/>
      <c r="C53" s="3" t="str">
        <f>CONCATENATE("    ",B46)</f>
        <v xml:space="preserve">    You are in the Moderate Loss of Function category. See below for more information.</v>
      </c>
    </row>
    <row r="54" spans="1:3" ht="15.75" x14ac:dyDescent="0.25">
      <c r="A54" s="8"/>
    </row>
    <row r="55" spans="1:3" ht="15.75" x14ac:dyDescent="0.25">
      <c r="A55" s="15"/>
      <c r="C55" s="3" t="s">
        <v>43</v>
      </c>
    </row>
    <row r="56" spans="1:3" ht="15.75" x14ac:dyDescent="0.25">
      <c r="A56" s="15"/>
    </row>
    <row r="57" spans="1:3" ht="15.75" x14ac:dyDescent="0.25">
      <c r="A57" s="15"/>
      <c r="C57" s="3" t="str">
        <f>CONCATENATE( "    &lt;piechart percentage=",B47," /&gt;")</f>
        <v xml:space="preserve">    &lt;piechart percentage=26.5 /&gt;</v>
      </c>
    </row>
    <row r="58" spans="1:3" ht="15.75" x14ac:dyDescent="0.25">
      <c r="A58" s="15"/>
      <c r="C58" s="3" t="str">
        <f>"  &lt;/Genotype&gt;"</f>
        <v xml:space="preserve">  &lt;/Genotype&gt;</v>
      </c>
    </row>
    <row r="59" spans="1:3" ht="15.75"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ht="15.75" x14ac:dyDescent="0.25">
      <c r="A60" s="8" t="s">
        <v>47</v>
      </c>
      <c r="B60" s="34" t="str">
        <f t="shared" ref="B60:B61" si="3">H21</f>
        <v>This variant is not associated with increased risk.</v>
      </c>
      <c r="C60" s="3" t="s">
        <v>26</v>
      </c>
    </row>
    <row r="61" spans="1:3" ht="15.75" x14ac:dyDescent="0.25">
      <c r="A61" s="8" t="s">
        <v>41</v>
      </c>
      <c r="B61" s="34">
        <f t="shared" si="3"/>
        <v>26.2</v>
      </c>
      <c r="C61" s="3" t="s">
        <v>38</v>
      </c>
    </row>
    <row r="62" spans="1:3" ht="15.75" x14ac:dyDescent="0.25">
      <c r="A62" s="15"/>
    </row>
    <row r="63" spans="1:3" ht="15.75" x14ac:dyDescent="0.25">
      <c r="A63" s="8"/>
      <c r="C63" s="3" t="str">
        <f>CONCATENATE("    ",B59)</f>
        <v xml:space="preserve">    Your IFNG gene has no variants. A normal gene is referred to as a "wild-type" gene.</v>
      </c>
    </row>
    <row r="64" spans="1:3" ht="15.75" x14ac:dyDescent="0.25">
      <c r="A64" s="8"/>
    </row>
    <row r="65" spans="1:3" ht="15.75" x14ac:dyDescent="0.25">
      <c r="A65" s="8"/>
      <c r="C65" s="3" t="s">
        <v>42</v>
      </c>
    </row>
    <row r="66" spans="1:3" ht="15.75" x14ac:dyDescent="0.25">
      <c r="A66" s="8"/>
    </row>
    <row r="67" spans="1:3" ht="15.75" x14ac:dyDescent="0.25">
      <c r="A67" s="8"/>
      <c r="C67" s="3" t="str">
        <f>CONCATENATE("    ",B60)</f>
        <v xml:space="preserve">    This variant is not associated with increased risk.</v>
      </c>
    </row>
    <row r="68" spans="1:3" ht="15.75" x14ac:dyDescent="0.25">
      <c r="A68" s="15"/>
    </row>
    <row r="69" spans="1:3" ht="15.75" x14ac:dyDescent="0.25">
      <c r="A69" s="15"/>
      <c r="C69" s="3" t="s">
        <v>43</v>
      </c>
    </row>
    <row r="70" spans="1:3" ht="15.75" x14ac:dyDescent="0.25">
      <c r="A70" s="15"/>
    </row>
    <row r="71" spans="1:3" ht="15.75" x14ac:dyDescent="0.25">
      <c r="A71" s="15"/>
      <c r="C71" s="3" t="str">
        <f>CONCATENATE( "    &lt;piechart percentage=",B61," /&gt;")</f>
        <v xml:space="preserve">    &lt;piechart percentage=26.2 /&gt;</v>
      </c>
    </row>
    <row r="72" spans="1:3" ht="15.75" x14ac:dyDescent="0.25">
      <c r="A72" s="15"/>
      <c r="C72" s="3" t="str">
        <f>"  &lt;/Genotype&gt;"</f>
        <v xml:space="preserve">  &lt;/Genotype&gt;</v>
      </c>
    </row>
    <row r="73" spans="1:3" ht="15.75" x14ac:dyDescent="0.25">
      <c r="A73" s="15"/>
      <c r="C73" s="3" t="str">
        <f>C23</f>
        <v>&lt;# G-179T #&gt;</v>
      </c>
    </row>
    <row r="74" spans="1:3" ht="15.75" x14ac:dyDescent="0.25">
      <c r="A74" s="15" t="s">
        <v>37</v>
      </c>
      <c r="B74" s="39" t="str">
        <f>I11</f>
        <v>NC_000005.10:g.</v>
      </c>
      <c r="C74" s="3" t="str">
        <f>CONCATENATE("  &lt;Genotype hgvs=",CHAR(34),B74,B75,";",B76,CHAR(34)," name=",CHAR(34),B25,CHAR(34),"&gt; ")</f>
        <v xml:space="preserve">  &lt;Genotype hgvs="NC_000005.10:g.[40831840C&gt;T];[40831840=]" name="G-179T"&gt; </v>
      </c>
    </row>
    <row r="75" spans="1:3" ht="15.75" x14ac:dyDescent="0.25">
      <c r="A75" s="15" t="s">
        <v>35</v>
      </c>
      <c r="B75" s="39" t="str">
        <f t="shared" ref="B75:B79" si="4">I12</f>
        <v>[40831840C&gt;T]</v>
      </c>
    </row>
    <row r="76" spans="1:3" ht="15.75" x14ac:dyDescent="0.25">
      <c r="A76" s="15" t="s">
        <v>31</v>
      </c>
      <c r="B76" s="39" t="str">
        <f t="shared" si="4"/>
        <v>[40831840=]</v>
      </c>
      <c r="C76" s="3" t="s">
        <v>38</v>
      </c>
    </row>
    <row r="77" spans="1:3" ht="15.75"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ht="15.75"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ht="15.75" x14ac:dyDescent="0.25">
      <c r="A79" s="8" t="s">
        <v>41</v>
      </c>
      <c r="B79" s="39">
        <f t="shared" si="4"/>
        <v>1.7</v>
      </c>
    </row>
    <row r="80" spans="1:3" ht="15.75" x14ac:dyDescent="0.25">
      <c r="A80" s="15"/>
      <c r="C80" s="3" t="s">
        <v>42</v>
      </c>
    </row>
    <row r="81" spans="1:3" ht="15.75" x14ac:dyDescent="0.25">
      <c r="A81" s="8"/>
    </row>
    <row r="82" spans="1:3" ht="15.75" x14ac:dyDescent="0.25">
      <c r="A82" s="8"/>
      <c r="C82" s="3" t="str">
        <f>CONCATENATE("    ",B78)</f>
        <v xml:space="preserve">    You are in the Moderate Loss of Function category. See below for more information.</v>
      </c>
    </row>
    <row r="83" spans="1:3" ht="15.75" x14ac:dyDescent="0.25">
      <c r="A83" s="8"/>
    </row>
    <row r="84" spans="1:3" ht="15.75" x14ac:dyDescent="0.25">
      <c r="A84" s="8"/>
      <c r="C84" s="3" t="s">
        <v>43</v>
      </c>
    </row>
    <row r="85" spans="1:3" ht="15.75" x14ac:dyDescent="0.25">
      <c r="A85" s="15"/>
    </row>
    <row r="86" spans="1:3" ht="15.75" x14ac:dyDescent="0.25">
      <c r="A86" s="15"/>
      <c r="C86" s="3" t="str">
        <f>CONCATENATE( "    &lt;piechart percentage=",B79," /&gt;")</f>
        <v xml:space="preserve">    &lt;piechart percentage=1.7 /&gt;</v>
      </c>
    </row>
    <row r="87" spans="1:3" ht="15.75" x14ac:dyDescent="0.25">
      <c r="A87" s="15"/>
      <c r="C87" s="3" t="str">
        <f>"  &lt;/Genotype&gt;"</f>
        <v xml:space="preserve">  &lt;/Genotype&gt;</v>
      </c>
    </row>
    <row r="88" spans="1:3" ht="15.75"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ht="15.75" x14ac:dyDescent="0.25">
      <c r="A89" s="8" t="s">
        <v>45</v>
      </c>
      <c r="B89" s="34" t="str">
        <f t="shared" ref="B89:B90" si="5">I18</f>
        <v>You are in the Moderate Loss of Function category. See below for more information.</v>
      </c>
      <c r="C89" s="3" t="s">
        <v>26</v>
      </c>
    </row>
    <row r="90" spans="1:3" ht="15.75" x14ac:dyDescent="0.25">
      <c r="A90" s="8" t="s">
        <v>41</v>
      </c>
      <c r="B90" s="34">
        <f t="shared" si="5"/>
        <v>0.5</v>
      </c>
      <c r="C90" s="3" t="s">
        <v>38</v>
      </c>
    </row>
    <row r="91" spans="1:3" ht="15.75" x14ac:dyDescent="0.25">
      <c r="A91" s="8"/>
    </row>
    <row r="92" spans="1:3" ht="15.75"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ht="15.75" x14ac:dyDescent="0.25">
      <c r="A93" s="8"/>
    </row>
    <row r="94" spans="1:3" ht="15.75" x14ac:dyDescent="0.25">
      <c r="A94" s="8"/>
      <c r="C94" s="3" t="s">
        <v>42</v>
      </c>
    </row>
    <row r="95" spans="1:3" ht="15.75" x14ac:dyDescent="0.25">
      <c r="A95" s="8"/>
    </row>
    <row r="96" spans="1:3" ht="15.75" x14ac:dyDescent="0.25">
      <c r="A96" s="8"/>
      <c r="C96" s="3" t="str">
        <f>CONCATENATE("    ",B89)</f>
        <v xml:space="preserve">    You are in the Moderate Loss of Function category. See below for more information.</v>
      </c>
    </row>
    <row r="97" spans="1:3" ht="15.75" x14ac:dyDescent="0.25">
      <c r="A97" s="8"/>
    </row>
    <row r="98" spans="1:3" ht="15.75" x14ac:dyDescent="0.25">
      <c r="A98" s="15"/>
      <c r="C98" s="3" t="s">
        <v>43</v>
      </c>
    </row>
    <row r="99" spans="1:3" ht="15.75" x14ac:dyDescent="0.25">
      <c r="A99" s="15"/>
    </row>
    <row r="100" spans="1:3" ht="15.75" x14ac:dyDescent="0.25">
      <c r="A100" s="15"/>
      <c r="C100" s="3" t="str">
        <f>CONCATENATE( "    &lt;piechart percentage=",B90," /&gt;")</f>
        <v xml:space="preserve">    &lt;piechart percentage=0.5 /&gt;</v>
      </c>
    </row>
    <row r="101" spans="1:3" ht="15.75" x14ac:dyDescent="0.25">
      <c r="A101" s="15"/>
      <c r="C101" s="3" t="str">
        <f>"  &lt;/Genotype&gt;"</f>
        <v xml:space="preserve">  &lt;/Genotype&gt;</v>
      </c>
    </row>
    <row r="102" spans="1:3" ht="15.75"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ht="15.75" x14ac:dyDescent="0.25">
      <c r="A103" s="8" t="s">
        <v>47</v>
      </c>
      <c r="B103" s="34" t="str">
        <f t="shared" ref="B103:B104" si="6">I21</f>
        <v>This variant is not associated with increased risk.</v>
      </c>
      <c r="C103" s="3" t="s">
        <v>26</v>
      </c>
    </row>
    <row r="104" spans="1:3" ht="15.75" x14ac:dyDescent="0.25">
      <c r="A104" s="8" t="s">
        <v>41</v>
      </c>
      <c r="B104" s="34">
        <f t="shared" si="6"/>
        <v>97.8</v>
      </c>
      <c r="C104" s="3" t="s">
        <v>38</v>
      </c>
    </row>
    <row r="105" spans="1:3" ht="15.75" x14ac:dyDescent="0.25">
      <c r="A105" s="15"/>
    </row>
    <row r="106" spans="1:3" ht="15.75" x14ac:dyDescent="0.25">
      <c r="A106" s="8"/>
      <c r="C106" s="3" t="str">
        <f>CONCATENATE("    ",B102)</f>
        <v xml:space="preserve">    Your IFNG gene has no variants. A normal gene is referred to as a "wild-type" gene.</v>
      </c>
    </row>
    <row r="107" spans="1:3" ht="15.75" x14ac:dyDescent="0.25">
      <c r="A107" s="8"/>
    </row>
    <row r="108" spans="1:3" ht="15.75" x14ac:dyDescent="0.25">
      <c r="A108" s="8"/>
      <c r="C108" s="3" t="s">
        <v>42</v>
      </c>
    </row>
    <row r="109" spans="1:3" ht="15.75" x14ac:dyDescent="0.25">
      <c r="A109" s="8"/>
    </row>
    <row r="110" spans="1:3" ht="15.75" x14ac:dyDescent="0.25">
      <c r="A110" s="8"/>
      <c r="C110" s="3" t="str">
        <f>CONCATENATE("    ",B103)</f>
        <v xml:space="preserve">    This variant is not associated with increased risk.</v>
      </c>
    </row>
    <row r="111" spans="1:3" ht="15.75" x14ac:dyDescent="0.25">
      <c r="A111" s="15"/>
    </row>
    <row r="112" spans="1:3" ht="15.75" x14ac:dyDescent="0.25">
      <c r="A112" s="15"/>
      <c r="C112" s="3" t="s">
        <v>43</v>
      </c>
    </row>
    <row r="113" spans="1:3" ht="15.75" x14ac:dyDescent="0.25">
      <c r="A113" s="15"/>
    </row>
    <row r="114" spans="1:3" ht="15.75" x14ac:dyDescent="0.25">
      <c r="A114" s="15"/>
      <c r="C114" s="3" t="str">
        <f>CONCATENATE( "    &lt;piechart percentage=",B104," /&gt;")</f>
        <v xml:space="preserve">    &lt;piechart percentage=97.8 /&gt;</v>
      </c>
    </row>
    <row r="115" spans="1:3" ht="15.75" x14ac:dyDescent="0.25">
      <c r="A115" s="15"/>
      <c r="C115" s="3" t="str">
        <f>"  &lt;/Genotype&gt;"</f>
        <v xml:space="preserve">  &lt;/Genotype&gt;</v>
      </c>
    </row>
    <row r="116" spans="1:3" ht="15.75" x14ac:dyDescent="0.25">
      <c r="A116" s="15"/>
      <c r="C116" s="3" t="e">
        <f>#REF!</f>
        <v>#REF!</v>
      </c>
    </row>
    <row r="117" spans="1:3" ht="15.75" x14ac:dyDescent="0.25">
      <c r="A117" s="15" t="s">
        <v>37</v>
      </c>
      <c r="B117" s="39">
        <f>J11</f>
        <v>0</v>
      </c>
      <c r="C117" s="3" t="e">
        <f>CONCATENATE("  &lt;Genotype hgvs=",CHAR(34),B117,B118,";",B119,CHAR(34)," name=",CHAR(34),#REF!,CHAR(34),"&gt; ")</f>
        <v>#REF!</v>
      </c>
    </row>
    <row r="118" spans="1:3" ht="15.75" x14ac:dyDescent="0.25">
      <c r="A118" s="15" t="s">
        <v>35</v>
      </c>
      <c r="B118" s="39">
        <f t="shared" ref="B118:B122" si="7">J12</f>
        <v>0</v>
      </c>
    </row>
    <row r="119" spans="1:3" ht="15.75" x14ac:dyDescent="0.25">
      <c r="A119" s="15" t="s">
        <v>31</v>
      </c>
      <c r="B119" s="39">
        <f t="shared" si="7"/>
        <v>0</v>
      </c>
      <c r="C119" s="3" t="s">
        <v>38</v>
      </c>
    </row>
    <row r="120" spans="1:3" ht="15.75" x14ac:dyDescent="0.25">
      <c r="A120" s="15" t="s">
        <v>39</v>
      </c>
      <c r="B120" s="39">
        <f t="shared" si="7"/>
        <v>0</v>
      </c>
      <c r="C120" s="3" t="s">
        <v>26</v>
      </c>
    </row>
    <row r="121" spans="1:3" ht="15.75" x14ac:dyDescent="0.25">
      <c r="A121" s="8" t="s">
        <v>40</v>
      </c>
      <c r="B121" s="39">
        <f t="shared" si="7"/>
        <v>0</v>
      </c>
      <c r="C121" s="3" t="str">
        <f>CONCATENATE("    ",B120)</f>
        <v xml:space="preserve">    0</v>
      </c>
    </row>
    <row r="122" spans="1:3" ht="15.75" x14ac:dyDescent="0.25">
      <c r="A122" s="8" t="s">
        <v>41</v>
      </c>
      <c r="B122" s="39">
        <f t="shared" si="7"/>
        <v>0</v>
      </c>
    </row>
    <row r="123" spans="1:3" ht="15.75" x14ac:dyDescent="0.25">
      <c r="A123" s="15"/>
      <c r="C123" s="3" t="s">
        <v>42</v>
      </c>
    </row>
    <row r="124" spans="1:3" ht="15.75" x14ac:dyDescent="0.25">
      <c r="A124" s="8"/>
    </row>
    <row r="125" spans="1:3" ht="15.75" x14ac:dyDescent="0.25">
      <c r="A125" s="8"/>
      <c r="C125" s="3" t="str">
        <f>CONCATENATE("    ",B121)</f>
        <v xml:space="preserve">    0</v>
      </c>
    </row>
    <row r="126" spans="1:3" ht="15.75" x14ac:dyDescent="0.25">
      <c r="A126" s="8"/>
    </row>
    <row r="127" spans="1:3" ht="15.75" x14ac:dyDescent="0.25">
      <c r="A127" s="8"/>
      <c r="C127" s="3" t="s">
        <v>43</v>
      </c>
    </row>
    <row r="128" spans="1:3" ht="15.75" x14ac:dyDescent="0.25">
      <c r="A128" s="15"/>
    </row>
    <row r="129" spans="1:3" ht="15.75" x14ac:dyDescent="0.25">
      <c r="A129" s="15"/>
      <c r="C129" s="3" t="str">
        <f>CONCATENATE( "    &lt;piechart percentage=",B122," /&gt;")</f>
        <v xml:space="preserve">    &lt;piechart percentage=0 /&gt;</v>
      </c>
    </row>
    <row r="130" spans="1:3" ht="15.75" x14ac:dyDescent="0.25">
      <c r="A130" s="15"/>
      <c r="C130" s="3" t="str">
        <f>"  &lt;/Genotype&gt;"</f>
        <v xml:space="preserve">  &lt;/Genotype&gt;</v>
      </c>
    </row>
    <row r="131" spans="1:3" ht="15.75" x14ac:dyDescent="0.25">
      <c r="A131" s="15" t="s">
        <v>44</v>
      </c>
      <c r="B131" s="34">
        <f>J17</f>
        <v>0</v>
      </c>
      <c r="C131" s="3" t="e">
        <f>CONCATENATE("  &lt;Genotype hgvs=",CHAR(34),B117,B118,";",B118,CHAR(34)," name=",CHAR(34),#REF!,CHAR(34),"&gt; ")</f>
        <v>#REF!</v>
      </c>
    </row>
    <row r="132" spans="1:3" ht="15.75" x14ac:dyDescent="0.25">
      <c r="A132" s="8" t="s">
        <v>45</v>
      </c>
      <c r="B132" s="34">
        <f t="shared" ref="B132:B133" si="8">J18</f>
        <v>0</v>
      </c>
      <c r="C132" s="3" t="s">
        <v>26</v>
      </c>
    </row>
    <row r="133" spans="1:3" ht="15.75" x14ac:dyDescent="0.25">
      <c r="A133" s="8" t="s">
        <v>41</v>
      </c>
      <c r="B133" s="34">
        <f t="shared" si="8"/>
        <v>0</v>
      </c>
      <c r="C133" s="3" t="s">
        <v>38</v>
      </c>
    </row>
    <row r="134" spans="1:3" ht="15.75" x14ac:dyDescent="0.25">
      <c r="A134" s="8"/>
    </row>
    <row r="135" spans="1:3" ht="15.75" x14ac:dyDescent="0.25">
      <c r="A135" s="15"/>
      <c r="C135" s="3" t="str">
        <f>CONCATENATE("    ",B131)</f>
        <v xml:space="preserve">    0</v>
      </c>
    </row>
    <row r="136" spans="1:3" ht="15.75" x14ac:dyDescent="0.25">
      <c r="A136" s="8"/>
    </row>
    <row r="137" spans="1:3" ht="15.75" x14ac:dyDescent="0.25">
      <c r="A137" s="8"/>
      <c r="C137" s="3" t="s">
        <v>42</v>
      </c>
    </row>
    <row r="138" spans="1:3" ht="15.75" x14ac:dyDescent="0.25">
      <c r="A138" s="8"/>
    </row>
    <row r="139" spans="1:3" ht="15.75" x14ac:dyDescent="0.25">
      <c r="A139" s="8"/>
      <c r="C139" s="3" t="str">
        <f>CONCATENATE("    ",B132)</f>
        <v xml:space="preserve">    0</v>
      </c>
    </row>
    <row r="140" spans="1:3" ht="15.75" x14ac:dyDescent="0.25">
      <c r="A140" s="8"/>
    </row>
    <row r="141" spans="1:3" ht="15.75" x14ac:dyDescent="0.25">
      <c r="A141" s="15"/>
      <c r="C141" s="3" t="s">
        <v>43</v>
      </c>
    </row>
    <row r="142" spans="1:3" ht="15.75" x14ac:dyDescent="0.25">
      <c r="A142" s="15"/>
    </row>
    <row r="143" spans="1:3" ht="15.75" x14ac:dyDescent="0.25">
      <c r="A143" s="15"/>
      <c r="C143" s="3" t="str">
        <f>CONCATENATE( "    &lt;piechart percentage=",B133," /&gt;")</f>
        <v xml:space="preserve">    &lt;piechart percentage=0 /&gt;</v>
      </c>
    </row>
    <row r="144" spans="1:3" ht="15.75" x14ac:dyDescent="0.25">
      <c r="A144" s="15"/>
      <c r="C144" s="3" t="str">
        <f>"  &lt;/Genotype&gt;"</f>
        <v xml:space="preserve">  &lt;/Genotype&gt;</v>
      </c>
    </row>
    <row r="145" spans="1:3" ht="15.75" x14ac:dyDescent="0.25">
      <c r="A145" s="15" t="s">
        <v>46</v>
      </c>
      <c r="B145" s="34">
        <f>J20</f>
        <v>0</v>
      </c>
      <c r="C145" s="3" t="e">
        <f>CONCATENATE("  &lt;Genotype hgvs=",CHAR(34),B117,B119,";",B119,CHAR(34)," name=",CHAR(34),#REF!,CHAR(34),"&gt; ")</f>
        <v>#REF!</v>
      </c>
    </row>
    <row r="146" spans="1:3" ht="15.75" x14ac:dyDescent="0.25">
      <c r="A146" s="8" t="s">
        <v>47</v>
      </c>
      <c r="B146" s="34">
        <f t="shared" ref="B146:B147" si="9">J21</f>
        <v>0</v>
      </c>
      <c r="C146" s="3" t="s">
        <v>26</v>
      </c>
    </row>
    <row r="147" spans="1:3" ht="15.75" x14ac:dyDescent="0.25">
      <c r="A147" s="8" t="s">
        <v>41</v>
      </c>
      <c r="B147" s="34">
        <f t="shared" si="9"/>
        <v>0</v>
      </c>
      <c r="C147" s="3" t="s">
        <v>38</v>
      </c>
    </row>
    <row r="148" spans="1:3" ht="15.75" x14ac:dyDescent="0.25">
      <c r="A148" s="15"/>
    </row>
    <row r="149" spans="1:3" ht="15.75" x14ac:dyDescent="0.25">
      <c r="A149" s="8"/>
      <c r="C149" s="3" t="str">
        <f>CONCATENATE("    ",B145)</f>
        <v xml:space="preserve">    0</v>
      </c>
    </row>
    <row r="150" spans="1:3" ht="15.75" x14ac:dyDescent="0.25">
      <c r="A150" s="8"/>
    </row>
    <row r="151" spans="1:3" ht="15.75" x14ac:dyDescent="0.25">
      <c r="A151" s="8"/>
      <c r="C151" s="3" t="s">
        <v>42</v>
      </c>
    </row>
    <row r="152" spans="1:3" ht="15.75" x14ac:dyDescent="0.25">
      <c r="A152" s="8"/>
    </row>
    <row r="153" spans="1:3" ht="15.75" x14ac:dyDescent="0.25">
      <c r="A153" s="8"/>
      <c r="C153" s="3" t="str">
        <f>CONCATENATE("    ",B146)</f>
        <v xml:space="preserve">    0</v>
      </c>
    </row>
    <row r="154" spans="1:3" ht="15.75" x14ac:dyDescent="0.25">
      <c r="A154" s="15"/>
    </row>
    <row r="155" spans="1:3" ht="15.75" x14ac:dyDescent="0.25">
      <c r="A155" s="15"/>
      <c r="C155" s="3" t="s">
        <v>43</v>
      </c>
    </row>
    <row r="156" spans="1:3" ht="15.75" x14ac:dyDescent="0.25">
      <c r="A156" s="15"/>
    </row>
    <row r="157" spans="1:3" ht="15.75" x14ac:dyDescent="0.25">
      <c r="A157" s="15"/>
      <c r="C157" s="3" t="str">
        <f>CONCATENATE( "    &lt;piechart percentage=",B147," /&gt;")</f>
        <v xml:space="preserve">    &lt;piechart percentage=0 /&gt;</v>
      </c>
    </row>
    <row r="158" spans="1:3" ht="15.75" x14ac:dyDescent="0.25">
      <c r="A158" s="15"/>
      <c r="C158" s="3" t="str">
        <f>"  &lt;/Genotype&gt;"</f>
        <v xml:space="preserve">  &lt;/Genotype&gt;</v>
      </c>
    </row>
    <row r="159" spans="1:3" ht="15.75" x14ac:dyDescent="0.25">
      <c r="A159" s="15"/>
      <c r="C159" s="3" t="s">
        <v>48</v>
      </c>
    </row>
    <row r="160" spans="1:3" ht="15.75" x14ac:dyDescent="0.25">
      <c r="A160" s="15" t="s">
        <v>49</v>
      </c>
      <c r="B160" s="34" t="str">
        <f>CONCATENATE("Your ",B11," gene has an unknown variant.")</f>
        <v>Your IFNG gene has an unknown variant.</v>
      </c>
      <c r="C160" s="3" t="str">
        <f>CONCATENATE("  &lt;Genotype hgvs=",CHAR(34),"unknown",CHAR(34),"&gt; ")</f>
        <v xml:space="preserve">  &lt;Genotype hgvs="unknown"&gt; </v>
      </c>
    </row>
    <row r="161" spans="1:3" ht="15.75" x14ac:dyDescent="0.25">
      <c r="A161" s="8" t="s">
        <v>49</v>
      </c>
      <c r="B161" s="34" t="s">
        <v>50</v>
      </c>
      <c r="C161" s="3" t="s">
        <v>26</v>
      </c>
    </row>
    <row r="162" spans="1:3" ht="15.75" x14ac:dyDescent="0.25">
      <c r="A162" s="8" t="s">
        <v>41</v>
      </c>
      <c r="C162" s="3" t="s">
        <v>38</v>
      </c>
    </row>
    <row r="163" spans="1:3" ht="15.75" x14ac:dyDescent="0.25">
      <c r="A163" s="8"/>
    </row>
    <row r="164" spans="1:3" ht="15.75" x14ac:dyDescent="0.25">
      <c r="A164" s="8"/>
      <c r="C164" s="3" t="str">
        <f>CONCATENATE("    ",B160)</f>
        <v xml:space="preserve">    Your IFNG gene has an unknown variant.</v>
      </c>
    </row>
    <row r="165" spans="1:3" ht="15.75" x14ac:dyDescent="0.25">
      <c r="A165" s="8"/>
    </row>
    <row r="166" spans="1:3" ht="15.75" x14ac:dyDescent="0.25">
      <c r="A166" s="8"/>
      <c r="C166" s="3" t="s">
        <v>42</v>
      </c>
    </row>
    <row r="167" spans="1:3" ht="15.75" x14ac:dyDescent="0.25">
      <c r="A167" s="8"/>
    </row>
    <row r="168" spans="1:3" ht="15.75" x14ac:dyDescent="0.25">
      <c r="A168" s="15"/>
      <c r="C168" s="3" t="str">
        <f>CONCATENATE("    ",B161)</f>
        <v xml:space="preserve">    The effect is unknown.</v>
      </c>
    </row>
    <row r="169" spans="1:3" ht="15.75" x14ac:dyDescent="0.25">
      <c r="A169" s="8"/>
    </row>
    <row r="170" spans="1:3" ht="15.75" x14ac:dyDescent="0.25">
      <c r="A170" s="15"/>
      <c r="C170" s="3" t="s">
        <v>43</v>
      </c>
    </row>
    <row r="171" spans="1:3" ht="15.75" x14ac:dyDescent="0.25">
      <c r="A171" s="15"/>
    </row>
    <row r="172" spans="1:3" ht="15.75" x14ac:dyDescent="0.25">
      <c r="A172" s="15"/>
      <c r="C172" s="3" t="str">
        <f>CONCATENATE( "    &lt;piechart percentage=",B162," /&gt;")</f>
        <v xml:space="preserve">    &lt;piechart percentage= /&gt;</v>
      </c>
    </row>
    <row r="173" spans="1:3" ht="15.75" x14ac:dyDescent="0.25">
      <c r="A173" s="15"/>
      <c r="C173" s="3" t="str">
        <f>"  &lt;/Genotype&gt;"</f>
        <v xml:space="preserve">  &lt;/Genotype&gt;</v>
      </c>
    </row>
    <row r="174" spans="1:3" ht="15.75" x14ac:dyDescent="0.25">
      <c r="A174" s="15"/>
      <c r="C174" s="3" t="s">
        <v>51</v>
      </c>
    </row>
    <row r="175" spans="1:3" ht="15.75" x14ac:dyDescent="0.25">
      <c r="A175" s="15" t="s">
        <v>46</v>
      </c>
      <c r="B175" s="34" t="str">
        <f>CONCATENATE("Your ",B11," gene has no variants. A normal gene is referred to as a ",CHAR(34),"wild-type",CHAR(34)," gene.")</f>
        <v>Your IFNG gene has no variants. A normal gene is referred to as a "wild-type" gene.</v>
      </c>
      <c r="C175" s="3" t="str">
        <f>CONCATENATE("  &lt;Genotype hgvs=",CHAR(34),"wildtype",CHAR(34),"&gt;")</f>
        <v xml:space="preserve">  &lt;Genotype hgvs="wildtype"&gt;</v>
      </c>
    </row>
    <row r="176" spans="1:3" ht="15.75" x14ac:dyDescent="0.25">
      <c r="A176" s="8" t="s">
        <v>47</v>
      </c>
      <c r="B176" s="34" t="s">
        <v>52</v>
      </c>
      <c r="C176" s="3" t="s">
        <v>26</v>
      </c>
    </row>
    <row r="177" spans="1:3" ht="15.75" x14ac:dyDescent="0.25">
      <c r="A177" s="8" t="s">
        <v>41</v>
      </c>
      <c r="C177" s="3" t="s">
        <v>38</v>
      </c>
    </row>
    <row r="178" spans="1:3" ht="15.75" x14ac:dyDescent="0.25">
      <c r="A178" s="8"/>
    </row>
    <row r="179" spans="1:3" ht="15.75" x14ac:dyDescent="0.25">
      <c r="A179" s="8"/>
      <c r="C179" s="3" t="str">
        <f>CONCATENATE("    ",B175)</f>
        <v xml:space="preserve">    Your IFNG gene has no variants. A normal gene is referred to as a "wild-type" gene.</v>
      </c>
    </row>
    <row r="180" spans="1:3" ht="15.75" x14ac:dyDescent="0.25">
      <c r="A180" s="8"/>
    </row>
    <row r="181" spans="1:3" ht="15.75" x14ac:dyDescent="0.25">
      <c r="A181" s="8"/>
      <c r="C181" s="3" t="s">
        <v>42</v>
      </c>
    </row>
    <row r="182" spans="1:3" ht="15.75" x14ac:dyDescent="0.25">
      <c r="A182" s="8"/>
    </row>
    <row r="183" spans="1:3" ht="15.75" x14ac:dyDescent="0.25">
      <c r="A183" s="8"/>
      <c r="C183" s="3" t="str">
        <f>CONCATENATE("    ",B176)</f>
        <v xml:space="preserve">    Your variant is not associated with any loss of function.</v>
      </c>
    </row>
    <row r="184" spans="1:3" ht="15.75" x14ac:dyDescent="0.25">
      <c r="A184" s="8"/>
    </row>
    <row r="185" spans="1:3" ht="15.75" x14ac:dyDescent="0.25">
      <c r="A185" s="8"/>
      <c r="C185" s="3" t="s">
        <v>43</v>
      </c>
    </row>
    <row r="186" spans="1:3" ht="15.75" x14ac:dyDescent="0.25">
      <c r="A186" s="15"/>
    </row>
    <row r="187" spans="1:3" ht="15.75" x14ac:dyDescent="0.25">
      <c r="A187" s="8"/>
      <c r="C187" s="3" t="str">
        <f>CONCATENATE( "    &lt;piechart percentage=",B177," /&gt;")</f>
        <v xml:space="preserve">    &lt;piechart percentage= /&gt;</v>
      </c>
    </row>
    <row r="188" spans="1:3" ht="15.75" x14ac:dyDescent="0.25">
      <c r="A188" s="8"/>
      <c r="C188" s="3" t="str">
        <f>"  &lt;/Genotype&gt;"</f>
        <v xml:space="preserve">  &lt;/Genotype&gt;</v>
      </c>
    </row>
    <row r="189" spans="1:3" ht="15.75" x14ac:dyDescent="0.25">
      <c r="A189" s="8"/>
      <c r="C189" s="3" t="str">
        <f>"&lt;/GeneAnalysis&gt;"</f>
        <v>&lt;/GeneAnalysis&gt;</v>
      </c>
    </row>
    <row r="190" spans="1:3" s="18" customFormat="1" ht="15.75" x14ac:dyDescent="0.25">
      <c r="A190" s="27"/>
      <c r="B190" s="37"/>
    </row>
    <row r="191" spans="1:3" ht="15.75" x14ac:dyDescent="0.25">
      <c r="A191" s="15"/>
      <c r="C191" s="3" t="str">
        <f>CONCATENATE("# How do changes in ",B11," affect people?")</f>
        <v># How do changes in IFNG affect people?</v>
      </c>
    </row>
    <row r="192" spans="1:3" ht="15.75" x14ac:dyDescent="0.25">
      <c r="A192" s="15"/>
    </row>
    <row r="193" spans="1:3" ht="15.75" x14ac:dyDescent="0.25">
      <c r="A193" s="15" t="s">
        <v>53</v>
      </c>
      <c r="B193"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93" s="3" t="str">
        <f>B193</f>
        <v>For the vast majority of people, the overall risk associated with the common IFNG variants is small and does not impact treatment. It is possible that variants in this gene interact with other gene variants, which is the reason for our inclusion of this gene.</v>
      </c>
    </row>
    <row r="194" spans="1:3" ht="15.75" x14ac:dyDescent="0.25">
      <c r="A194" s="15"/>
    </row>
    <row r="195" spans="1:3" s="18" customFormat="1" ht="15.75" x14ac:dyDescent="0.25">
      <c r="A195" s="27"/>
      <c r="B195" s="37"/>
      <c r="C195" s="16" t="s">
        <v>54</v>
      </c>
    </row>
    <row r="196" spans="1:3" s="18" customFormat="1" ht="15.75" x14ac:dyDescent="0.25">
      <c r="A196" s="27"/>
      <c r="B196" s="37"/>
      <c r="C196" s="16"/>
    </row>
    <row r="197" spans="1:3" s="18" customFormat="1" ht="15.75" x14ac:dyDescent="0.25">
      <c r="A197" s="16"/>
      <c r="B197" s="37"/>
      <c r="C197" s="16" t="s">
        <v>55</v>
      </c>
    </row>
    <row r="198" spans="1:3" s="18" customFormat="1" ht="15.75" x14ac:dyDescent="0.25">
      <c r="A198" s="16"/>
      <c r="B198" s="37"/>
      <c r="C198" s="16"/>
    </row>
    <row r="199" spans="1:3" ht="15.75" x14ac:dyDescent="0.25">
      <c r="A199" s="15"/>
      <c r="C199" s="3" t="s">
        <v>56</v>
      </c>
    </row>
    <row r="200" spans="1:3" ht="15.75" x14ac:dyDescent="0.25">
      <c r="A200" s="15"/>
    </row>
    <row r="201" spans="1:3" ht="15.75" x14ac:dyDescent="0.25">
      <c r="A201" s="15" t="s">
        <v>26</v>
      </c>
      <c r="B201" s="34" t="s">
        <v>57</v>
      </c>
      <c r="C201" s="3" t="str">
        <f>B201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2" spans="1:3" ht="15.75" x14ac:dyDescent="0.25">
      <c r="A202" s="15"/>
    </row>
    <row r="203" spans="1:3" ht="15.75" x14ac:dyDescent="0.25">
      <c r="A203" s="15"/>
      <c r="C203" s="3" t="s">
        <v>58</v>
      </c>
    </row>
    <row r="204" spans="1:3" ht="15.75" x14ac:dyDescent="0.25">
      <c r="A204" s="15"/>
    </row>
    <row r="205" spans="1:3" ht="15.75" x14ac:dyDescent="0.25">
      <c r="B205" s="34" t="s">
        <v>59</v>
      </c>
      <c r="C205" s="3" t="str">
        <f>B205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06" spans="1:3" ht="15.75" x14ac:dyDescent="0.25">
      <c r="A206" s="15"/>
    </row>
    <row r="207" spans="1:3" s="18" customFormat="1" ht="15.75" x14ac:dyDescent="0.25">
      <c r="A207" s="27"/>
      <c r="B207" s="37"/>
      <c r="C207" s="16" t="s">
        <v>60</v>
      </c>
    </row>
    <row r="208" spans="1:3" s="18" customFormat="1" ht="15.75" x14ac:dyDescent="0.25">
      <c r="A208" s="27"/>
      <c r="B208" s="37"/>
      <c r="C208" s="16"/>
    </row>
    <row r="209" spans="1:3" s="18" customFormat="1" ht="15.75" x14ac:dyDescent="0.25">
      <c r="A209" s="16"/>
      <c r="B209" s="37"/>
      <c r="C209" s="16" t="s">
        <v>61</v>
      </c>
    </row>
    <row r="210" spans="1:3" s="18" customFormat="1" ht="15.75" x14ac:dyDescent="0.25">
      <c r="A210" s="16"/>
      <c r="B210" s="37"/>
      <c r="C210" s="16"/>
    </row>
    <row r="211" spans="1:3" ht="15.75" x14ac:dyDescent="0.25">
      <c r="A211" s="15"/>
      <c r="C211" s="3" t="s">
        <v>56</v>
      </c>
    </row>
    <row r="212" spans="1:3" ht="15.75" x14ac:dyDescent="0.25">
      <c r="A212" s="15"/>
    </row>
    <row r="213" spans="1:3" ht="15.75" x14ac:dyDescent="0.25">
      <c r="A213" s="15" t="s">
        <v>26</v>
      </c>
      <c r="B213" s="34" t="s">
        <v>62</v>
      </c>
      <c r="C213" s="3" t="str">
        <f>B213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14" spans="1:3" ht="15.75" x14ac:dyDescent="0.25">
      <c r="A214" s="15"/>
    </row>
    <row r="215" spans="1:3" ht="15.75" x14ac:dyDescent="0.25">
      <c r="A215" s="15"/>
      <c r="C215" s="3" t="s">
        <v>58</v>
      </c>
    </row>
    <row r="216" spans="1:3" ht="15.75" x14ac:dyDescent="0.25">
      <c r="A216" s="15"/>
    </row>
    <row r="217" spans="1:3" ht="15.75" x14ac:dyDescent="0.25">
      <c r="A217" s="15"/>
      <c r="B217" s="34" t="s">
        <v>63</v>
      </c>
      <c r="C217" s="3" t="str">
        <f>B217</f>
        <v>[Anti-CD20 intervention](https://www.ncbi.nlm.nih.gov/pubmed/27834303) may help CFS patients, and has shown to increase muscarinic antibody positivity and reduced symptoms.</v>
      </c>
    </row>
    <row r="219" spans="1:3" s="18" customFormat="1" ht="15.75" x14ac:dyDescent="0.25">
      <c r="A219" s="27"/>
      <c r="B219" s="37"/>
      <c r="C219" s="16" t="s">
        <v>64</v>
      </c>
    </row>
    <row r="220" spans="1:3" s="18" customFormat="1" ht="15.75" x14ac:dyDescent="0.25">
      <c r="A220" s="27"/>
      <c r="B220" s="37"/>
      <c r="C220" s="16"/>
    </row>
    <row r="221" spans="1:3" s="18" customFormat="1" ht="15.75" x14ac:dyDescent="0.25">
      <c r="A221" s="16"/>
      <c r="B221" s="37"/>
      <c r="C221" s="16" t="s">
        <v>65</v>
      </c>
    </row>
    <row r="222" spans="1:3" s="18" customFormat="1" ht="15.75" x14ac:dyDescent="0.25">
      <c r="A222" s="16"/>
      <c r="B222" s="37"/>
      <c r="C222" s="16"/>
    </row>
    <row r="223" spans="1:3" ht="15.75" x14ac:dyDescent="0.25">
      <c r="A223" s="15"/>
      <c r="C223" s="3" t="s">
        <v>56</v>
      </c>
    </row>
    <row r="224" spans="1:3" ht="15.75" x14ac:dyDescent="0.25">
      <c r="A224" s="15"/>
    </row>
    <row r="225" spans="1:3" ht="15.75" x14ac:dyDescent="0.25">
      <c r="A225" s="15" t="s">
        <v>26</v>
      </c>
      <c r="B225" s="34" t="s">
        <v>66</v>
      </c>
      <c r="C225" s="3" t="str">
        <f>B225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26" spans="1:3" ht="15.75" x14ac:dyDescent="0.25">
      <c r="A226" s="15"/>
    </row>
    <row r="227" spans="1:3" ht="15.75" x14ac:dyDescent="0.25">
      <c r="A227" s="15"/>
      <c r="C227" s="3" t="s">
        <v>58</v>
      </c>
    </row>
    <row r="228" spans="1:3" ht="15.75" x14ac:dyDescent="0.25">
      <c r="A228" s="15"/>
    </row>
    <row r="229" spans="1:3" ht="15.75" x14ac:dyDescent="0.25">
      <c r="A229" s="15"/>
      <c r="B229" s="34" t="s">
        <v>67</v>
      </c>
      <c r="C229" s="3" t="str">
        <f>B229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1" spans="1:3" s="18" customFormat="1" ht="15.75" x14ac:dyDescent="0.25">
      <c r="A231" s="27"/>
      <c r="B231" s="37"/>
      <c r="C231" s="16" t="s">
        <v>68</v>
      </c>
    </row>
    <row r="232" spans="1:3" s="18" customFormat="1" ht="15.75" x14ac:dyDescent="0.25">
      <c r="A232" s="27"/>
      <c r="B232" s="37"/>
      <c r="C232" s="16"/>
    </row>
    <row r="233" spans="1:3" s="18" customFormat="1" ht="15.75" x14ac:dyDescent="0.25">
      <c r="A233" s="16"/>
      <c r="B233" s="37"/>
      <c r="C233" s="16" t="s">
        <v>69</v>
      </c>
    </row>
    <row r="234" spans="1:3" s="18" customFormat="1" ht="15.75" x14ac:dyDescent="0.25">
      <c r="A234" s="16"/>
      <c r="B234" s="37"/>
      <c r="C234" s="16"/>
    </row>
    <row r="235" spans="1:3" ht="15.75" x14ac:dyDescent="0.25">
      <c r="A235" s="15"/>
      <c r="C235" s="3" t="s">
        <v>70</v>
      </c>
    </row>
    <row r="236" spans="1:3" ht="15.75" x14ac:dyDescent="0.25">
      <c r="A236" s="15"/>
    </row>
    <row r="237" spans="1:3" ht="15.75" x14ac:dyDescent="0.25">
      <c r="A237" s="15" t="s">
        <v>26</v>
      </c>
      <c r="B237" s="34" t="s">
        <v>71</v>
      </c>
      <c r="C237" s="3" t="str">
        <f>B237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38" spans="1:3" ht="15.75" x14ac:dyDescent="0.25">
      <c r="A238" s="15"/>
    </row>
    <row r="239" spans="1:3" ht="15.75" x14ac:dyDescent="0.25">
      <c r="A239" s="15"/>
      <c r="C239" s="3" t="s">
        <v>58</v>
      </c>
    </row>
    <row r="240" spans="1:3" ht="15.75" x14ac:dyDescent="0.25">
      <c r="A240" s="15"/>
    </row>
    <row r="241" spans="1:3" ht="15.75" x14ac:dyDescent="0.25">
      <c r="A241" s="15"/>
      <c r="B241" s="34" t="s">
        <v>72</v>
      </c>
      <c r="C241" s="3" t="str">
        <f>B241</f>
        <v>Symptoms may improve after removal of cataracts, and should be monitored carefully to prevent further lens and iris adhesion due to [incorrect surgery](https://www.ncbi.nlm.nih.gov/pubmed/19246951).</v>
      </c>
    </row>
    <row r="243" spans="1:3" s="18" customFormat="1" ht="15.75" x14ac:dyDescent="0.25">
      <c r="B243" s="37"/>
    </row>
    <row r="245" spans="1:3" ht="15.75" x14ac:dyDescent="0.25">
      <c r="A245" s="3" t="s">
        <v>73</v>
      </c>
      <c r="B245" s="34" t="s">
        <v>74</v>
      </c>
      <c r="C245" s="3" t="str">
        <f>CONCATENATE("&lt;symptoms ",B245," /&gt;")</f>
        <v>&lt;symptoms  vision problems D014786 pain D010146 chills and night sweats D023341 multiple chemical sensitivity/allergies D018777 inflamation D007249 /&gt;</v>
      </c>
    </row>
    <row r="819" ht="15.75" x14ac:dyDescent="0.25"/>
    <row r="825" ht="15.75" x14ac:dyDescent="0.25"/>
    <row r="917" spans="3:3" ht="15.75" x14ac:dyDescent="0.25">
      <c r="C917" s="3" t="str">
        <f>CONCATENATE("    This variant is a change at a specific point in the ",B908," gene from ",B917," to ",B918," resulting in incorrect ",B911,"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3" spans="3:3" ht="15.75" x14ac:dyDescent="0.25">
      <c r="C923" s="3" t="str">
        <f>CONCATENATE("    This variant is a change at a specific point in the ",B908," gene from ",B923," to ",B924," resulting in incorrect ",B911,"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5" ht="15.75" x14ac:dyDescent="0.25"/>
    <row r="961" ht="15.75" x14ac:dyDescent="0.25"/>
    <row r="1053" spans="3:3" ht="15.75" x14ac:dyDescent="0.25">
      <c r="C1053" s="3" t="str">
        <f>CONCATENATE("    This variant is a change at a specific point in the ",B1044," gene from ",B1053," to ",B1054," resulting in incorrect ",B1047,"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ht="15.75" x14ac:dyDescent="0.25">
      <c r="C1059" s="3" t="str">
        <f>CONCATENATE("    This variant is a change at a specific point in the ",B1044," gene from ",B1059," to ",B1060," resulting in incorrect ",B1047,"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3" ht="15.75" x14ac:dyDescent="0.25"/>
    <row r="1369" ht="15.75" x14ac:dyDescent="0.25"/>
    <row r="1461" spans="3:3" ht="15.75" x14ac:dyDescent="0.25">
      <c r="C1461" s="3" t="str">
        <f>CONCATENATE("    This variant is a change at a specific point in the ",B1452," gene from ",B1461," to ",B1462," resulting in incorrect ",B1455,"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ht="15.75" x14ac:dyDescent="0.25">
      <c r="C1467" s="3" t="str">
        <f>CONCATENATE("    This variant is a change at a specific point in the ",B1452," gene from ",B1467," to ",B1468," resulting in incorrect ",B1455,"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99" ht="15.75" x14ac:dyDescent="0.25"/>
    <row r="1505" ht="15.75" x14ac:dyDescent="0.25"/>
    <row r="1597" spans="3:3" ht="15.75" x14ac:dyDescent="0.25">
      <c r="C1597" s="3" t="str">
        <f>CONCATENATE("    This variant is a change at a specific point in the ",B1588," gene from ",B1597," to ",B1598," resulting in incorrect ",B1591,"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ht="15.75" x14ac:dyDescent="0.25">
      <c r="C1603" s="3" t="str">
        <f>CONCATENATE("    This variant is a change at a specific point in the ",B1588," gene from ",B1603," to ",B1604," resulting in incorrect ",B1591,"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5" ht="15.75" x14ac:dyDescent="0.25"/>
    <row r="1641" ht="15.75" x14ac:dyDescent="0.25"/>
    <row r="1733" spans="3:3" ht="15.75" x14ac:dyDescent="0.25">
      <c r="C1733" s="3" t="str">
        <f>CONCATENATE("    This variant is a change at a specific point in the ",B1724," gene from ",B1733," to ",B1734," resulting in incorrect ",B1727,"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ht="15.75" x14ac:dyDescent="0.25">
      <c r="C1739" s="3" t="str">
        <f>CONCATENATE("    This variant is a change at a specific point in the ",B1724," gene from ",B1739," to ",B1740," resulting in incorrect ",B1727,"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1" ht="15.75" x14ac:dyDescent="0.25"/>
    <row r="1777" ht="15.75" x14ac:dyDescent="0.25"/>
    <row r="1869" spans="3:3" ht="15.75" x14ac:dyDescent="0.25">
      <c r="C1869" s="3" t="str">
        <f>CONCATENATE("    This variant is a change at a specific point in the ",B1860," gene from ",B1869," to ",B1870," resulting in incorrect ",B1863,"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ht="15.75" x14ac:dyDescent="0.25">
      <c r="C1875" s="3" t="str">
        <f>CONCATENATE("    This variant is a change at a specific point in the ",B1860," gene from ",B1875," to ",B1876," resulting in incorrect ",B1863,"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7" ht="15.75" x14ac:dyDescent="0.25"/>
    <row r="1913" ht="15.75" x14ac:dyDescent="0.25"/>
    <row r="2005" spans="3:3" ht="15.75" x14ac:dyDescent="0.25">
      <c r="C2005" s="3" t="str">
        <f>CONCATENATE("    This variant is a change at a specific point in the ",B1996," gene from ",B2005," to ",B2006," resulting in incorrect ",B1999,"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ht="15.75" x14ac:dyDescent="0.25">
      <c r="C2011" s="3" t="str">
        <f>CONCATENATE("    This variant is a change at a specific point in the ",B1996," gene from ",B2011," to ",B2012," resulting in incorrect ",B1999,"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3" ht="15.75" x14ac:dyDescent="0.25"/>
    <row r="2049" ht="15.75" x14ac:dyDescent="0.25"/>
    <row r="2141" spans="3:3" ht="15.75" x14ac:dyDescent="0.25">
      <c r="C2141" s="3" t="str">
        <f>CONCATENATE("    This variant is a change at a specific point in the ",B2132," gene from ",B2141," to ",B2142," resulting in incorrect ",B2135,"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ht="15.75" x14ac:dyDescent="0.25">
      <c r="C2147" s="3" t="str">
        <f>CONCATENATE("    This variant is a change at a specific point in the ",B2132," gene from ",B2147," to ",B2148," resulting in incorrect ",B2135,"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9" ht="15.75" x14ac:dyDescent="0.25"/>
    <row r="2185" ht="15.75" x14ac:dyDescent="0.25"/>
    <row r="2277" spans="3:3" ht="15.75" x14ac:dyDescent="0.25">
      <c r="C2277" s="3" t="str">
        <f>CONCATENATE("    This variant is a change at a specific point in the ",B2268," gene from ",B2277," to ",B2278," resulting in incorrect ",B2271,"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ht="15.75" x14ac:dyDescent="0.25">
      <c r="C2283" s="3" t="str">
        <f>CONCATENATE("    This variant is a change at a specific point in the ",B2268," gene from ",B2283," to ",B2284," resulting in incorrect ",B2271,"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5" ht="15.75" x14ac:dyDescent="0.25"/>
    <row r="2321" ht="15.75" x14ac:dyDescent="0.25"/>
    <row r="2413" spans="3:3" ht="15.75" x14ac:dyDescent="0.25">
      <c r="C2413" s="3" t="str">
        <f>CONCATENATE("    This variant is a change at a specific point in the ",B2404," gene from ",B2413," to ",B2414," resulting in incorrect ",B2407,"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ht="15.75" x14ac:dyDescent="0.25">
      <c r="C2419" s="3" t="str">
        <f>CONCATENATE("    This variant is a change at a specific point in the ",B2404," gene from ",B2419," to ",B2420," resulting in incorrect ",B2407,"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workbookViewId="0">
      <selection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114</v>
      </c>
      <c r="C2" s="3" t="str">
        <f>CONCATENATE("# What does the ",B2," gene do?")</f>
        <v># What does the NPAS2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122</v>
      </c>
      <c r="H8" s="3" t="s">
        <v>19</v>
      </c>
      <c r="I8" s="11" t="s">
        <v>20</v>
      </c>
      <c r="J8" s="3">
        <v>0.17299999999999999</v>
      </c>
      <c r="K8" s="3">
        <v>0.1</v>
      </c>
      <c r="L8" s="3">
        <f t="shared" si="0"/>
        <v>1.7299999999999998</v>
      </c>
      <c r="Y8" s="6"/>
      <c r="AC8" s="10"/>
    </row>
    <row r="9" spans="1:36" ht="15.75"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ht="15.75" x14ac:dyDescent="0.25">
      <c r="A10" s="16"/>
      <c r="B10" s="17"/>
      <c r="H10" s="18" t="str">
        <f>B19</f>
        <v>G100923328A</v>
      </c>
    </row>
    <row r="11" spans="1:36" ht="15.75" x14ac:dyDescent="0.25">
      <c r="A11" s="8" t="s">
        <v>3</v>
      </c>
      <c r="B11" s="9" t="s">
        <v>114</v>
      </c>
      <c r="C11" s="3" t="str">
        <f>CONCATENATE("&lt;GeneAnalysis gene=",CHAR(34),B11,CHAR(34)," interval=",CHAR(34),B12,CHAR(34),"&gt; ")</f>
        <v xml:space="preserve">&lt;GeneAnalysis gene="NPAS2" interval="NC_000002.12:g.100820151_100996829"&gt; </v>
      </c>
      <c r="H11" s="19" t="s">
        <v>116</v>
      </c>
      <c r="I11" s="19"/>
      <c r="J11" s="19"/>
      <c r="K11" s="19"/>
      <c r="L11" s="19"/>
      <c r="M11" s="19"/>
      <c r="N11" s="19"/>
      <c r="O11" s="20"/>
      <c r="P11" s="20"/>
      <c r="Q11" s="20"/>
      <c r="R11" s="20"/>
      <c r="S11" s="20"/>
      <c r="T11" s="20"/>
      <c r="U11" s="20"/>
      <c r="V11" s="20"/>
      <c r="W11" s="20"/>
      <c r="X11" s="20"/>
      <c r="Y11" s="20"/>
      <c r="Z11" s="20"/>
    </row>
    <row r="12" spans="1:36" ht="15.75" x14ac:dyDescent="0.25">
      <c r="A12" s="8" t="s">
        <v>24</v>
      </c>
      <c r="B12" s="9" t="s">
        <v>124</v>
      </c>
      <c r="H12" s="9" t="s">
        <v>117</v>
      </c>
      <c r="I12" s="9"/>
      <c r="J12" s="9"/>
      <c r="K12" s="9"/>
      <c r="L12" s="9"/>
      <c r="M12" s="9"/>
      <c r="N12" s="9"/>
      <c r="O12" s="9"/>
      <c r="P12" s="9"/>
      <c r="Q12" s="9"/>
      <c r="R12" s="9"/>
      <c r="S12" s="9"/>
      <c r="T12" s="9"/>
      <c r="U12" s="9"/>
      <c r="V12" s="9"/>
      <c r="W12" s="9"/>
      <c r="X12" s="9"/>
      <c r="Y12" s="9"/>
      <c r="Z12" s="9"/>
    </row>
    <row r="13" spans="1:36" ht="15.75" x14ac:dyDescent="0.25">
      <c r="A13" s="8" t="s">
        <v>25</v>
      </c>
      <c r="B13" s="9" t="s">
        <v>119</v>
      </c>
      <c r="C13" s="3" t="str">
        <f>CONCATENATE("# What are some common mutations of ",B11,"?")</f>
        <v># What are some common mutations of NPAS2?</v>
      </c>
      <c r="H13" s="9" t="s">
        <v>118</v>
      </c>
      <c r="I13" s="9"/>
      <c r="J13" s="9"/>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ht="15.75"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ht="15.75" x14ac:dyDescent="0.25">
      <c r="H16" s="9">
        <v>49.2</v>
      </c>
      <c r="I16" s="9"/>
      <c r="J16" s="9"/>
      <c r="K16" s="9"/>
      <c r="L16" s="9"/>
      <c r="M16" s="9"/>
      <c r="N16" s="9"/>
      <c r="O16" s="9"/>
      <c r="P16" s="9"/>
      <c r="Q16" s="9"/>
      <c r="R16" s="9"/>
      <c r="S16" s="9"/>
      <c r="T16" s="9"/>
      <c r="U16" s="9"/>
      <c r="V16" s="9"/>
      <c r="W16" s="9"/>
      <c r="X16" s="9"/>
      <c r="Y16" s="9"/>
      <c r="Z16" s="9"/>
    </row>
    <row r="17" spans="1:26" ht="15.75"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ht="15.75" x14ac:dyDescent="0.25">
      <c r="A18" s="8" t="s">
        <v>29</v>
      </c>
      <c r="B18" s="19" t="s">
        <v>115</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ht="15.75" x14ac:dyDescent="0.25">
      <c r="A19" s="15" t="s">
        <v>30</v>
      </c>
      <c r="B19" s="21" t="s">
        <v>120</v>
      </c>
      <c r="H19" s="9">
        <v>31.6</v>
      </c>
      <c r="I19" s="9"/>
      <c r="J19" s="9"/>
      <c r="K19" s="9"/>
      <c r="L19" s="9"/>
      <c r="M19" s="9"/>
      <c r="N19" s="9"/>
      <c r="O19" s="9"/>
      <c r="P19" s="9"/>
      <c r="Q19" s="9"/>
      <c r="R19" s="9"/>
      <c r="S19" s="9"/>
      <c r="T19" s="9"/>
      <c r="U19" s="9"/>
      <c r="V19" s="9"/>
      <c r="W19" s="9"/>
      <c r="X19" s="9"/>
      <c r="Y19" s="9"/>
      <c r="Z19" s="9"/>
    </row>
    <row r="20" spans="1:26" ht="15.75"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ht="15.75"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ht="15.75" x14ac:dyDescent="0.25">
      <c r="A22" s="15" t="s">
        <v>35</v>
      </c>
      <c r="B22" s="9" t="s">
        <v>121</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ht="15.75" x14ac:dyDescent="0.25">
      <c r="A23" s="27"/>
      <c r="B23" s="17"/>
    </row>
    <row r="24" spans="1:26" s="18" customFormat="1" ht="15.75" x14ac:dyDescent="0.25">
      <c r="A24" s="27"/>
      <c r="B24" s="17"/>
      <c r="C24" s="18" t="str">
        <f>C17</f>
        <v>&lt;# G100923328A #&gt;</v>
      </c>
    </row>
    <row r="25" spans="1:26" ht="15.75"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ht="15.75" x14ac:dyDescent="0.25">
      <c r="A26" s="15" t="s">
        <v>35</v>
      </c>
      <c r="B26" s="21" t="str">
        <f t="shared" ref="B26:B30" si="1">H12</f>
        <v>[100923328G&gt;A]</v>
      </c>
    </row>
    <row r="27" spans="1:26" ht="15.75" x14ac:dyDescent="0.25">
      <c r="A27" s="15" t="s">
        <v>31</v>
      </c>
      <c r="B27" s="21" t="str">
        <f t="shared" si="1"/>
        <v>[100923328=]</v>
      </c>
      <c r="C27" s="3" t="s">
        <v>38</v>
      </c>
    </row>
    <row r="28" spans="1:26" ht="15.75"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ht="15.75"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ht="15.75" x14ac:dyDescent="0.25">
      <c r="A30" s="8" t="s">
        <v>41</v>
      </c>
      <c r="B30" s="21">
        <f t="shared" si="1"/>
        <v>49.2</v>
      </c>
    </row>
    <row r="31" spans="1:26" ht="15.75" x14ac:dyDescent="0.25">
      <c r="A31" s="15"/>
      <c r="C31" s="3" t="s">
        <v>42</v>
      </c>
    </row>
    <row r="32" spans="1:26" ht="15.75" x14ac:dyDescent="0.25">
      <c r="A32" s="8"/>
    </row>
    <row r="33" spans="1:3" ht="15.75" x14ac:dyDescent="0.25">
      <c r="A33" s="8"/>
      <c r="C33" s="3" t="str">
        <f>CONCATENATE("    ",B29)</f>
        <v xml:space="preserve">    You are in the Moderate Loss of Function category. See below for more information.</v>
      </c>
    </row>
    <row r="34" spans="1:3" ht="15.75" x14ac:dyDescent="0.25">
      <c r="A34" s="8"/>
    </row>
    <row r="35" spans="1:3" ht="15.75" x14ac:dyDescent="0.25">
      <c r="A35" s="8"/>
      <c r="C35" s="3" t="s">
        <v>43</v>
      </c>
    </row>
    <row r="36" spans="1:3" ht="15.75" x14ac:dyDescent="0.25">
      <c r="A36" s="15"/>
    </row>
    <row r="37" spans="1:3" ht="15.75" x14ac:dyDescent="0.25">
      <c r="A37" s="15"/>
      <c r="C37" s="3" t="str">
        <f>CONCATENATE( "    &lt;piechart percentage=",B30," /&gt;")</f>
        <v xml:space="preserve">    &lt;piechart percentage=49.2 /&gt;</v>
      </c>
    </row>
    <row r="38" spans="1:3" ht="15.75" x14ac:dyDescent="0.25">
      <c r="A38" s="15"/>
      <c r="C38" s="3" t="str">
        <f>"  &lt;/Genotype&gt;"</f>
        <v xml:space="preserve">  &lt;/Genotype&gt;</v>
      </c>
    </row>
    <row r="39" spans="1:3" ht="15.75"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ht="15.75" x14ac:dyDescent="0.25">
      <c r="A40" s="8" t="s">
        <v>45</v>
      </c>
      <c r="B40" s="9" t="str">
        <f t="shared" ref="B40:B41" si="2">H18</f>
        <v>You are in the Moderate Loss of Function category. See below for more information.</v>
      </c>
      <c r="C40" s="3" t="s">
        <v>26</v>
      </c>
    </row>
    <row r="41" spans="1:3" ht="15.75" x14ac:dyDescent="0.25">
      <c r="A41" s="8" t="s">
        <v>41</v>
      </c>
      <c r="B41" s="9">
        <f t="shared" si="2"/>
        <v>31.6</v>
      </c>
      <c r="C41" s="3" t="s">
        <v>38</v>
      </c>
    </row>
    <row r="42" spans="1:3" ht="15.75" x14ac:dyDescent="0.25">
      <c r="A42" s="8"/>
    </row>
    <row r="43" spans="1:3" ht="15.75"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ht="15.75" x14ac:dyDescent="0.25">
      <c r="A44" s="8"/>
    </row>
    <row r="45" spans="1:3" ht="15.75" x14ac:dyDescent="0.25">
      <c r="A45" s="8"/>
      <c r="C45" s="3" t="s">
        <v>42</v>
      </c>
    </row>
    <row r="46" spans="1:3" ht="15.75" x14ac:dyDescent="0.25">
      <c r="A46" s="8"/>
    </row>
    <row r="47" spans="1:3" ht="15.75" x14ac:dyDescent="0.25">
      <c r="A47" s="8"/>
      <c r="C47" s="3" t="str">
        <f>CONCATENATE("    ",B40)</f>
        <v xml:space="preserve">    You are in the Moderate Loss of Function category. See below for more information.</v>
      </c>
    </row>
    <row r="48" spans="1:3" ht="15.75" x14ac:dyDescent="0.25">
      <c r="A48" s="8"/>
    </row>
    <row r="49" spans="1:3" ht="15.75" x14ac:dyDescent="0.25">
      <c r="A49" s="15"/>
      <c r="C49" s="3" t="s">
        <v>43</v>
      </c>
    </row>
    <row r="50" spans="1:3" ht="15.75" x14ac:dyDescent="0.25">
      <c r="A50" s="15"/>
    </row>
    <row r="51" spans="1:3" ht="15.75" x14ac:dyDescent="0.25">
      <c r="A51" s="15"/>
      <c r="C51" s="3" t="str">
        <f>CONCATENATE( "    &lt;piechart percentage=",B41," /&gt;")</f>
        <v xml:space="preserve">    &lt;piechart percentage=31.6 /&gt;</v>
      </c>
    </row>
    <row r="52" spans="1:3" ht="15.75" x14ac:dyDescent="0.25">
      <c r="A52" s="15"/>
      <c r="C52" s="3" t="str">
        <f>"  &lt;/Genotype&gt;"</f>
        <v xml:space="preserve">  &lt;/Genotype&gt;</v>
      </c>
    </row>
    <row r="53" spans="1:3" ht="15.75"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ht="15.75" x14ac:dyDescent="0.25">
      <c r="A54" s="8" t="s">
        <v>47</v>
      </c>
      <c r="B54" s="9" t="str">
        <f t="shared" ref="B54:B55" si="3">H21</f>
        <v>This variant is not associated with increased risk.</v>
      </c>
      <c r="C54" s="3" t="s">
        <v>26</v>
      </c>
    </row>
    <row r="55" spans="1:3" ht="15.75" x14ac:dyDescent="0.25">
      <c r="A55" s="8" t="s">
        <v>41</v>
      </c>
      <c r="B55" s="9">
        <f t="shared" si="3"/>
        <v>19.3</v>
      </c>
      <c r="C55" s="3" t="s">
        <v>38</v>
      </c>
    </row>
    <row r="56" spans="1:3" ht="15.75" x14ac:dyDescent="0.25">
      <c r="A56" s="15"/>
    </row>
    <row r="57" spans="1:3" ht="15.75" x14ac:dyDescent="0.25">
      <c r="A57" s="8"/>
      <c r="C57" s="3" t="str">
        <f>CONCATENATE("    ",B53)</f>
        <v xml:space="preserve">    Your NPAS2 gene has no variants. A normal gene is referred to as a "wild-type" gene.</v>
      </c>
    </row>
    <row r="58" spans="1:3" ht="15.75" x14ac:dyDescent="0.25">
      <c r="A58" s="8"/>
    </row>
    <row r="59" spans="1:3" ht="15.75" x14ac:dyDescent="0.25">
      <c r="A59" s="8"/>
      <c r="C59" s="3" t="s">
        <v>42</v>
      </c>
    </row>
    <row r="60" spans="1:3" ht="15.75" x14ac:dyDescent="0.25">
      <c r="A60" s="8"/>
    </row>
    <row r="61" spans="1:3" ht="15.75" x14ac:dyDescent="0.25">
      <c r="A61" s="8"/>
      <c r="C61" s="3" t="str">
        <f>CONCATENATE("    ",B54)</f>
        <v xml:space="preserve">    This variant is not associated with increased risk.</v>
      </c>
    </row>
    <row r="62" spans="1:3" ht="15.75" x14ac:dyDescent="0.25">
      <c r="A62" s="15"/>
    </row>
    <row r="63" spans="1:3" ht="15.75" x14ac:dyDescent="0.25">
      <c r="A63" s="15"/>
      <c r="C63" s="3" t="s">
        <v>43</v>
      </c>
    </row>
    <row r="64" spans="1:3" ht="15.75" x14ac:dyDescent="0.25">
      <c r="A64" s="15"/>
    </row>
    <row r="65" spans="1:3" ht="15.75" x14ac:dyDescent="0.25">
      <c r="A65" s="15"/>
      <c r="C65" s="3" t="str">
        <f>CONCATENATE( "    &lt;piechart percentage=",B55," /&gt;")</f>
        <v xml:space="preserve">    &lt;piechart percentage=19.3 /&gt;</v>
      </c>
    </row>
    <row r="66" spans="1:3" ht="15.75" x14ac:dyDescent="0.25">
      <c r="A66" s="15"/>
      <c r="C66" s="3" t="str">
        <f>"  &lt;/Genotype&gt;"</f>
        <v xml:space="preserve">  &lt;/Genotype&gt;</v>
      </c>
    </row>
    <row r="67" spans="1:3" ht="15.75" x14ac:dyDescent="0.25">
      <c r="A67" s="15"/>
      <c r="C67" s="3" t="s">
        <v>48</v>
      </c>
    </row>
    <row r="68" spans="1:3" ht="15.75"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ht="15.75" x14ac:dyDescent="0.25">
      <c r="A69" s="8" t="s">
        <v>49</v>
      </c>
      <c r="B69" s="9" t="s">
        <v>50</v>
      </c>
      <c r="C69" s="3" t="s">
        <v>26</v>
      </c>
    </row>
    <row r="70" spans="1:3" ht="15.75" x14ac:dyDescent="0.25">
      <c r="A70" s="8" t="s">
        <v>41</v>
      </c>
      <c r="C70" s="3" t="s">
        <v>38</v>
      </c>
    </row>
    <row r="71" spans="1:3" ht="15.75" x14ac:dyDescent="0.25">
      <c r="A71" s="8"/>
    </row>
    <row r="72" spans="1:3" ht="15.75" x14ac:dyDescent="0.25">
      <c r="A72" s="8"/>
      <c r="C72" s="3" t="str">
        <f>CONCATENATE("    ",B68)</f>
        <v xml:space="preserve">    Your NPAS2 gene has an unknown variant.</v>
      </c>
    </row>
    <row r="73" spans="1:3" ht="15.75" x14ac:dyDescent="0.25">
      <c r="A73" s="8"/>
    </row>
    <row r="74" spans="1:3" ht="15.75" x14ac:dyDescent="0.25">
      <c r="A74" s="8"/>
      <c r="C74" s="3" t="s">
        <v>42</v>
      </c>
    </row>
    <row r="75" spans="1:3" ht="15.75" x14ac:dyDescent="0.25">
      <c r="A75" s="8"/>
    </row>
    <row r="76" spans="1:3" ht="15.75" x14ac:dyDescent="0.25">
      <c r="A76" s="15"/>
      <c r="C76" s="3" t="str">
        <f>CONCATENATE("    ",B69)</f>
        <v xml:space="preserve">    The effect is unknown.</v>
      </c>
    </row>
    <row r="77" spans="1:3" ht="15.75" x14ac:dyDescent="0.25">
      <c r="A77" s="8"/>
    </row>
    <row r="78" spans="1:3" ht="15.75" x14ac:dyDescent="0.25">
      <c r="A78" s="15"/>
      <c r="C78" s="3" t="s">
        <v>43</v>
      </c>
    </row>
    <row r="79" spans="1:3" ht="15.75" x14ac:dyDescent="0.25">
      <c r="A79" s="15"/>
    </row>
    <row r="80" spans="1:3" ht="15.75" x14ac:dyDescent="0.25">
      <c r="A80" s="15"/>
      <c r="C80" s="3" t="str">
        <f>CONCATENATE( "    &lt;piechart percentage=",B70," /&gt;")</f>
        <v xml:space="preserve">    &lt;piechart percentage= /&gt;</v>
      </c>
    </row>
    <row r="81" spans="1:3" ht="15.75" x14ac:dyDescent="0.25">
      <c r="A81" s="15"/>
      <c r="C81" s="3" t="str">
        <f>"  &lt;/Genotype&gt;"</f>
        <v xml:space="preserve">  &lt;/Genotype&gt;</v>
      </c>
    </row>
    <row r="82" spans="1:3" ht="15.75" x14ac:dyDescent="0.25">
      <c r="A82" s="15"/>
      <c r="C82" s="3" t="s">
        <v>51</v>
      </c>
    </row>
    <row r="83" spans="1:3" ht="15.75"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ht="15.75" x14ac:dyDescent="0.25">
      <c r="A84" s="8" t="s">
        <v>47</v>
      </c>
      <c r="B84" s="9" t="s">
        <v>52</v>
      </c>
      <c r="C84" s="3" t="s">
        <v>26</v>
      </c>
    </row>
    <row r="85" spans="1:3" ht="15.75" x14ac:dyDescent="0.25">
      <c r="A85" s="8" t="s">
        <v>41</v>
      </c>
      <c r="C85" s="3" t="s">
        <v>38</v>
      </c>
    </row>
    <row r="86" spans="1:3" ht="15.75" x14ac:dyDescent="0.25">
      <c r="A86" s="8"/>
    </row>
    <row r="87" spans="1:3" ht="15.75" x14ac:dyDescent="0.25">
      <c r="A87" s="8"/>
      <c r="C87" s="3" t="str">
        <f>CONCATENATE("    ",B83)</f>
        <v xml:space="preserve">    Your NPAS2 gene has no variants. A normal gene is referred to as a "wild-type" gene.</v>
      </c>
    </row>
    <row r="88" spans="1:3" ht="15.75" x14ac:dyDescent="0.25">
      <c r="A88" s="8"/>
    </row>
    <row r="89" spans="1:3" ht="15.75" x14ac:dyDescent="0.25">
      <c r="A89" s="8"/>
      <c r="C89" s="3" t="s">
        <v>42</v>
      </c>
    </row>
    <row r="90" spans="1:3" ht="15.75" x14ac:dyDescent="0.25">
      <c r="A90" s="8"/>
    </row>
    <row r="91" spans="1:3" ht="15.75" x14ac:dyDescent="0.25">
      <c r="A91" s="8"/>
      <c r="C91" s="3" t="str">
        <f>CONCATENATE("    ",B84)</f>
        <v xml:space="preserve">    Your variant is not associated with any loss of function.</v>
      </c>
    </row>
    <row r="92" spans="1:3" ht="15.75" x14ac:dyDescent="0.25">
      <c r="A92" s="8"/>
    </row>
    <row r="93" spans="1:3" ht="15.75" x14ac:dyDescent="0.25">
      <c r="A93" s="8"/>
      <c r="C93" s="3" t="s">
        <v>43</v>
      </c>
    </row>
    <row r="94" spans="1:3" ht="15.75" x14ac:dyDescent="0.25">
      <c r="A94" s="15"/>
    </row>
    <row r="95" spans="1:3" ht="15.75" x14ac:dyDescent="0.25">
      <c r="A95" s="8"/>
      <c r="C95" s="3" t="str">
        <f>CONCATENATE( "    &lt;piechart percentage=",B85," /&gt;")</f>
        <v xml:space="preserve">    &lt;piechart percentage= /&gt;</v>
      </c>
    </row>
    <row r="96" spans="1:3" ht="15.75" x14ac:dyDescent="0.25">
      <c r="A96" s="8"/>
      <c r="C96" s="3" t="str">
        <f>"  &lt;/Genotype&gt;"</f>
        <v xml:space="preserve">  &lt;/Genotype&gt;</v>
      </c>
    </row>
    <row r="97" spans="1:3" ht="15.75" x14ac:dyDescent="0.25">
      <c r="A97" s="8"/>
      <c r="C97" s="3" t="str">
        <f>"&lt;/GeneAnalysis&gt;"</f>
        <v>&lt;/GeneAnalysis&gt;</v>
      </c>
    </row>
    <row r="98" spans="1:3" s="18" customFormat="1" ht="15.75" x14ac:dyDescent="0.25">
      <c r="A98" s="27"/>
      <c r="B98" s="17"/>
    </row>
    <row r="99" spans="1:3" ht="15.75" x14ac:dyDescent="0.25">
      <c r="A99" s="15"/>
      <c r="C99" s="3" t="str">
        <f>CONCATENATE("# How do changes in ",B11," affect people?")</f>
        <v># How do changes in NPAS2 affect people?</v>
      </c>
    </row>
    <row r="100" spans="1:3" ht="15.75" x14ac:dyDescent="0.25">
      <c r="A100" s="15"/>
    </row>
    <row r="101" spans="1:3" ht="15.75"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ht="15.75" x14ac:dyDescent="0.25">
      <c r="A102" s="15"/>
    </row>
    <row r="103" spans="1:3" s="18" customFormat="1" ht="15.75" x14ac:dyDescent="0.25">
      <c r="A103" s="27"/>
      <c r="B103" s="17"/>
      <c r="C103" s="16" t="s">
        <v>54</v>
      </c>
    </row>
    <row r="104" spans="1:3" s="18" customFormat="1" ht="15.75" x14ac:dyDescent="0.25">
      <c r="A104" s="27"/>
      <c r="B104" s="17"/>
      <c r="C104" s="16"/>
    </row>
    <row r="105" spans="1:3" s="18" customFormat="1" ht="15.75" x14ac:dyDescent="0.25">
      <c r="A105" s="16"/>
      <c r="B105" s="17"/>
      <c r="C105" s="16" t="s">
        <v>55</v>
      </c>
    </row>
    <row r="106" spans="1:3" s="18" customFormat="1" ht="15.75" x14ac:dyDescent="0.25">
      <c r="A106" s="16"/>
      <c r="B106" s="17"/>
      <c r="C106" s="16"/>
    </row>
    <row r="107" spans="1:3" ht="15.75" x14ac:dyDescent="0.25">
      <c r="A107" s="15"/>
      <c r="C107" s="3" t="s">
        <v>56</v>
      </c>
    </row>
    <row r="108" spans="1:3" ht="15.75" x14ac:dyDescent="0.25">
      <c r="A108" s="15"/>
    </row>
    <row r="109" spans="1:3" ht="15.75"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ht="15.75" x14ac:dyDescent="0.25">
      <c r="A110" s="15"/>
    </row>
    <row r="111" spans="1:3" ht="15.75" x14ac:dyDescent="0.25">
      <c r="A111" s="15"/>
      <c r="C111" s="3" t="s">
        <v>58</v>
      </c>
    </row>
    <row r="112" spans="1:3" ht="15.75" x14ac:dyDescent="0.25">
      <c r="A112" s="15"/>
    </row>
    <row r="113" spans="1:3" ht="15.75"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ht="15.75" x14ac:dyDescent="0.25">
      <c r="A114" s="15"/>
    </row>
    <row r="115" spans="1:3" s="18" customFormat="1" ht="15.75" x14ac:dyDescent="0.25">
      <c r="A115" s="27"/>
      <c r="B115" s="17"/>
      <c r="C115" s="16" t="s">
        <v>60</v>
      </c>
    </row>
    <row r="116" spans="1:3" s="18" customFormat="1" ht="15.75" x14ac:dyDescent="0.25">
      <c r="A116" s="27"/>
      <c r="B116" s="17"/>
      <c r="C116" s="16"/>
    </row>
    <row r="117" spans="1:3" s="18" customFormat="1" ht="15.75" x14ac:dyDescent="0.25">
      <c r="A117" s="16"/>
      <c r="B117" s="17"/>
      <c r="C117" s="16" t="s">
        <v>61</v>
      </c>
    </row>
    <row r="118" spans="1:3" s="18" customFormat="1" ht="15.75" x14ac:dyDescent="0.25">
      <c r="A118" s="16"/>
      <c r="B118" s="17"/>
      <c r="C118" s="16"/>
    </row>
    <row r="119" spans="1:3" ht="15.75" x14ac:dyDescent="0.25">
      <c r="A119" s="15"/>
      <c r="C119" s="3" t="s">
        <v>56</v>
      </c>
    </row>
    <row r="120" spans="1:3" ht="15.75" x14ac:dyDescent="0.25">
      <c r="A120" s="15"/>
    </row>
    <row r="121" spans="1:3" ht="15.75"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ht="15.75" x14ac:dyDescent="0.25">
      <c r="A122" s="15"/>
    </row>
    <row r="123" spans="1:3" ht="15.75" x14ac:dyDescent="0.25">
      <c r="A123" s="15"/>
      <c r="C123" s="3" t="s">
        <v>58</v>
      </c>
    </row>
    <row r="124" spans="1:3" ht="15.75" x14ac:dyDescent="0.25">
      <c r="A124" s="15"/>
    </row>
    <row r="125" spans="1:3" ht="15.75" x14ac:dyDescent="0.25">
      <c r="A125" s="15"/>
      <c r="B125" s="9" t="s">
        <v>63</v>
      </c>
      <c r="C125" s="3" t="str">
        <f>B125</f>
        <v>[Anti-CD20 intervention](https://www.ncbi.nlm.nih.gov/pubmed/27834303) may help CFS patients, and has shown to increase muscarinic antibody positivity and reduced symptoms.</v>
      </c>
    </row>
    <row r="127" spans="1:3" s="18" customFormat="1" ht="15.75" x14ac:dyDescent="0.25">
      <c r="A127" s="27"/>
      <c r="B127" s="17"/>
      <c r="C127" s="16" t="s">
        <v>64</v>
      </c>
    </row>
    <row r="128" spans="1:3" s="18" customFormat="1" ht="15.75" x14ac:dyDescent="0.25">
      <c r="A128" s="27"/>
      <c r="B128" s="17"/>
      <c r="C128" s="16"/>
    </row>
    <row r="129" spans="1:3" s="18" customFormat="1" ht="15.75" x14ac:dyDescent="0.25">
      <c r="A129" s="16"/>
      <c r="B129" s="17"/>
      <c r="C129" s="16" t="s">
        <v>65</v>
      </c>
    </row>
    <row r="130" spans="1:3" s="18" customFormat="1" ht="15.75" x14ac:dyDescent="0.25">
      <c r="A130" s="16"/>
      <c r="B130" s="17"/>
      <c r="C130" s="16"/>
    </row>
    <row r="131" spans="1:3" ht="15.75" x14ac:dyDescent="0.25">
      <c r="A131" s="15"/>
      <c r="C131" s="3" t="s">
        <v>56</v>
      </c>
    </row>
    <row r="132" spans="1:3" ht="15.75" x14ac:dyDescent="0.25">
      <c r="A132" s="15"/>
    </row>
    <row r="133" spans="1:3" ht="15.75"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ht="15.75" x14ac:dyDescent="0.25">
      <c r="A134" s="15"/>
    </row>
    <row r="135" spans="1:3" ht="15.75" x14ac:dyDescent="0.25">
      <c r="A135" s="15"/>
      <c r="C135" s="3" t="s">
        <v>58</v>
      </c>
    </row>
    <row r="136" spans="1:3" ht="15.75" x14ac:dyDescent="0.25">
      <c r="A136" s="15"/>
    </row>
    <row r="137" spans="1:3" ht="15.75"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ht="15.75" x14ac:dyDescent="0.25">
      <c r="A139" s="27"/>
      <c r="B139" s="17"/>
      <c r="C139" s="16" t="s">
        <v>68</v>
      </c>
    </row>
    <row r="140" spans="1:3" s="18" customFormat="1" ht="15.75" x14ac:dyDescent="0.25">
      <c r="A140" s="27"/>
      <c r="B140" s="17"/>
      <c r="C140" s="16"/>
    </row>
    <row r="141" spans="1:3" s="18" customFormat="1" ht="15.75" x14ac:dyDescent="0.25">
      <c r="A141" s="16"/>
      <c r="B141" s="17"/>
      <c r="C141" s="16" t="s">
        <v>69</v>
      </c>
    </row>
    <row r="142" spans="1:3" s="18" customFormat="1" ht="15.75" x14ac:dyDescent="0.25">
      <c r="A142" s="16"/>
      <c r="B142" s="17"/>
      <c r="C142" s="16"/>
    </row>
    <row r="143" spans="1:3" ht="15.75" x14ac:dyDescent="0.25">
      <c r="A143" s="15"/>
      <c r="C143" s="3" t="s">
        <v>70</v>
      </c>
    </row>
    <row r="144" spans="1:3" ht="15.75" x14ac:dyDescent="0.25">
      <c r="A144" s="15"/>
    </row>
    <row r="145" spans="1:3" ht="15.75"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ht="15.75" x14ac:dyDescent="0.25">
      <c r="A146" s="15"/>
    </row>
    <row r="147" spans="1:3" ht="15.75" x14ac:dyDescent="0.25">
      <c r="A147" s="15"/>
      <c r="C147" s="3" t="s">
        <v>58</v>
      </c>
    </row>
    <row r="148" spans="1:3" ht="15.75" x14ac:dyDescent="0.25">
      <c r="A148" s="15"/>
    </row>
    <row r="149" spans="1:3" ht="15.75"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ht="15.75" x14ac:dyDescent="0.25">
      <c r="B151" s="17"/>
    </row>
    <row r="153" spans="1:3" ht="15.75"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ht="15.75"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ht="15.75"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ht="15.75"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ht="15.75"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ht="15.75"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ht="15.75"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ht="15.75"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ht="15.75"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ht="15.75"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ht="15.75"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ht="15.75"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ht="15.75"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ht="15.75"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ht="15.75"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ht="15.75"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ht="15.75"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ht="15.75"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ht="15.75"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ht="15.75"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ht="15.75"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workbookViewId="0">
      <selection activeCell="C297" sqref="C2:C297"/>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126</v>
      </c>
      <c r="C2" s="3" t="str">
        <f>CONCATENATE("# What does the ",B2," gene do?")</f>
        <v># What does the HSD11B1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137</v>
      </c>
      <c r="H8" s="3" t="s">
        <v>19</v>
      </c>
      <c r="I8" s="11" t="s">
        <v>20</v>
      </c>
      <c r="J8" s="3">
        <v>0.17299999999999999</v>
      </c>
      <c r="K8" s="3">
        <v>0.1</v>
      </c>
      <c r="L8" s="3">
        <f t="shared" si="0"/>
        <v>1.7299999999999998</v>
      </c>
      <c r="Y8" s="6"/>
      <c r="AC8" s="10"/>
    </row>
    <row r="9" spans="1:36" ht="15.75"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ht="15.75" x14ac:dyDescent="0.25">
      <c r="A10" s="16"/>
      <c r="B10" s="17"/>
      <c r="H10" s="18" t="str">
        <f>B19</f>
        <v>C209711973A</v>
      </c>
      <c r="I10" s="18" t="str">
        <f>B25</f>
        <v>T209714373C</v>
      </c>
      <c r="J10" s="18" t="str">
        <f>B31</f>
        <v>G209732389C</v>
      </c>
      <c r="K10" s="18" t="str">
        <f>B37</f>
        <v>LYS187ASN</v>
      </c>
      <c r="L10" s="18" t="str">
        <f>B43</f>
        <v>C409T</v>
      </c>
    </row>
    <row r="11" spans="1:36" ht="15.75" x14ac:dyDescent="0.25">
      <c r="A11" s="8" t="s">
        <v>3</v>
      </c>
      <c r="B11" s="9" t="s">
        <v>126</v>
      </c>
      <c r="C11" s="3" t="str">
        <f>CONCATENATE("&lt;GeneAnalysis gene=",CHAR(34),B11,CHAR(34)," interval=",CHAR(34),B12,CHAR(34),"&gt; ")</f>
        <v xml:space="preserve">&lt;GeneAnalysis gene="HSD11B1" interval="NC_000001.11:g.209686180_209734950"&gt; </v>
      </c>
      <c r="H11" s="19" t="s">
        <v>128</v>
      </c>
      <c r="I11" s="19" t="s">
        <v>128</v>
      </c>
      <c r="J11" s="19" t="s">
        <v>128</v>
      </c>
      <c r="K11" s="19" t="s">
        <v>78</v>
      </c>
      <c r="L11" s="19" t="s">
        <v>78</v>
      </c>
      <c r="M11" s="19"/>
      <c r="N11" s="19"/>
      <c r="O11" s="20"/>
      <c r="P11" s="20"/>
      <c r="Q11" s="20"/>
      <c r="R11" s="20"/>
      <c r="S11" s="20"/>
      <c r="T11" s="20"/>
      <c r="U11" s="20"/>
      <c r="V11" s="20"/>
      <c r="W11" s="20"/>
      <c r="X11" s="20"/>
      <c r="Y11" s="20"/>
      <c r="Z11" s="20"/>
    </row>
    <row r="12" spans="1:36" ht="15.75" x14ac:dyDescent="0.25">
      <c r="A12" s="8" t="s">
        <v>24</v>
      </c>
      <c r="B12" s="9" t="s">
        <v>138</v>
      </c>
      <c r="H12" s="9" t="s">
        <v>129</v>
      </c>
      <c r="I12" s="9" t="s">
        <v>131</v>
      </c>
      <c r="J12" s="9" t="s">
        <v>133</v>
      </c>
      <c r="K12" s="9" t="s">
        <v>91</v>
      </c>
      <c r="L12" s="9" t="s">
        <v>89</v>
      </c>
      <c r="M12" s="9"/>
      <c r="N12" s="9"/>
      <c r="O12" s="9"/>
      <c r="P12" s="9"/>
      <c r="Q12" s="9"/>
      <c r="R12" s="9"/>
      <c r="S12" s="9"/>
      <c r="T12" s="9"/>
      <c r="U12" s="9"/>
      <c r="V12" s="9"/>
      <c r="W12" s="9"/>
      <c r="X12" s="9"/>
      <c r="Y12" s="9"/>
      <c r="Z12" s="9"/>
    </row>
    <row r="13" spans="1:36" ht="15.75" x14ac:dyDescent="0.25">
      <c r="A13" s="8" t="s">
        <v>25</v>
      </c>
      <c r="B13" s="9" t="s">
        <v>332</v>
      </c>
      <c r="C13" s="3" t="str">
        <f>CONCATENATE("# What are some common mutations of ",B11,"?")</f>
        <v># What are some common mutations of HSD11B1?</v>
      </c>
      <c r="H13" s="9" t="s">
        <v>130</v>
      </c>
      <c r="I13" s="9" t="s">
        <v>132</v>
      </c>
      <c r="J13" s="9" t="s">
        <v>134</v>
      </c>
      <c r="K13" s="9" t="s">
        <v>92</v>
      </c>
      <c r="L13" s="9" t="s">
        <v>90</v>
      </c>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ht="15.75"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ht="15.75" x14ac:dyDescent="0.25">
      <c r="H16" s="9">
        <v>31.6</v>
      </c>
      <c r="I16" s="9">
        <v>10</v>
      </c>
      <c r="J16" s="9">
        <v>33.5</v>
      </c>
      <c r="K16" s="9">
        <v>3.8</v>
      </c>
      <c r="L16" s="9">
        <v>5.5</v>
      </c>
      <c r="M16" s="9"/>
      <c r="N16" s="9"/>
      <c r="O16" s="9"/>
      <c r="P16" s="9"/>
      <c r="Q16" s="9"/>
      <c r="R16" s="9"/>
      <c r="S16" s="9"/>
      <c r="T16" s="9"/>
      <c r="U16" s="9"/>
      <c r="V16" s="9"/>
      <c r="W16" s="9"/>
      <c r="X16" s="9"/>
      <c r="Y16" s="9"/>
      <c r="Z16" s="9"/>
    </row>
    <row r="17" spans="1:26" ht="15.75"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ht="15.75" x14ac:dyDescent="0.25">
      <c r="A18" s="8" t="s">
        <v>29</v>
      </c>
      <c r="B18" s="19" t="s">
        <v>127</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ht="15.75" x14ac:dyDescent="0.25">
      <c r="A19" s="15" t="s">
        <v>30</v>
      </c>
      <c r="B19" s="21" t="s">
        <v>140</v>
      </c>
      <c r="H19" s="9">
        <v>11.8</v>
      </c>
      <c r="I19" s="9">
        <v>2.8</v>
      </c>
      <c r="J19" s="9">
        <v>12.7</v>
      </c>
      <c r="K19" s="9">
        <v>4.0999999999999996</v>
      </c>
      <c r="L19" s="9">
        <v>1.5</v>
      </c>
      <c r="M19" s="9"/>
      <c r="N19" s="9"/>
      <c r="O19" s="9"/>
      <c r="P19" s="9"/>
      <c r="Q19" s="9"/>
      <c r="R19" s="9"/>
      <c r="S19" s="9"/>
      <c r="T19" s="9"/>
      <c r="U19" s="9"/>
      <c r="V19" s="9"/>
      <c r="W19" s="9"/>
      <c r="X19" s="9"/>
      <c r="Y19" s="9"/>
      <c r="Z19" s="9"/>
    </row>
    <row r="20" spans="1:26" ht="15.75"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ht="15.75"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ht="15.75" x14ac:dyDescent="0.25">
      <c r="A22" s="15" t="s">
        <v>35</v>
      </c>
      <c r="B22" s="9" t="s">
        <v>142</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ht="15.75" x14ac:dyDescent="0.25">
      <c r="A23" s="15"/>
      <c r="C23" s="3" t="str">
        <f>CONCATENATE("&lt;# ",B25," #&gt;")</f>
        <v>&lt;# T209714373C #&gt;</v>
      </c>
    </row>
    <row r="24" spans="1:26" ht="15.75" x14ac:dyDescent="0.25">
      <c r="A24" s="8" t="s">
        <v>29</v>
      </c>
      <c r="B24" s="29" t="s">
        <v>135</v>
      </c>
      <c r="C24" s="3" t="str">
        <f>CONCATENATE("  &lt;Variant hgvs=",CHAR(34),B24,CHAR(34)," name=",CHAR(34),B25,CHAR(34),"&gt; ")</f>
        <v xml:space="preserve">  &lt;Variant hgvs="NC_000001.11:g.209714373T&gt;C" name="T209714373C"&gt; </v>
      </c>
    </row>
    <row r="25" spans="1:26" ht="15.75" x14ac:dyDescent="0.25">
      <c r="A25" s="15" t="s">
        <v>30</v>
      </c>
      <c r="B25" s="9" t="s">
        <v>141</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ht="15.75" x14ac:dyDescent="0.25">
      <c r="A27" s="15" t="s">
        <v>33</v>
      </c>
      <c r="B27" s="9" t="s">
        <v>93</v>
      </c>
    </row>
    <row r="28" spans="1:26" ht="15.75" x14ac:dyDescent="0.25">
      <c r="A28" s="15" t="s">
        <v>35</v>
      </c>
      <c r="B28" s="9" t="s">
        <v>143</v>
      </c>
      <c r="C28" s="3" t="str">
        <f>"  &lt;/Variant&gt;"</f>
        <v xml:space="preserve">  &lt;/Variant&gt;</v>
      </c>
    </row>
    <row r="29" spans="1:26" ht="15.75" x14ac:dyDescent="0.25">
      <c r="A29" s="8"/>
      <c r="C29" s="3" t="str">
        <f>CONCATENATE("&lt;# ",B31," #&gt;")</f>
        <v>&lt;# G209732389C #&gt;</v>
      </c>
    </row>
    <row r="30" spans="1:26" ht="15.75" x14ac:dyDescent="0.25">
      <c r="A30" s="8" t="s">
        <v>29</v>
      </c>
      <c r="B30" s="19" t="s">
        <v>136</v>
      </c>
      <c r="C30" s="3" t="str">
        <f>CONCATENATE("  &lt;Variant hgvs=",CHAR(34),B30,CHAR(34)," name=",CHAR(34),B31,CHAR(34),"&gt; ")</f>
        <v xml:space="preserve">  &lt;Variant hgvs="NC_000001.11:g.209732389G&gt;C" name="G209732389C"&gt; </v>
      </c>
    </row>
    <row r="31" spans="1:26" ht="15.75" x14ac:dyDescent="0.25">
      <c r="A31" s="15" t="s">
        <v>30</v>
      </c>
      <c r="B31" s="9" t="s">
        <v>139</v>
      </c>
    </row>
    <row r="32" spans="1:26" ht="15.75"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ht="15.75" x14ac:dyDescent="0.25">
      <c r="A33" s="15" t="s">
        <v>33</v>
      </c>
      <c r="B33" s="9" t="s">
        <v>93</v>
      </c>
    </row>
    <row r="34" spans="1:3" ht="15.75" x14ac:dyDescent="0.25">
      <c r="A34" s="15" t="s">
        <v>35</v>
      </c>
      <c r="B34" s="9" t="s">
        <v>144</v>
      </c>
      <c r="C34" s="3" t="str">
        <f>"  &lt;/Variant&gt;"</f>
        <v xml:space="preserve">  &lt;/Variant&gt;</v>
      </c>
    </row>
    <row r="35" spans="1:3" ht="15.75" x14ac:dyDescent="0.25">
      <c r="A35" s="15"/>
      <c r="C35" s="3" t="str">
        <f>CONCATENATE("&lt;# ",B37," #&gt;")</f>
        <v>&lt;# LYS187ASN #&gt;</v>
      </c>
    </row>
    <row r="36" spans="1:3" ht="15.75" x14ac:dyDescent="0.25">
      <c r="A36" s="8" t="s">
        <v>29</v>
      </c>
      <c r="B36" s="19" t="s">
        <v>335</v>
      </c>
      <c r="C36" s="3" t="str">
        <f>CONCATENATE("  &lt;Variant hgvs=",CHAR(34),B36,CHAR(34)," name=",CHAR(34),B37,CHAR(34),"&gt; ")</f>
        <v xml:space="preserve">  &lt;Variant hgvs="NC_000001.11:g.209707020C&gt;T" name="LYS187ASN"&gt; </v>
      </c>
    </row>
    <row r="37" spans="1:3" ht="15.75" x14ac:dyDescent="0.25">
      <c r="A37" s="15" t="s">
        <v>30</v>
      </c>
      <c r="B37" s="9" t="s">
        <v>333</v>
      </c>
    </row>
    <row r="38" spans="1:3" ht="15.75"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ht="15.75" x14ac:dyDescent="0.25">
      <c r="A39" s="15" t="s">
        <v>33</v>
      </c>
      <c r="B39" s="9" t="s">
        <v>36</v>
      </c>
    </row>
    <row r="40" spans="1:3" ht="15.75" x14ac:dyDescent="0.25">
      <c r="A40" s="15" t="s">
        <v>35</v>
      </c>
      <c r="B40" s="9" t="s">
        <v>334</v>
      </c>
      <c r="C40" s="3" t="str">
        <f>"  &lt;/Variant&gt;"</f>
        <v xml:space="preserve">  &lt;/Variant&gt;</v>
      </c>
    </row>
    <row r="41" spans="1:3" ht="15.75" x14ac:dyDescent="0.25">
      <c r="A41" s="15"/>
      <c r="C41" s="3" t="str">
        <f>CONCATENATE("&lt;# ",B43," #&gt;")</f>
        <v>&lt;# C409T #&gt;</v>
      </c>
    </row>
    <row r="42" spans="1:3" ht="15.75" x14ac:dyDescent="0.25">
      <c r="A42" s="8" t="s">
        <v>29</v>
      </c>
      <c r="B42" s="19" t="s">
        <v>335</v>
      </c>
      <c r="C42" s="3" t="str">
        <f>CONCATENATE("  &lt;Variant hgvs=",CHAR(34),B42,CHAR(34)," name=",CHAR(34),B43,CHAR(34),"&gt; ")</f>
        <v xml:space="preserve">  &lt;Variant hgvs="NC_000001.11:g.209707020C&gt;T" name="C409T"&gt; </v>
      </c>
    </row>
    <row r="43" spans="1:3" ht="15.75" x14ac:dyDescent="0.25">
      <c r="A43" s="15" t="s">
        <v>30</v>
      </c>
      <c r="B43" s="9" t="s">
        <v>336</v>
      </c>
    </row>
    <row r="44" spans="1:3" ht="15.75"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ht="15.75" x14ac:dyDescent="0.25">
      <c r="A45" s="15" t="s">
        <v>33</v>
      </c>
      <c r="B45" s="9" t="s">
        <v>36</v>
      </c>
    </row>
    <row r="46" spans="1:3" ht="15.75" x14ac:dyDescent="0.25">
      <c r="A46" s="15" t="s">
        <v>35</v>
      </c>
      <c r="B46" s="9" t="s">
        <v>337</v>
      </c>
      <c r="C46" s="3" t="str">
        <f>"  &lt;/Variant&gt;"</f>
        <v xml:space="preserve">  &lt;/Variant&gt;</v>
      </c>
    </row>
    <row r="47" spans="1:3" s="18" customFormat="1" ht="15.75" x14ac:dyDescent="0.25">
      <c r="A47" s="27"/>
      <c r="B47" s="17"/>
    </row>
    <row r="48" spans="1:3" s="18" customFormat="1" ht="15.75" x14ac:dyDescent="0.25">
      <c r="A48" s="27"/>
      <c r="B48" s="17"/>
      <c r="C48" s="18" t="str">
        <f>C17</f>
        <v>&lt;# C209711973A #&gt;</v>
      </c>
    </row>
    <row r="49" spans="1:3" ht="15.75" x14ac:dyDescent="0.25">
      <c r="A49" s="15" t="s">
        <v>37</v>
      </c>
      <c r="B49" s="21" t="str">
        <f>H11</f>
        <v>NC_000001.11:g.</v>
      </c>
      <c r="C49" s="3" t="str">
        <f>CONCATENATE("  &lt;Genotype hgvs=",CHAR(34),B49,B50,";",B51,CHAR(34)," name=",CHAR(34),B19,CHAR(34),"&gt; ")</f>
        <v xml:space="preserve">  &lt;Genotype hgvs="NC_000001.11:g.[209711973C&gt;A];[209711973=]" name="C209711973A"&gt; </v>
      </c>
    </row>
    <row r="50" spans="1:3" ht="15.75" x14ac:dyDescent="0.25">
      <c r="A50" s="15" t="s">
        <v>35</v>
      </c>
      <c r="B50" s="21" t="str">
        <f t="shared" ref="B50:B54" si="1">H12</f>
        <v>[209711973C&gt;A]</v>
      </c>
    </row>
    <row r="51" spans="1:3" ht="15.75" x14ac:dyDescent="0.25">
      <c r="A51" s="15" t="s">
        <v>31</v>
      </c>
      <c r="B51" s="21" t="str">
        <f t="shared" si="1"/>
        <v>[209711973=]</v>
      </c>
      <c r="C51" s="3" t="s">
        <v>38</v>
      </c>
    </row>
    <row r="52" spans="1:3" ht="15.75"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ht="15.75"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ht="15.75" x14ac:dyDescent="0.25">
      <c r="A54" s="8" t="s">
        <v>41</v>
      </c>
      <c r="B54" s="21">
        <f t="shared" si="1"/>
        <v>31.6</v>
      </c>
    </row>
    <row r="55" spans="1:3" ht="15.75" x14ac:dyDescent="0.25">
      <c r="A55" s="15"/>
      <c r="C55" s="3" t="s">
        <v>42</v>
      </c>
    </row>
    <row r="56" spans="1:3" ht="15.75" x14ac:dyDescent="0.25">
      <c r="A56" s="8"/>
    </row>
    <row r="57" spans="1:3" ht="15.75" x14ac:dyDescent="0.25">
      <c r="A57" s="8"/>
      <c r="C57" s="3" t="str">
        <f>CONCATENATE("    ",B53)</f>
        <v xml:space="preserve">    You are in the Moderate Loss of Function category. See below for more information.</v>
      </c>
    </row>
    <row r="58" spans="1:3" ht="15.75" x14ac:dyDescent="0.25">
      <c r="A58" s="8"/>
    </row>
    <row r="59" spans="1:3" ht="15.75" x14ac:dyDescent="0.25">
      <c r="A59" s="8"/>
      <c r="C59" s="3" t="s">
        <v>43</v>
      </c>
    </row>
    <row r="60" spans="1:3" ht="15.75" x14ac:dyDescent="0.25">
      <c r="A60" s="15"/>
    </row>
    <row r="61" spans="1:3" ht="15.75" x14ac:dyDescent="0.25">
      <c r="A61" s="15"/>
      <c r="C61" s="3" t="str">
        <f>CONCATENATE( "    &lt;piechart percentage=",B54," /&gt;")</f>
        <v xml:space="preserve">    &lt;piechart percentage=31.6 /&gt;</v>
      </c>
    </row>
    <row r="62" spans="1:3" ht="15.75" x14ac:dyDescent="0.25">
      <c r="A62" s="15"/>
      <c r="C62" s="3" t="str">
        <f>"  &lt;/Genotype&gt;"</f>
        <v xml:space="preserve">  &lt;/Genotype&gt;</v>
      </c>
    </row>
    <row r="63" spans="1:3" ht="15.75"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ht="15.75" x14ac:dyDescent="0.25">
      <c r="A64" s="8" t="s">
        <v>45</v>
      </c>
      <c r="B64" s="9" t="str">
        <f t="shared" ref="B64:B65" si="2">H18</f>
        <v>You are in the Moderate Loss of Function category. See below for more information.</v>
      </c>
      <c r="C64" s="3" t="s">
        <v>26</v>
      </c>
    </row>
    <row r="65" spans="1:3" ht="15.75" x14ac:dyDescent="0.25">
      <c r="A65" s="8" t="s">
        <v>41</v>
      </c>
      <c r="B65" s="9">
        <f t="shared" si="2"/>
        <v>11.8</v>
      </c>
      <c r="C65" s="3" t="s">
        <v>38</v>
      </c>
    </row>
    <row r="66" spans="1:3" ht="15.75" x14ac:dyDescent="0.25">
      <c r="A66" s="8"/>
    </row>
    <row r="67" spans="1:3" ht="15.75"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ht="15.75" x14ac:dyDescent="0.25">
      <c r="A68" s="8"/>
    </row>
    <row r="69" spans="1:3" ht="15.75" x14ac:dyDescent="0.25">
      <c r="A69" s="8"/>
      <c r="C69" s="3" t="s">
        <v>42</v>
      </c>
    </row>
    <row r="70" spans="1:3" ht="15.75" x14ac:dyDescent="0.25">
      <c r="A70" s="8"/>
    </row>
    <row r="71" spans="1:3" ht="15.75" x14ac:dyDescent="0.25">
      <c r="A71" s="8"/>
      <c r="C71" s="3" t="str">
        <f>CONCATENATE("    ",B64)</f>
        <v xml:space="preserve">    You are in the Moderate Loss of Function category. See below for more information.</v>
      </c>
    </row>
    <row r="72" spans="1:3" ht="15.75" x14ac:dyDescent="0.25">
      <c r="A72" s="8"/>
    </row>
    <row r="73" spans="1:3" ht="15.75" x14ac:dyDescent="0.25">
      <c r="A73" s="15"/>
      <c r="C73" s="3" t="s">
        <v>43</v>
      </c>
    </row>
    <row r="74" spans="1:3" ht="15.75" x14ac:dyDescent="0.25">
      <c r="A74" s="15"/>
    </row>
    <row r="75" spans="1:3" ht="15.75" x14ac:dyDescent="0.25">
      <c r="A75" s="15"/>
      <c r="C75" s="3" t="str">
        <f>CONCATENATE( "    &lt;piechart percentage=",B65," /&gt;")</f>
        <v xml:space="preserve">    &lt;piechart percentage=11.8 /&gt;</v>
      </c>
    </row>
    <row r="76" spans="1:3" ht="15.75" x14ac:dyDescent="0.25">
      <c r="A76" s="15"/>
      <c r="C76" s="3" t="str">
        <f>"  &lt;/Genotype&gt;"</f>
        <v xml:space="preserve">  &lt;/Genotype&gt;</v>
      </c>
    </row>
    <row r="77" spans="1:3" ht="15.75"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ht="15.75" x14ac:dyDescent="0.25">
      <c r="A78" s="8" t="s">
        <v>47</v>
      </c>
      <c r="B78" s="9" t="str">
        <f t="shared" ref="B78:B79" si="3">H21</f>
        <v>This variant is not associated with increased risk.</v>
      </c>
      <c r="C78" s="3" t="s">
        <v>26</v>
      </c>
    </row>
    <row r="79" spans="1:3" ht="15.75" x14ac:dyDescent="0.25">
      <c r="A79" s="8" t="s">
        <v>41</v>
      </c>
      <c r="B79" s="9">
        <f t="shared" si="3"/>
        <v>56.6</v>
      </c>
      <c r="C79" s="3" t="s">
        <v>38</v>
      </c>
    </row>
    <row r="80" spans="1:3" ht="15.75" x14ac:dyDescent="0.25">
      <c r="A80" s="15"/>
    </row>
    <row r="81" spans="1:3" ht="15.75" x14ac:dyDescent="0.25">
      <c r="A81" s="8"/>
      <c r="C81" s="3" t="str">
        <f>CONCATENATE("    ",B77)</f>
        <v xml:space="preserve">    Your HSD11B1 gene has no variants. A normal gene is referred to as a "wild-type" gene.</v>
      </c>
    </row>
    <row r="82" spans="1:3" ht="15.75" x14ac:dyDescent="0.25">
      <c r="A82" s="8"/>
    </row>
    <row r="83" spans="1:3" ht="15.75" x14ac:dyDescent="0.25">
      <c r="A83" s="8"/>
      <c r="C83" s="3" t="s">
        <v>42</v>
      </c>
    </row>
    <row r="84" spans="1:3" ht="15.75" x14ac:dyDescent="0.25">
      <c r="A84" s="8"/>
    </row>
    <row r="85" spans="1:3" ht="15.75" x14ac:dyDescent="0.25">
      <c r="A85" s="8"/>
      <c r="C85" s="3" t="str">
        <f>CONCATENATE("    ",B78)</f>
        <v xml:space="preserve">    This variant is not associated with increased risk.</v>
      </c>
    </row>
    <row r="86" spans="1:3" ht="15.75" x14ac:dyDescent="0.25">
      <c r="A86" s="15"/>
    </row>
    <row r="87" spans="1:3" ht="15.75" x14ac:dyDescent="0.25">
      <c r="A87" s="15"/>
      <c r="C87" s="3" t="s">
        <v>43</v>
      </c>
    </row>
    <row r="88" spans="1:3" ht="15.75" x14ac:dyDescent="0.25">
      <c r="A88" s="15"/>
    </row>
    <row r="89" spans="1:3" ht="15.75" x14ac:dyDescent="0.25">
      <c r="A89" s="15"/>
      <c r="C89" s="3" t="str">
        <f>CONCATENATE( "    &lt;piechart percentage=",B79," /&gt;")</f>
        <v xml:space="preserve">    &lt;piechart percentage=56.6 /&gt;</v>
      </c>
    </row>
    <row r="90" spans="1:3" ht="15.75" x14ac:dyDescent="0.25">
      <c r="A90" s="15"/>
      <c r="C90" s="3" t="str">
        <f>"  &lt;/Genotype&gt;"</f>
        <v xml:space="preserve">  &lt;/Genotype&gt;</v>
      </c>
    </row>
    <row r="91" spans="1:3" ht="15.75" x14ac:dyDescent="0.25">
      <c r="A91" s="15"/>
      <c r="C91" s="3" t="str">
        <f>C23</f>
        <v>&lt;# T209714373C #&gt;</v>
      </c>
    </row>
    <row r="92" spans="1:3" ht="15.75" x14ac:dyDescent="0.25">
      <c r="A92" s="15" t="s">
        <v>37</v>
      </c>
      <c r="B92" s="21" t="str">
        <f>I11</f>
        <v>NC_000001.11:g.</v>
      </c>
      <c r="C92" s="3" t="str">
        <f>CONCATENATE("  &lt;Genotype hgvs=",CHAR(34),B92,B93,";",B94,CHAR(34)," name=",CHAR(34),B25,CHAR(34),"&gt; ")</f>
        <v xml:space="preserve">  &lt;Genotype hgvs="NC_000001.11:g.[209714373T&gt;C];[209714373=]" name="T209714373C"&gt; </v>
      </c>
    </row>
    <row r="93" spans="1:3" ht="15.75" x14ac:dyDescent="0.25">
      <c r="A93" s="15" t="s">
        <v>35</v>
      </c>
      <c r="B93" s="21" t="str">
        <f t="shared" ref="B93:B97" si="4">I12</f>
        <v>[209714373T&gt;C]</v>
      </c>
    </row>
    <row r="94" spans="1:3" ht="15.75" x14ac:dyDescent="0.25">
      <c r="A94" s="15" t="s">
        <v>31</v>
      </c>
      <c r="B94" s="21" t="str">
        <f t="shared" si="4"/>
        <v>[209714373=]</v>
      </c>
      <c r="C94" s="3" t="s">
        <v>38</v>
      </c>
    </row>
    <row r="95" spans="1:3" ht="15.75"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ht="15.75"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ht="15.75" x14ac:dyDescent="0.25">
      <c r="A97" s="8" t="s">
        <v>41</v>
      </c>
      <c r="B97" s="21">
        <f t="shared" si="4"/>
        <v>10</v>
      </c>
    </row>
    <row r="98" spans="1:3" ht="15.75" x14ac:dyDescent="0.25">
      <c r="A98" s="15"/>
      <c r="C98" s="3" t="s">
        <v>42</v>
      </c>
    </row>
    <row r="99" spans="1:3" ht="15.75" x14ac:dyDescent="0.25">
      <c r="A99" s="8"/>
    </row>
    <row r="100" spans="1:3" ht="15.75" x14ac:dyDescent="0.25">
      <c r="A100" s="8"/>
      <c r="C100" s="3" t="str">
        <f>CONCATENATE("    ",B96)</f>
        <v xml:space="preserve">    You are in the Moderate Loss of Function category. See below for more information.</v>
      </c>
    </row>
    <row r="101" spans="1:3" ht="15.75" x14ac:dyDescent="0.25">
      <c r="A101" s="8"/>
    </row>
    <row r="102" spans="1:3" ht="15.75" x14ac:dyDescent="0.25">
      <c r="A102" s="8"/>
      <c r="C102" s="3" t="s">
        <v>43</v>
      </c>
    </row>
    <row r="103" spans="1:3" ht="15.75" x14ac:dyDescent="0.25">
      <c r="A103" s="15"/>
    </row>
    <row r="104" spans="1:3" ht="15.75" x14ac:dyDescent="0.25">
      <c r="A104" s="15"/>
      <c r="C104" s="3" t="str">
        <f>CONCATENATE( "    &lt;piechart percentage=",B97," /&gt;")</f>
        <v xml:space="preserve">    &lt;piechart percentage=10 /&gt;</v>
      </c>
    </row>
    <row r="105" spans="1:3" ht="15.75" x14ac:dyDescent="0.25">
      <c r="A105" s="15"/>
      <c r="C105" s="3" t="str">
        <f>"  &lt;/Genotype&gt;"</f>
        <v xml:space="preserve">  &lt;/Genotype&gt;</v>
      </c>
    </row>
    <row r="106" spans="1:3" ht="15.75"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ht="15.75" x14ac:dyDescent="0.25">
      <c r="A107" s="8" t="s">
        <v>45</v>
      </c>
      <c r="B107" s="9" t="str">
        <f t="shared" ref="B107:B108" si="5">I18</f>
        <v>This variant is not associated with increased risk.</v>
      </c>
      <c r="C107" s="3" t="s">
        <v>26</v>
      </c>
    </row>
    <row r="108" spans="1:3" ht="15.75" x14ac:dyDescent="0.25">
      <c r="A108" s="8" t="s">
        <v>41</v>
      </c>
      <c r="B108" s="9">
        <f t="shared" si="5"/>
        <v>2.8</v>
      </c>
      <c r="C108" s="3" t="s">
        <v>38</v>
      </c>
    </row>
    <row r="109" spans="1:3" ht="15.75" x14ac:dyDescent="0.25">
      <c r="A109" s="8"/>
    </row>
    <row r="110" spans="1:3" ht="15.75"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ht="15.75" x14ac:dyDescent="0.25">
      <c r="A111" s="8"/>
    </row>
    <row r="112" spans="1:3" ht="15.75" x14ac:dyDescent="0.25">
      <c r="A112" s="8"/>
      <c r="C112" s="3" t="s">
        <v>42</v>
      </c>
    </row>
    <row r="113" spans="1:3" ht="15.75" x14ac:dyDescent="0.25">
      <c r="A113" s="8"/>
    </row>
    <row r="114" spans="1:3" ht="15.75" x14ac:dyDescent="0.25">
      <c r="A114" s="8"/>
      <c r="C114" s="3" t="str">
        <f>CONCATENATE("    ",B107)</f>
        <v xml:space="preserve">    This variant is not associated with increased risk.</v>
      </c>
    </row>
    <row r="115" spans="1:3" ht="15.75" x14ac:dyDescent="0.25">
      <c r="A115" s="8"/>
    </row>
    <row r="116" spans="1:3" ht="15.75" x14ac:dyDescent="0.25">
      <c r="A116" s="15"/>
      <c r="C116" s="3" t="s">
        <v>43</v>
      </c>
    </row>
    <row r="117" spans="1:3" ht="15.75" x14ac:dyDescent="0.25">
      <c r="A117" s="15"/>
    </row>
    <row r="118" spans="1:3" ht="15.75" x14ac:dyDescent="0.25">
      <c r="A118" s="15"/>
      <c r="C118" s="3" t="str">
        <f>CONCATENATE( "    &lt;piechart percentage=",B108," /&gt;")</f>
        <v xml:space="preserve">    &lt;piechart percentage=2.8 /&gt;</v>
      </c>
    </row>
    <row r="119" spans="1:3" ht="15.75" x14ac:dyDescent="0.25">
      <c r="A119" s="15"/>
      <c r="C119" s="3" t="str">
        <f>"  &lt;/Genotype&gt;"</f>
        <v xml:space="preserve">  &lt;/Genotype&gt;</v>
      </c>
    </row>
    <row r="120" spans="1:3" ht="15.75"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ht="15.75" x14ac:dyDescent="0.25">
      <c r="A121" s="8" t="s">
        <v>47</v>
      </c>
      <c r="B121" s="9" t="str">
        <f t="shared" ref="B121:B122" si="6">I21</f>
        <v>You are in the Moderate Loss of Function category. See below for more information.</v>
      </c>
      <c r="C121" s="3" t="s">
        <v>26</v>
      </c>
    </row>
    <row r="122" spans="1:3" ht="15.75" x14ac:dyDescent="0.25">
      <c r="A122" s="8" t="s">
        <v>41</v>
      </c>
      <c r="B122" s="9">
        <f t="shared" si="6"/>
        <v>87.2</v>
      </c>
      <c r="C122" s="3" t="s">
        <v>38</v>
      </c>
    </row>
    <row r="123" spans="1:3" ht="15.75" x14ac:dyDescent="0.25">
      <c r="A123" s="15"/>
    </row>
    <row r="124" spans="1:3" ht="15.75" x14ac:dyDescent="0.25">
      <c r="A124" s="8"/>
      <c r="C124" s="3" t="str">
        <f>CONCATENATE("    ",B120)</f>
        <v xml:space="preserve">    Your HSD11B1 gene has no variants. A normal gene is referred to as a "wild-type" gene.</v>
      </c>
    </row>
    <row r="125" spans="1:3" ht="15.75" x14ac:dyDescent="0.25">
      <c r="A125" s="8"/>
    </row>
    <row r="126" spans="1:3" ht="15.75" x14ac:dyDescent="0.25">
      <c r="A126" s="8"/>
      <c r="C126" s="3" t="s">
        <v>42</v>
      </c>
    </row>
    <row r="127" spans="1:3" ht="15.75" x14ac:dyDescent="0.25">
      <c r="A127" s="8"/>
    </row>
    <row r="128" spans="1:3" ht="15.75" x14ac:dyDescent="0.25">
      <c r="A128" s="8"/>
      <c r="C128" s="3" t="str">
        <f>CONCATENATE("    ",B121)</f>
        <v xml:space="preserve">    You are in the Moderate Loss of Function category. See below for more information.</v>
      </c>
    </row>
    <row r="129" spans="1:3" ht="15.75" x14ac:dyDescent="0.25">
      <c r="A129" s="15"/>
    </row>
    <row r="130" spans="1:3" ht="15.75" x14ac:dyDescent="0.25">
      <c r="A130" s="15"/>
      <c r="C130" s="3" t="s">
        <v>43</v>
      </c>
    </row>
    <row r="131" spans="1:3" ht="15.75" x14ac:dyDescent="0.25">
      <c r="A131" s="15"/>
    </row>
    <row r="132" spans="1:3" ht="15.75" x14ac:dyDescent="0.25">
      <c r="A132" s="15"/>
      <c r="C132" s="3" t="str">
        <f>CONCATENATE( "    &lt;piechart percentage=",B122," /&gt;")</f>
        <v xml:space="preserve">    &lt;piechart percentage=87.2 /&gt;</v>
      </c>
    </row>
    <row r="133" spans="1:3" ht="15.75" x14ac:dyDescent="0.25">
      <c r="A133" s="15"/>
      <c r="C133" s="3" t="str">
        <f>"  &lt;/Genotype&gt;"</f>
        <v xml:space="preserve">  &lt;/Genotype&gt;</v>
      </c>
    </row>
    <row r="134" spans="1:3" ht="15.75" x14ac:dyDescent="0.25">
      <c r="A134" s="15"/>
      <c r="C134" s="3" t="str">
        <f>C29</f>
        <v>&lt;# G209732389C #&gt;</v>
      </c>
    </row>
    <row r="135" spans="1:3" ht="15.75"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ht="15.75" x14ac:dyDescent="0.25">
      <c r="A136" s="15" t="s">
        <v>35</v>
      </c>
      <c r="B136" s="21" t="str">
        <f t="shared" ref="B136:B140" si="7">J12</f>
        <v>[209732389G&gt;C]</v>
      </c>
    </row>
    <row r="137" spans="1:3" ht="15.75" x14ac:dyDescent="0.25">
      <c r="A137" s="15" t="s">
        <v>31</v>
      </c>
      <c r="B137" s="21" t="str">
        <f t="shared" si="7"/>
        <v>[209732389=]</v>
      </c>
      <c r="C137" s="3" t="s">
        <v>38</v>
      </c>
    </row>
    <row r="138" spans="1:3" ht="15.75"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ht="15.75"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ht="15.75" x14ac:dyDescent="0.25">
      <c r="A140" s="8" t="s">
        <v>41</v>
      </c>
      <c r="B140" s="21">
        <f t="shared" si="7"/>
        <v>33.5</v>
      </c>
    </row>
    <row r="141" spans="1:3" ht="15.75" x14ac:dyDescent="0.25">
      <c r="A141" s="15"/>
      <c r="C141" s="3" t="s">
        <v>42</v>
      </c>
    </row>
    <row r="142" spans="1:3" ht="15.75" x14ac:dyDescent="0.25">
      <c r="A142" s="8"/>
    </row>
    <row r="143" spans="1:3" ht="15.75" x14ac:dyDescent="0.25">
      <c r="A143" s="8"/>
      <c r="C143" s="3" t="str">
        <f>CONCATENATE("    ",B139)</f>
        <v xml:space="preserve">    You are in the Moderate Loss of Function category. See below for more information.</v>
      </c>
    </row>
    <row r="144" spans="1:3" ht="15.75" x14ac:dyDescent="0.25">
      <c r="A144" s="8"/>
    </row>
    <row r="145" spans="1:3" ht="15.75" x14ac:dyDescent="0.25">
      <c r="A145" s="8"/>
      <c r="C145" s="3" t="s">
        <v>43</v>
      </c>
    </row>
    <row r="146" spans="1:3" ht="15.75" x14ac:dyDescent="0.25">
      <c r="A146" s="15"/>
    </row>
    <row r="147" spans="1:3" ht="15.75" x14ac:dyDescent="0.25">
      <c r="A147" s="15"/>
      <c r="C147" s="3" t="str">
        <f>CONCATENATE( "    &lt;piechart percentage=",B140," /&gt;")</f>
        <v xml:space="preserve">    &lt;piechart percentage=33.5 /&gt;</v>
      </c>
    </row>
    <row r="148" spans="1:3" ht="15.75" x14ac:dyDescent="0.25">
      <c r="A148" s="15"/>
      <c r="C148" s="3" t="str">
        <f>"  &lt;/Genotype&gt;"</f>
        <v xml:space="preserve">  &lt;/Genotype&gt;</v>
      </c>
    </row>
    <row r="149" spans="1:3" ht="15.75"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ht="15.75" x14ac:dyDescent="0.25">
      <c r="A150" s="8" t="s">
        <v>45</v>
      </c>
      <c r="B150" s="9" t="str">
        <f t="shared" ref="B150:B151" si="8">J18</f>
        <v>You are in the Moderate Loss of Function category. See below for more information.</v>
      </c>
      <c r="C150" s="3" t="s">
        <v>26</v>
      </c>
    </row>
    <row r="151" spans="1:3" ht="15.75" x14ac:dyDescent="0.25">
      <c r="A151" s="8" t="s">
        <v>41</v>
      </c>
      <c r="B151" s="9">
        <f t="shared" si="8"/>
        <v>12.7</v>
      </c>
      <c r="C151" s="3" t="s">
        <v>38</v>
      </c>
    </row>
    <row r="152" spans="1:3" ht="15.75" x14ac:dyDescent="0.25">
      <c r="A152" s="8"/>
    </row>
    <row r="153" spans="1:3" ht="15.75"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ht="15.75" x14ac:dyDescent="0.25">
      <c r="A154" s="8"/>
    </row>
    <row r="155" spans="1:3" ht="15.75" x14ac:dyDescent="0.25">
      <c r="A155" s="8"/>
      <c r="C155" s="3" t="s">
        <v>42</v>
      </c>
    </row>
    <row r="156" spans="1:3" ht="15.75" x14ac:dyDescent="0.25">
      <c r="A156" s="8"/>
    </row>
    <row r="157" spans="1:3" ht="15.75" x14ac:dyDescent="0.25">
      <c r="A157" s="8"/>
      <c r="C157" s="3" t="str">
        <f>CONCATENATE("    ",B150)</f>
        <v xml:space="preserve">    You are in the Moderate Loss of Function category. See below for more information.</v>
      </c>
    </row>
    <row r="158" spans="1:3" ht="15.75" x14ac:dyDescent="0.25">
      <c r="A158" s="8"/>
    </row>
    <row r="159" spans="1:3" ht="15.75" x14ac:dyDescent="0.25">
      <c r="A159" s="15"/>
      <c r="C159" s="3" t="s">
        <v>43</v>
      </c>
    </row>
    <row r="160" spans="1:3" ht="15.75" x14ac:dyDescent="0.25">
      <c r="A160" s="15"/>
    </row>
    <row r="161" spans="1:3" ht="15.75" x14ac:dyDescent="0.25">
      <c r="A161" s="15"/>
      <c r="C161" s="3" t="str">
        <f>CONCATENATE( "    &lt;piechart percentage=",B151," /&gt;")</f>
        <v xml:space="preserve">    &lt;piechart percentage=12.7 /&gt;</v>
      </c>
    </row>
    <row r="162" spans="1:3" ht="15.75" x14ac:dyDescent="0.25">
      <c r="A162" s="15"/>
      <c r="C162" s="3" t="str">
        <f>"  &lt;/Genotype&gt;"</f>
        <v xml:space="preserve">  &lt;/Genotype&gt;</v>
      </c>
    </row>
    <row r="163" spans="1:3" ht="15.75"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ht="15.75" x14ac:dyDescent="0.25">
      <c r="A164" s="8" t="s">
        <v>47</v>
      </c>
      <c r="B164" s="9" t="str">
        <f t="shared" ref="B164:B165" si="9">J21</f>
        <v>This variant is not associated with increased risk.</v>
      </c>
      <c r="C164" s="3" t="s">
        <v>26</v>
      </c>
    </row>
    <row r="165" spans="1:3" ht="15.75" x14ac:dyDescent="0.25">
      <c r="A165" s="8" t="s">
        <v>41</v>
      </c>
      <c r="B165" s="9">
        <f t="shared" si="9"/>
        <v>53.8</v>
      </c>
      <c r="C165" s="3" t="s">
        <v>38</v>
      </c>
    </row>
    <row r="166" spans="1:3" ht="15.75" x14ac:dyDescent="0.25">
      <c r="A166" s="15"/>
    </row>
    <row r="167" spans="1:3" ht="15.75" x14ac:dyDescent="0.25">
      <c r="A167" s="8"/>
      <c r="C167" s="3" t="str">
        <f>CONCATENATE("    ",B163)</f>
        <v xml:space="preserve">    Your HSD11B1 gene has no variants. A normal gene is referred to as a "wild-type" gene.</v>
      </c>
    </row>
    <row r="168" spans="1:3" ht="15.75" x14ac:dyDescent="0.25">
      <c r="A168" s="8"/>
    </row>
    <row r="169" spans="1:3" ht="15.75" x14ac:dyDescent="0.25">
      <c r="A169" s="8"/>
      <c r="C169" s="3" t="s">
        <v>42</v>
      </c>
    </row>
    <row r="170" spans="1:3" ht="15.75" x14ac:dyDescent="0.25">
      <c r="A170" s="8"/>
    </row>
    <row r="171" spans="1:3" ht="15.75" x14ac:dyDescent="0.25">
      <c r="A171" s="8"/>
      <c r="C171" s="3" t="str">
        <f>CONCATENATE("    ",B164)</f>
        <v xml:space="preserve">    This variant is not associated with increased risk.</v>
      </c>
    </row>
    <row r="172" spans="1:3" ht="15.75" x14ac:dyDescent="0.25">
      <c r="A172" s="15"/>
    </row>
    <row r="173" spans="1:3" ht="15.75" x14ac:dyDescent="0.25">
      <c r="A173" s="15"/>
      <c r="C173" s="3" t="s">
        <v>43</v>
      </c>
    </row>
    <row r="174" spans="1:3" ht="15.75" x14ac:dyDescent="0.25">
      <c r="A174" s="15"/>
    </row>
    <row r="175" spans="1:3" ht="15.75" x14ac:dyDescent="0.25">
      <c r="A175" s="15"/>
      <c r="C175" s="3" t="str">
        <f>CONCATENATE( "    &lt;piechart percentage=",B165," /&gt;")</f>
        <v xml:space="preserve">    &lt;piechart percentage=53.8 /&gt;</v>
      </c>
    </row>
    <row r="176" spans="1:3" ht="15.75" x14ac:dyDescent="0.25">
      <c r="A176" s="15"/>
      <c r="C176" s="3" t="str">
        <f>"  &lt;/Genotype&gt;"</f>
        <v xml:space="preserve">  &lt;/Genotype&gt;</v>
      </c>
    </row>
    <row r="177" spans="1:3" ht="15.75" x14ac:dyDescent="0.25">
      <c r="A177" s="15"/>
      <c r="C177" s="3" t="str">
        <f>C35</f>
        <v>&lt;# LYS187ASN #&gt;</v>
      </c>
    </row>
    <row r="178" spans="1:3" ht="15.75"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ht="15.75" x14ac:dyDescent="0.25">
      <c r="A179" s="15" t="s">
        <v>35</v>
      </c>
      <c r="B179" s="21" t="str">
        <f t="shared" ref="B179:B183" si="10">K12</f>
        <v>[143300779C&gt;A]</v>
      </c>
    </row>
    <row r="180" spans="1:3" ht="15.75" x14ac:dyDescent="0.25">
      <c r="A180" s="15" t="s">
        <v>31</v>
      </c>
      <c r="B180" s="21" t="str">
        <f t="shared" si="10"/>
        <v>[143300779=]</v>
      </c>
      <c r="C180" s="3" t="s">
        <v>38</v>
      </c>
    </row>
    <row r="181" spans="1:3" ht="15.75"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ht="15.75"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ht="15.75" x14ac:dyDescent="0.25">
      <c r="A183" s="8" t="s">
        <v>41</v>
      </c>
      <c r="B183" s="21">
        <f t="shared" si="10"/>
        <v>3.8</v>
      </c>
    </row>
    <row r="184" spans="1:3" ht="15.75" x14ac:dyDescent="0.25">
      <c r="A184" s="15"/>
      <c r="C184" s="3" t="s">
        <v>42</v>
      </c>
    </row>
    <row r="185" spans="1:3" ht="15.75" x14ac:dyDescent="0.25">
      <c r="A185" s="8"/>
    </row>
    <row r="186" spans="1:3" ht="15.75" x14ac:dyDescent="0.25">
      <c r="A186" s="8"/>
      <c r="C186" s="3" t="str">
        <f>CONCATENATE("    ",B182)</f>
        <v xml:space="preserve">    This variant is not associated with increased risk.</v>
      </c>
    </row>
    <row r="187" spans="1:3" ht="15.75" x14ac:dyDescent="0.25">
      <c r="A187" s="8"/>
    </row>
    <row r="188" spans="1:3" ht="15.75" x14ac:dyDescent="0.25">
      <c r="A188" s="8"/>
      <c r="C188" s="3" t="s">
        <v>43</v>
      </c>
    </row>
    <row r="189" spans="1:3" ht="15.75" x14ac:dyDescent="0.25">
      <c r="A189" s="15"/>
    </row>
    <row r="190" spans="1:3" ht="15.75" x14ac:dyDescent="0.25">
      <c r="A190" s="15"/>
      <c r="C190" s="3" t="str">
        <f>CONCATENATE( "    &lt;piechart percentage=",B183," /&gt;")</f>
        <v xml:space="preserve">    &lt;piechart percentage=3.8 /&gt;</v>
      </c>
    </row>
    <row r="191" spans="1:3" ht="15.75" x14ac:dyDescent="0.25">
      <c r="A191" s="15"/>
      <c r="C191" s="3" t="str">
        <f>"  &lt;/Genotype&gt;"</f>
        <v xml:space="preserve">  &lt;/Genotype&gt;</v>
      </c>
    </row>
    <row r="192" spans="1:3" ht="15.75"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ht="15.75" x14ac:dyDescent="0.25">
      <c r="A193" s="8" t="s">
        <v>45</v>
      </c>
      <c r="B193" s="9" t="str">
        <f t="shared" ref="B193:B194" si="11">K18</f>
        <v>This variant is not associated with increased risk.</v>
      </c>
      <c r="C193" s="3" t="s">
        <v>26</v>
      </c>
    </row>
    <row r="194" spans="1:3" ht="15.75" x14ac:dyDescent="0.25">
      <c r="A194" s="8" t="s">
        <v>41</v>
      </c>
      <c r="B194" s="9">
        <f t="shared" si="11"/>
        <v>4.0999999999999996</v>
      </c>
      <c r="C194" s="3" t="s">
        <v>38</v>
      </c>
    </row>
    <row r="195" spans="1:3" ht="15.75" x14ac:dyDescent="0.25">
      <c r="A195" s="8"/>
    </row>
    <row r="196" spans="1:3" ht="15.75"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ht="15.75" x14ac:dyDescent="0.25">
      <c r="A197" s="8"/>
    </row>
    <row r="198" spans="1:3" ht="15.75" x14ac:dyDescent="0.25">
      <c r="A198" s="8"/>
      <c r="C198" s="3" t="s">
        <v>42</v>
      </c>
    </row>
    <row r="199" spans="1:3" ht="15.75" x14ac:dyDescent="0.25">
      <c r="A199" s="8"/>
    </row>
    <row r="200" spans="1:3" ht="15.75" x14ac:dyDescent="0.25">
      <c r="A200" s="8"/>
      <c r="C200" s="3" t="str">
        <f>CONCATENATE("    ",B193)</f>
        <v xml:space="preserve">    This variant is not associated with increased risk.</v>
      </c>
    </row>
    <row r="201" spans="1:3" ht="15.75" x14ac:dyDescent="0.25">
      <c r="A201" s="8"/>
    </row>
    <row r="202" spans="1:3" ht="15.75" x14ac:dyDescent="0.25">
      <c r="A202" s="15"/>
      <c r="C202" s="3" t="s">
        <v>43</v>
      </c>
    </row>
    <row r="203" spans="1:3" ht="15.75" x14ac:dyDescent="0.25">
      <c r="A203" s="15"/>
    </row>
    <row r="204" spans="1:3" ht="15.75" x14ac:dyDescent="0.25">
      <c r="A204" s="15"/>
      <c r="C204" s="3" t="str">
        <f>CONCATENATE( "    &lt;piechart percentage=",B194," /&gt;")</f>
        <v xml:space="preserve">    &lt;piechart percentage=4.1 /&gt;</v>
      </c>
    </row>
    <row r="205" spans="1:3" ht="15.75" x14ac:dyDescent="0.25">
      <c r="A205" s="15"/>
      <c r="C205" s="3" t="str">
        <f>"  &lt;/Genotype&gt;"</f>
        <v xml:space="preserve">  &lt;/Genotype&gt;</v>
      </c>
    </row>
    <row r="206" spans="1:3" ht="15.75"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ht="15.75" x14ac:dyDescent="0.25">
      <c r="A207" s="8" t="s">
        <v>47</v>
      </c>
      <c r="B207" s="9" t="str">
        <f t="shared" ref="B207:B208" si="12">K21</f>
        <v>You are in the Moderate Loss of Function category. See below for more information.</v>
      </c>
      <c r="C207" s="3" t="s">
        <v>26</v>
      </c>
    </row>
    <row r="208" spans="1:3" ht="15.75" x14ac:dyDescent="0.25">
      <c r="A208" s="8" t="s">
        <v>41</v>
      </c>
      <c r="B208" s="9">
        <f t="shared" si="12"/>
        <v>92.2</v>
      </c>
      <c r="C208" s="3" t="s">
        <v>38</v>
      </c>
    </row>
    <row r="209" spans="1:3" ht="15.75" x14ac:dyDescent="0.25">
      <c r="A209" s="15"/>
    </row>
    <row r="210" spans="1:3" ht="15.75" x14ac:dyDescent="0.25">
      <c r="A210" s="8"/>
      <c r="C210" s="3" t="str">
        <f>CONCATENATE("    ",B206)</f>
        <v xml:space="preserve">    Your HSD11B1 gene has no variants. A normal gene is referred to as a "wild-type" gene.</v>
      </c>
    </row>
    <row r="211" spans="1:3" ht="15.75" x14ac:dyDescent="0.25">
      <c r="A211" s="8"/>
    </row>
    <row r="212" spans="1:3" ht="15.75" x14ac:dyDescent="0.25">
      <c r="A212" s="8"/>
      <c r="C212" s="3" t="s">
        <v>42</v>
      </c>
    </row>
    <row r="213" spans="1:3" ht="15.75" x14ac:dyDescent="0.25">
      <c r="A213" s="8"/>
    </row>
    <row r="214" spans="1:3" ht="15.75" x14ac:dyDescent="0.25">
      <c r="A214" s="8"/>
      <c r="C214" s="3" t="str">
        <f>CONCATENATE("    ",B207)</f>
        <v xml:space="preserve">    You are in the Moderate Loss of Function category. See below for more information.</v>
      </c>
    </row>
    <row r="215" spans="1:3" ht="15.75" x14ac:dyDescent="0.25">
      <c r="A215" s="15"/>
    </row>
    <row r="216" spans="1:3" ht="15.75" x14ac:dyDescent="0.25">
      <c r="A216" s="15"/>
      <c r="C216" s="3" t="s">
        <v>43</v>
      </c>
    </row>
    <row r="217" spans="1:3" ht="15.75" x14ac:dyDescent="0.25">
      <c r="A217" s="15"/>
    </row>
    <row r="218" spans="1:3" ht="15.75" x14ac:dyDescent="0.25">
      <c r="A218" s="15"/>
      <c r="C218" s="3" t="str">
        <f>CONCATENATE( "    &lt;piechart percentage=",B208," /&gt;")</f>
        <v xml:space="preserve">    &lt;piechart percentage=92.2 /&gt;</v>
      </c>
    </row>
    <row r="219" spans="1:3" ht="15.75" x14ac:dyDescent="0.25">
      <c r="A219" s="15"/>
      <c r="C219" s="3" t="str">
        <f>"  &lt;/Genotype&gt;"</f>
        <v xml:space="preserve">  &lt;/Genotype&gt;</v>
      </c>
    </row>
    <row r="220" spans="1:3" ht="15.75" x14ac:dyDescent="0.25">
      <c r="A220" s="15"/>
      <c r="C220" s="3" t="str">
        <f>C41</f>
        <v>&lt;# C409T #&gt;</v>
      </c>
    </row>
    <row r="221" spans="1:3" ht="15.75"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ht="15.75" x14ac:dyDescent="0.25">
      <c r="A222" s="15" t="s">
        <v>35</v>
      </c>
      <c r="B222" s="21" t="str">
        <f t="shared" ref="B222:B226" si="13">L12</f>
        <v>[143281925A&gt;G]</v>
      </c>
    </row>
    <row r="223" spans="1:3" ht="15.75" x14ac:dyDescent="0.25">
      <c r="A223" s="15" t="s">
        <v>31</v>
      </c>
      <c r="B223" s="21" t="str">
        <f t="shared" si="13"/>
        <v>[143281925=]</v>
      </c>
      <c r="C223" s="3" t="s">
        <v>38</v>
      </c>
    </row>
    <row r="224" spans="1:3" ht="15.75"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ht="15.75"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ht="15.75" x14ac:dyDescent="0.25">
      <c r="A226" s="8" t="s">
        <v>41</v>
      </c>
      <c r="B226" s="21">
        <f t="shared" si="13"/>
        <v>5.5</v>
      </c>
    </row>
    <row r="227" spans="1:3" ht="15.75" x14ac:dyDescent="0.25">
      <c r="A227" s="15"/>
      <c r="C227" s="3" t="s">
        <v>42</v>
      </c>
    </row>
    <row r="228" spans="1:3" ht="15.75" x14ac:dyDescent="0.25">
      <c r="A228" s="8"/>
    </row>
    <row r="229" spans="1:3" ht="15.75" x14ac:dyDescent="0.25">
      <c r="A229" s="8"/>
      <c r="C229" s="3" t="str">
        <f>CONCATENATE("    ",B225)</f>
        <v xml:space="preserve">    You are in the Moderate Loss of Function category. See below for more information.</v>
      </c>
    </row>
    <row r="230" spans="1:3" ht="15.75" x14ac:dyDescent="0.25">
      <c r="A230" s="8"/>
    </row>
    <row r="231" spans="1:3" ht="15.75" x14ac:dyDescent="0.25">
      <c r="A231" s="8"/>
      <c r="C231" s="3" t="s">
        <v>43</v>
      </c>
    </row>
    <row r="232" spans="1:3" ht="15.75" x14ac:dyDescent="0.25">
      <c r="A232" s="15"/>
    </row>
    <row r="233" spans="1:3" ht="15.75" x14ac:dyDescent="0.25">
      <c r="A233" s="15"/>
      <c r="C233" s="3" t="str">
        <f>CONCATENATE( "    &lt;piechart percentage=",B226," /&gt;")</f>
        <v xml:space="preserve">    &lt;piechart percentage=5.5 /&gt;</v>
      </c>
    </row>
    <row r="234" spans="1:3" ht="15.75" x14ac:dyDescent="0.25">
      <c r="A234" s="15"/>
      <c r="C234" s="3" t="str">
        <f>"  &lt;/Genotype&gt;"</f>
        <v xml:space="preserve">  &lt;/Genotype&gt;</v>
      </c>
    </row>
    <row r="235" spans="1:3" ht="15.75"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ht="15.75" x14ac:dyDescent="0.25">
      <c r="A236" s="8" t="s">
        <v>45</v>
      </c>
      <c r="B236" s="9" t="str">
        <f t="shared" ref="B236:B237" si="14">L18</f>
        <v>You are in the Moderate Loss of Function category. See below for more information.</v>
      </c>
      <c r="C236" s="3" t="s">
        <v>26</v>
      </c>
    </row>
    <row r="237" spans="1:3" ht="15.75" x14ac:dyDescent="0.25">
      <c r="A237" s="8" t="s">
        <v>41</v>
      </c>
      <c r="B237" s="9">
        <f t="shared" si="14"/>
        <v>1.5</v>
      </c>
      <c r="C237" s="3" t="s">
        <v>38</v>
      </c>
    </row>
    <row r="238" spans="1:3" ht="15.75" x14ac:dyDescent="0.25">
      <c r="A238" s="8"/>
    </row>
    <row r="239" spans="1:3" ht="15.75"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ht="15.75" x14ac:dyDescent="0.25">
      <c r="A240" s="8"/>
    </row>
    <row r="241" spans="1:3" ht="15.75" x14ac:dyDescent="0.25">
      <c r="A241" s="8"/>
      <c r="C241" s="3" t="s">
        <v>42</v>
      </c>
    </row>
    <row r="242" spans="1:3" ht="15.75" x14ac:dyDescent="0.25">
      <c r="A242" s="8"/>
    </row>
    <row r="243" spans="1:3" ht="15.75" x14ac:dyDescent="0.25">
      <c r="A243" s="8"/>
      <c r="C243" s="3" t="str">
        <f>CONCATENATE("    ",B236)</f>
        <v xml:space="preserve">    You are in the Moderate Loss of Function category. See below for more information.</v>
      </c>
    </row>
    <row r="244" spans="1:3" ht="15.75" x14ac:dyDescent="0.25">
      <c r="A244" s="8"/>
    </row>
    <row r="245" spans="1:3" ht="15.75" x14ac:dyDescent="0.25">
      <c r="A245" s="15"/>
      <c r="C245" s="3" t="s">
        <v>43</v>
      </c>
    </row>
    <row r="246" spans="1:3" ht="15.75" x14ac:dyDescent="0.25">
      <c r="A246" s="15"/>
    </row>
    <row r="247" spans="1:3" ht="15.75" x14ac:dyDescent="0.25">
      <c r="A247" s="15"/>
      <c r="C247" s="3" t="str">
        <f>CONCATENATE( "    &lt;piechart percentage=",B237," /&gt;")</f>
        <v xml:space="preserve">    &lt;piechart percentage=1.5 /&gt;</v>
      </c>
    </row>
    <row r="248" spans="1:3" ht="15.75" x14ac:dyDescent="0.25">
      <c r="A248" s="15"/>
      <c r="C248" s="3" t="str">
        <f>"  &lt;/Genotype&gt;"</f>
        <v xml:space="preserve">  &lt;/Genotype&gt;</v>
      </c>
    </row>
    <row r="249" spans="1:3" ht="15.75"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ht="15.75" x14ac:dyDescent="0.25">
      <c r="A250" s="8" t="s">
        <v>47</v>
      </c>
      <c r="B250" s="9" t="str">
        <f t="shared" ref="B250:B251" si="15">L21</f>
        <v>This variant is not associated with increased risk.</v>
      </c>
      <c r="C250" s="3" t="s">
        <v>26</v>
      </c>
    </row>
    <row r="251" spans="1:3" ht="15.75" x14ac:dyDescent="0.25">
      <c r="A251" s="8" t="s">
        <v>41</v>
      </c>
      <c r="B251" s="9">
        <f t="shared" si="15"/>
        <v>93</v>
      </c>
      <c r="C251" s="3" t="s">
        <v>38</v>
      </c>
    </row>
    <row r="252" spans="1:3" ht="15.75" x14ac:dyDescent="0.25">
      <c r="A252" s="15"/>
    </row>
    <row r="253" spans="1:3" ht="15.75" x14ac:dyDescent="0.25">
      <c r="A253" s="8"/>
      <c r="C253" s="3" t="str">
        <f>CONCATENATE("    ",B249)</f>
        <v xml:space="preserve">    Your HSD11B1 gene has no variants. A normal gene is referred to as a "wild-type" gene.</v>
      </c>
    </row>
    <row r="254" spans="1:3" ht="15.75" x14ac:dyDescent="0.25">
      <c r="A254" s="8"/>
    </row>
    <row r="255" spans="1:3" ht="15.75" x14ac:dyDescent="0.25">
      <c r="A255" s="8"/>
      <c r="C255" s="3" t="s">
        <v>42</v>
      </c>
    </row>
    <row r="256" spans="1:3" ht="15.75" x14ac:dyDescent="0.25">
      <c r="A256" s="8"/>
    </row>
    <row r="257" spans="1:3" ht="15.75" x14ac:dyDescent="0.25">
      <c r="A257" s="8"/>
      <c r="C257" s="3" t="str">
        <f>CONCATENATE("    ",B250)</f>
        <v xml:space="preserve">    This variant is not associated with increased risk.</v>
      </c>
    </row>
    <row r="258" spans="1:3" ht="15.75" x14ac:dyDescent="0.25">
      <c r="A258" s="15"/>
    </row>
    <row r="259" spans="1:3" ht="15.75" x14ac:dyDescent="0.25">
      <c r="A259" s="15"/>
      <c r="C259" s="3" t="s">
        <v>43</v>
      </c>
    </row>
    <row r="260" spans="1:3" ht="15.75" x14ac:dyDescent="0.25">
      <c r="A260" s="15"/>
    </row>
    <row r="261" spans="1:3" ht="15.75" x14ac:dyDescent="0.25">
      <c r="A261" s="15"/>
      <c r="C261" s="3" t="str">
        <f>CONCATENATE( "    &lt;piechart percentage=",B251," /&gt;")</f>
        <v xml:space="preserve">    &lt;piechart percentage=93 /&gt;</v>
      </c>
    </row>
    <row r="262" spans="1:3" ht="15.75" x14ac:dyDescent="0.25">
      <c r="A262" s="15"/>
      <c r="C262" s="3" t="str">
        <f>"  &lt;/Genotype&gt;"</f>
        <v xml:space="preserve">  &lt;/Genotype&gt;</v>
      </c>
    </row>
    <row r="263" spans="1:3" ht="15.75" x14ac:dyDescent="0.25">
      <c r="A263" s="15"/>
      <c r="C263" s="3" t="s">
        <v>48</v>
      </c>
    </row>
    <row r="264" spans="1:3" ht="15.75"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ht="15.75" x14ac:dyDescent="0.25">
      <c r="A265" s="8" t="s">
        <v>49</v>
      </c>
      <c r="B265" s="9" t="s">
        <v>50</v>
      </c>
      <c r="C265" s="3" t="s">
        <v>26</v>
      </c>
    </row>
    <row r="266" spans="1:3" ht="15.75" x14ac:dyDescent="0.25">
      <c r="A266" s="8" t="s">
        <v>41</v>
      </c>
      <c r="C266" s="3" t="s">
        <v>38</v>
      </c>
    </row>
    <row r="267" spans="1:3" ht="15.75" x14ac:dyDescent="0.25">
      <c r="A267" s="8"/>
    </row>
    <row r="268" spans="1:3" ht="15.75" x14ac:dyDescent="0.25">
      <c r="A268" s="8"/>
      <c r="C268" s="3" t="str">
        <f>CONCATENATE("    ",B264)</f>
        <v xml:space="preserve">    Your HSD11B1 gene has an unknown variant.</v>
      </c>
    </row>
    <row r="269" spans="1:3" ht="15.75" x14ac:dyDescent="0.25">
      <c r="A269" s="8"/>
    </row>
    <row r="270" spans="1:3" ht="15.75" x14ac:dyDescent="0.25">
      <c r="A270" s="8"/>
      <c r="C270" s="3" t="s">
        <v>42</v>
      </c>
    </row>
    <row r="271" spans="1:3" ht="15.75" x14ac:dyDescent="0.25">
      <c r="A271" s="8"/>
    </row>
    <row r="272" spans="1:3" ht="15.75" x14ac:dyDescent="0.25">
      <c r="A272" s="15"/>
      <c r="C272" s="3" t="str">
        <f>CONCATENATE("    ",B265)</f>
        <v xml:space="preserve">    The effect is unknown.</v>
      </c>
    </row>
    <row r="273" spans="1:3" ht="15.75" x14ac:dyDescent="0.25">
      <c r="A273" s="8"/>
    </row>
    <row r="274" spans="1:3" ht="15.75" x14ac:dyDescent="0.25">
      <c r="A274" s="15"/>
      <c r="C274" s="3" t="s">
        <v>43</v>
      </c>
    </row>
    <row r="275" spans="1:3" ht="15.75" x14ac:dyDescent="0.25">
      <c r="A275" s="15"/>
    </row>
    <row r="276" spans="1:3" ht="15.75" x14ac:dyDescent="0.25">
      <c r="A276" s="15"/>
      <c r="C276" s="3" t="str">
        <f>CONCATENATE( "    &lt;piechart percentage=",B266," /&gt;")</f>
        <v xml:space="preserve">    &lt;piechart percentage= /&gt;</v>
      </c>
    </row>
    <row r="277" spans="1:3" ht="15.75" x14ac:dyDescent="0.25">
      <c r="A277" s="15"/>
      <c r="C277" s="3" t="str">
        <f>"  &lt;/Genotype&gt;"</f>
        <v xml:space="preserve">  &lt;/Genotype&gt;</v>
      </c>
    </row>
    <row r="278" spans="1:3" ht="15.75" x14ac:dyDescent="0.25">
      <c r="A278" s="15"/>
      <c r="C278" s="3" t="s">
        <v>51</v>
      </c>
    </row>
    <row r="279" spans="1:3" ht="15.75"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ht="15.75" x14ac:dyDescent="0.25">
      <c r="A280" s="8" t="s">
        <v>47</v>
      </c>
      <c r="B280" s="9" t="s">
        <v>52</v>
      </c>
      <c r="C280" s="3" t="s">
        <v>26</v>
      </c>
    </row>
    <row r="281" spans="1:3" ht="15.75" x14ac:dyDescent="0.25">
      <c r="A281" s="8" t="s">
        <v>41</v>
      </c>
      <c r="C281" s="3" t="s">
        <v>38</v>
      </c>
    </row>
    <row r="282" spans="1:3" ht="15.75" x14ac:dyDescent="0.25">
      <c r="A282" s="8"/>
    </row>
    <row r="283" spans="1:3" ht="15.75" x14ac:dyDescent="0.25">
      <c r="A283" s="8"/>
      <c r="C283" s="3" t="str">
        <f>CONCATENATE("    ",B279)</f>
        <v xml:space="preserve">    Your HSD11B1 gene has no variants. A normal gene is referred to as a "wild-type" gene.</v>
      </c>
    </row>
    <row r="284" spans="1:3" ht="15.75" x14ac:dyDescent="0.25">
      <c r="A284" s="8"/>
    </row>
    <row r="285" spans="1:3" ht="15.75" x14ac:dyDescent="0.25">
      <c r="A285" s="8"/>
      <c r="C285" s="3" t="s">
        <v>42</v>
      </c>
    </row>
    <row r="286" spans="1:3" ht="15.75" x14ac:dyDescent="0.25">
      <c r="A286" s="8"/>
    </row>
    <row r="287" spans="1:3" ht="15.75" x14ac:dyDescent="0.25">
      <c r="A287" s="8"/>
      <c r="C287" s="3" t="str">
        <f>CONCATENATE("    ",B280)</f>
        <v xml:space="preserve">    Your variant is not associated with any loss of function.</v>
      </c>
    </row>
    <row r="288" spans="1:3" ht="15.75" x14ac:dyDescent="0.25">
      <c r="A288" s="8"/>
    </row>
    <row r="289" spans="1:3" ht="15.75" x14ac:dyDescent="0.25">
      <c r="A289" s="8"/>
      <c r="C289" s="3" t="s">
        <v>43</v>
      </c>
    </row>
    <row r="290" spans="1:3" ht="15.75" x14ac:dyDescent="0.25">
      <c r="A290" s="15"/>
    </row>
    <row r="291" spans="1:3" ht="15.75" x14ac:dyDescent="0.25">
      <c r="A291" s="8"/>
      <c r="C291" s="3" t="str">
        <f>CONCATENATE( "    &lt;piechart percentage=",B281," /&gt;")</f>
        <v xml:space="preserve">    &lt;piechart percentage= /&gt;</v>
      </c>
    </row>
    <row r="292" spans="1:3" ht="15.75" x14ac:dyDescent="0.25">
      <c r="A292" s="8"/>
      <c r="C292" s="3" t="str">
        <f>"  &lt;/Genotype&gt;"</f>
        <v xml:space="preserve">  &lt;/Genotype&gt;</v>
      </c>
    </row>
    <row r="293" spans="1:3" ht="15.75" x14ac:dyDescent="0.25">
      <c r="A293" s="8"/>
      <c r="C293" s="3" t="str">
        <f>"&lt;/GeneAnalysis&gt;"</f>
        <v>&lt;/GeneAnalysis&gt;</v>
      </c>
    </row>
    <row r="294" spans="1:3" s="18" customFormat="1" ht="15.75" x14ac:dyDescent="0.25">
      <c r="A294" s="27"/>
      <c r="B294" s="17"/>
    </row>
    <row r="295" spans="1:3" ht="15.75" x14ac:dyDescent="0.25">
      <c r="A295" s="15"/>
      <c r="C295" s="3" t="str">
        <f>CONCATENATE("# How do changes in ",B11," affect people?")</f>
        <v># How do changes in HSD11B1 affect people?</v>
      </c>
    </row>
    <row r="296" spans="1:3" ht="15.75" x14ac:dyDescent="0.25">
      <c r="A296" s="15"/>
    </row>
    <row r="297" spans="1:3" ht="15.75"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ht="15.75" x14ac:dyDescent="0.25">
      <c r="A298" s="15"/>
    </row>
    <row r="299" spans="1:3" s="18" customFormat="1" ht="15.75" x14ac:dyDescent="0.25">
      <c r="A299" s="27"/>
      <c r="B299" s="17"/>
      <c r="C299" s="16" t="s">
        <v>54</v>
      </c>
    </row>
    <row r="300" spans="1:3" s="18" customFormat="1" ht="15.75" x14ac:dyDescent="0.25">
      <c r="A300" s="27"/>
      <c r="B300" s="17"/>
      <c r="C300" s="16"/>
    </row>
    <row r="301" spans="1:3" s="18" customFormat="1" ht="15.75" x14ac:dyDescent="0.25">
      <c r="A301" s="16"/>
      <c r="B301" s="17"/>
      <c r="C301" s="16" t="s">
        <v>55</v>
      </c>
    </row>
    <row r="302" spans="1:3" s="18" customFormat="1" ht="15.75" x14ac:dyDescent="0.25">
      <c r="A302" s="16"/>
      <c r="B302" s="17"/>
      <c r="C302" s="16"/>
    </row>
    <row r="303" spans="1:3" ht="15.75" x14ac:dyDescent="0.25">
      <c r="A303" s="15"/>
      <c r="C303" s="3" t="s">
        <v>56</v>
      </c>
    </row>
    <row r="304" spans="1:3" ht="15.75" x14ac:dyDescent="0.25">
      <c r="A304" s="15"/>
    </row>
    <row r="305" spans="1:3" ht="15.75"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ht="15.75" x14ac:dyDescent="0.25">
      <c r="A306" s="15"/>
    </row>
    <row r="307" spans="1:3" ht="15.75" x14ac:dyDescent="0.25">
      <c r="A307" s="15"/>
      <c r="C307" s="3" t="s">
        <v>58</v>
      </c>
    </row>
    <row r="308" spans="1:3" ht="15.75" x14ac:dyDescent="0.25">
      <c r="A308" s="15"/>
    </row>
    <row r="309" spans="1:3" ht="15.75"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ht="15.75" x14ac:dyDescent="0.25">
      <c r="A310" s="15"/>
    </row>
    <row r="311" spans="1:3" s="18" customFormat="1" ht="15.75" x14ac:dyDescent="0.25">
      <c r="A311" s="27"/>
      <c r="B311" s="17"/>
      <c r="C311" s="16" t="s">
        <v>60</v>
      </c>
    </row>
    <row r="312" spans="1:3" s="18" customFormat="1" ht="15.75" x14ac:dyDescent="0.25">
      <c r="A312" s="27"/>
      <c r="B312" s="17"/>
      <c r="C312" s="16"/>
    </row>
    <row r="313" spans="1:3" s="18" customFormat="1" ht="15.75" x14ac:dyDescent="0.25">
      <c r="A313" s="16"/>
      <c r="B313" s="17"/>
      <c r="C313" s="16" t="s">
        <v>61</v>
      </c>
    </row>
    <row r="314" spans="1:3" s="18" customFormat="1" ht="15.75" x14ac:dyDescent="0.25">
      <c r="A314" s="16"/>
      <c r="B314" s="17"/>
      <c r="C314" s="16"/>
    </row>
    <row r="315" spans="1:3" ht="15.75" x14ac:dyDescent="0.25">
      <c r="A315" s="15"/>
      <c r="C315" s="3" t="s">
        <v>56</v>
      </c>
    </row>
    <row r="316" spans="1:3" ht="15.75" x14ac:dyDescent="0.25">
      <c r="A316" s="15"/>
    </row>
    <row r="317" spans="1:3" ht="15.75"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ht="15.75" x14ac:dyDescent="0.25">
      <c r="A318" s="15"/>
    </row>
    <row r="319" spans="1:3" ht="15.75" x14ac:dyDescent="0.25">
      <c r="A319" s="15"/>
      <c r="C319" s="3" t="s">
        <v>58</v>
      </c>
    </row>
    <row r="320" spans="1:3" ht="15.75" x14ac:dyDescent="0.25">
      <c r="A320" s="15"/>
    </row>
    <row r="321" spans="1:3" ht="15.75" x14ac:dyDescent="0.25">
      <c r="A321" s="15"/>
      <c r="B321" s="9" t="s">
        <v>63</v>
      </c>
      <c r="C321" s="3" t="str">
        <f>B321</f>
        <v>[Anti-CD20 intervention](https://www.ncbi.nlm.nih.gov/pubmed/27834303) may help CFS patients, and has shown to increase muscarinic antibody positivity and reduced symptoms.</v>
      </c>
    </row>
    <row r="323" spans="1:3" s="18" customFormat="1" ht="15.75" x14ac:dyDescent="0.25">
      <c r="A323" s="27"/>
      <c r="B323" s="17"/>
      <c r="C323" s="16" t="s">
        <v>64</v>
      </c>
    </row>
    <row r="324" spans="1:3" s="18" customFormat="1" ht="15.75" x14ac:dyDescent="0.25">
      <c r="A324" s="27"/>
      <c r="B324" s="17"/>
      <c r="C324" s="16"/>
    </row>
    <row r="325" spans="1:3" s="18" customFormat="1" ht="15.75" x14ac:dyDescent="0.25">
      <c r="A325" s="16"/>
      <c r="B325" s="17"/>
      <c r="C325" s="16" t="s">
        <v>65</v>
      </c>
    </row>
    <row r="326" spans="1:3" s="18" customFormat="1" ht="15.75" x14ac:dyDescent="0.25">
      <c r="A326" s="16"/>
      <c r="B326" s="17"/>
      <c r="C326" s="16"/>
    </row>
    <row r="327" spans="1:3" ht="15.75" x14ac:dyDescent="0.25">
      <c r="A327" s="15"/>
      <c r="C327" s="3" t="s">
        <v>56</v>
      </c>
    </row>
    <row r="328" spans="1:3" ht="15.75" x14ac:dyDescent="0.25">
      <c r="A328" s="15"/>
    </row>
    <row r="329" spans="1:3" ht="15.75"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ht="15.75" x14ac:dyDescent="0.25">
      <c r="A330" s="15"/>
    </row>
    <row r="331" spans="1:3" ht="15.75" x14ac:dyDescent="0.25">
      <c r="A331" s="15"/>
      <c r="C331" s="3" t="s">
        <v>58</v>
      </c>
    </row>
    <row r="332" spans="1:3" ht="15.75" x14ac:dyDescent="0.25">
      <c r="A332" s="15"/>
    </row>
    <row r="333" spans="1:3" ht="15.75"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ht="15.75" x14ac:dyDescent="0.25">
      <c r="A335" s="27"/>
      <c r="B335" s="17"/>
      <c r="C335" s="16" t="s">
        <v>68</v>
      </c>
    </row>
    <row r="336" spans="1:3" s="18" customFormat="1" ht="15.75" x14ac:dyDescent="0.25">
      <c r="A336" s="27"/>
      <c r="B336" s="17"/>
      <c r="C336" s="16"/>
    </row>
    <row r="337" spans="1:3" s="18" customFormat="1" ht="15.75" x14ac:dyDescent="0.25">
      <c r="A337" s="16"/>
      <c r="B337" s="17"/>
      <c r="C337" s="16" t="s">
        <v>69</v>
      </c>
    </row>
    <row r="338" spans="1:3" s="18" customFormat="1" ht="15.75" x14ac:dyDescent="0.25">
      <c r="A338" s="16"/>
      <c r="B338" s="17"/>
      <c r="C338" s="16"/>
    </row>
    <row r="339" spans="1:3" ht="15.75" x14ac:dyDescent="0.25">
      <c r="A339" s="15"/>
      <c r="C339" s="3" t="s">
        <v>70</v>
      </c>
    </row>
    <row r="340" spans="1:3" ht="15.75" x14ac:dyDescent="0.25">
      <c r="A340" s="15"/>
    </row>
    <row r="341" spans="1:3" ht="15.75"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ht="15.75" x14ac:dyDescent="0.25">
      <c r="A342" s="15"/>
    </row>
    <row r="343" spans="1:3" ht="15.75" x14ac:dyDescent="0.25">
      <c r="A343" s="15"/>
      <c r="C343" s="3" t="s">
        <v>58</v>
      </c>
    </row>
    <row r="344" spans="1:3" ht="15.75" x14ac:dyDescent="0.25">
      <c r="A344" s="15"/>
    </row>
    <row r="345" spans="1:3" ht="15.75"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ht="15.75" x14ac:dyDescent="0.25">
      <c r="B347" s="17"/>
    </row>
    <row r="349" spans="1:3" ht="15.75"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ht="15.75"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ht="15.75"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ht="15.75"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ht="15.75"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ht="15.75"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ht="15.75"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ht="15.75"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workbookViewId="0">
      <selection activeCell="C2" sqref="C2:C440"/>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145</v>
      </c>
      <c r="C2" s="3" t="str">
        <f>CONCATENATE("# What does the ",B2," gene do?")</f>
        <v># What does the DRD2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147</v>
      </c>
      <c r="H8" s="3" t="s">
        <v>19</v>
      </c>
      <c r="I8" s="11" t="s">
        <v>20</v>
      </c>
      <c r="J8" s="3">
        <v>0.17299999999999999</v>
      </c>
      <c r="K8" s="3">
        <v>0.1</v>
      </c>
      <c r="L8" s="3">
        <f t="shared" si="0"/>
        <v>1.7299999999999998</v>
      </c>
      <c r="Y8" s="6"/>
      <c r="AC8" s="10"/>
    </row>
    <row r="9" spans="1:36" ht="15.75" x14ac:dyDescent="0.25">
      <c r="A9" s="15" t="s">
        <v>21</v>
      </c>
      <c r="B9" s="9" t="s">
        <v>307</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ht="15.75"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ht="15.75" x14ac:dyDescent="0.25">
      <c r="A11" s="8" t="s">
        <v>3</v>
      </c>
      <c r="B11" s="9" t="s">
        <v>145</v>
      </c>
      <c r="C11" s="3" t="str">
        <f>CONCATENATE("&lt;GeneAnalysis gene=",CHAR(34),B11,CHAR(34)," interval=",CHAR(34),B12,CHAR(34),"&gt; ")</f>
        <v xml:space="preserve">&lt;GeneAnalysis gene="DRD2" interval="NC_000011.10:g.113409595_113475279"&gt; </v>
      </c>
      <c r="H11" s="19" t="s">
        <v>169</v>
      </c>
      <c r="I11" s="19" t="s">
        <v>169</v>
      </c>
      <c r="J11" s="19" t="s">
        <v>180</v>
      </c>
      <c r="K11" s="19" t="s">
        <v>169</v>
      </c>
      <c r="L11" s="19" t="s">
        <v>169</v>
      </c>
      <c r="M11" s="19" t="s">
        <v>169</v>
      </c>
      <c r="N11" s="19" t="s">
        <v>169</v>
      </c>
      <c r="O11" s="25" t="s">
        <v>169</v>
      </c>
      <c r="P11" s="20"/>
      <c r="Q11" s="20"/>
      <c r="R11" s="20"/>
      <c r="S11" s="20"/>
      <c r="T11" s="20"/>
      <c r="U11" s="20"/>
      <c r="V11" s="20"/>
      <c r="W11" s="20"/>
      <c r="X11" s="20"/>
      <c r="Y11" s="20"/>
      <c r="Z11" s="20"/>
    </row>
    <row r="12" spans="1:36" ht="15.75" x14ac:dyDescent="0.25">
      <c r="A12" s="8" t="s">
        <v>24</v>
      </c>
      <c r="B12" s="9" t="s">
        <v>148</v>
      </c>
      <c r="H12" s="9" t="s">
        <v>185</v>
      </c>
      <c r="I12" s="9" t="s">
        <v>183</v>
      </c>
      <c r="J12" s="9" t="s">
        <v>181</v>
      </c>
      <c r="K12" s="9" t="s">
        <v>178</v>
      </c>
      <c r="L12" s="9" t="s">
        <v>176</v>
      </c>
      <c r="M12" s="9" t="s">
        <v>174</v>
      </c>
      <c r="N12" s="9" t="s">
        <v>172</v>
      </c>
      <c r="O12" s="9" t="s">
        <v>170</v>
      </c>
      <c r="P12" s="9"/>
      <c r="Q12" s="9"/>
      <c r="R12" s="9"/>
      <c r="S12" s="9"/>
      <c r="T12" s="9"/>
      <c r="U12" s="9"/>
      <c r="V12" s="9"/>
      <c r="W12" s="9"/>
      <c r="X12" s="9"/>
      <c r="Y12" s="9"/>
      <c r="Z12" s="9"/>
    </row>
    <row r="13" spans="1:36" ht="15.75" x14ac:dyDescent="0.25">
      <c r="A13" s="8" t="s">
        <v>25</v>
      </c>
      <c r="B13" s="9" t="s">
        <v>146</v>
      </c>
      <c r="C13" s="3" t="str">
        <f>CONCATENATE("# What are some common mutations of ",B11,"?")</f>
        <v># What are some common mutations of DRD2?</v>
      </c>
      <c r="H13" s="9" t="s">
        <v>186</v>
      </c>
      <c r="I13" s="9" t="s">
        <v>184</v>
      </c>
      <c r="J13" s="9" t="s">
        <v>182</v>
      </c>
      <c r="K13" s="9" t="s">
        <v>179</v>
      </c>
      <c r="L13" s="9" t="s">
        <v>177</v>
      </c>
      <c r="M13" s="9" t="s">
        <v>175</v>
      </c>
      <c r="N13" s="9" t="s">
        <v>173</v>
      </c>
      <c r="O13" s="9" t="s">
        <v>171</v>
      </c>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ht="15.75"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ht="15.75"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ht="15.75"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ht="15.75" x14ac:dyDescent="0.25">
      <c r="A18" s="8" t="s">
        <v>29</v>
      </c>
      <c r="B18" s="19" t="s">
        <v>150</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ht="15.75" x14ac:dyDescent="0.25">
      <c r="A19" s="15" t="s">
        <v>30</v>
      </c>
      <c r="B19" s="21" t="s">
        <v>151</v>
      </c>
      <c r="H19" s="9">
        <v>1.9</v>
      </c>
      <c r="I19" s="9">
        <v>14.1</v>
      </c>
      <c r="J19" s="9">
        <v>19.5</v>
      </c>
      <c r="K19" s="9">
        <v>15</v>
      </c>
      <c r="L19" s="9">
        <v>22.6</v>
      </c>
      <c r="M19" s="9">
        <v>6.8</v>
      </c>
      <c r="N19" s="9">
        <v>13.4</v>
      </c>
      <c r="O19" s="9">
        <v>29.4</v>
      </c>
      <c r="P19" s="9"/>
      <c r="Q19" s="9"/>
      <c r="R19" s="9"/>
      <c r="S19" s="9"/>
      <c r="T19" s="9"/>
      <c r="U19" s="9"/>
      <c r="V19" s="9"/>
      <c r="W19" s="9"/>
      <c r="X19" s="9"/>
      <c r="Y19" s="9"/>
      <c r="Z19" s="9"/>
    </row>
    <row r="20" spans="1:26" ht="15.75"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ht="15.75"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ht="15.75" x14ac:dyDescent="0.25">
      <c r="A22" s="15" t="s">
        <v>35</v>
      </c>
      <c r="B22" s="9" t="s">
        <v>149</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ht="15.75" x14ac:dyDescent="0.25">
      <c r="A23" s="15"/>
      <c r="C23" s="3" t="str">
        <f>CONCATENATE("&lt;# ",B25," #&gt;")</f>
        <v>&lt;# G811-83T #&gt;</v>
      </c>
    </row>
    <row r="24" spans="1:26" ht="15.75" x14ac:dyDescent="0.25">
      <c r="A24" s="8" t="s">
        <v>29</v>
      </c>
      <c r="B24" s="29" t="s">
        <v>154</v>
      </c>
      <c r="C24" s="3" t="str">
        <f>CONCATENATE("  &lt;Variant hgvs=",CHAR(34),B24,CHAR(34)," name=",CHAR(34),B25,CHAR(34),"&gt; ")</f>
        <v xml:space="preserve">  &lt;Variant hgvs="NC_000011.10:g.113412966C&gt;A" name="G811-83T"&gt; </v>
      </c>
    </row>
    <row r="25" spans="1:26" ht="15.75" x14ac:dyDescent="0.25">
      <c r="A25" s="15" t="s">
        <v>30</v>
      </c>
      <c r="B25" s="9" t="s">
        <v>152</v>
      </c>
    </row>
    <row r="26" spans="1:26" ht="15.75"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ht="15.75" x14ac:dyDescent="0.25">
      <c r="A27" s="15" t="s">
        <v>33</v>
      </c>
      <c r="B27" s="9" t="s">
        <v>36</v>
      </c>
    </row>
    <row r="28" spans="1:26" ht="15.75" x14ac:dyDescent="0.25">
      <c r="A28" s="15" t="s">
        <v>35</v>
      </c>
      <c r="B28" s="9" t="s">
        <v>153</v>
      </c>
      <c r="C28" s="3" t="str">
        <f>"  &lt;/Variant&gt;"</f>
        <v xml:space="preserve">  &lt;/Variant&gt;</v>
      </c>
    </row>
    <row r="29" spans="1:26" ht="15.75" x14ac:dyDescent="0.25">
      <c r="A29" s="8"/>
      <c r="C29" s="3" t="str">
        <f>CONCATENATE("&lt;# ",B31," #&gt;")</f>
        <v>&lt;# C113282275A #&gt;</v>
      </c>
    </row>
    <row r="30" spans="1:26" ht="15.75" x14ac:dyDescent="0.25">
      <c r="A30" s="8" t="s">
        <v>29</v>
      </c>
      <c r="B30" s="19" t="s">
        <v>155</v>
      </c>
      <c r="C30" s="3" t="str">
        <f>CONCATENATE("  &lt;Variant hgvs=",CHAR(34),B30,CHAR(34)," name=",CHAR(34),B31,CHAR(34),"&gt; ")</f>
        <v xml:space="preserve">  &lt;Variant hgvs="NC_000011.9:g.113282275C&gt;A" name="C113282275A"&gt; </v>
      </c>
    </row>
    <row r="31" spans="1:26" ht="15.75" x14ac:dyDescent="0.25">
      <c r="A31" s="15" t="s">
        <v>30</v>
      </c>
      <c r="B31" s="9" t="s">
        <v>187</v>
      </c>
    </row>
    <row r="32" spans="1:26" ht="15.75"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ht="15.75" x14ac:dyDescent="0.25">
      <c r="A33" s="15" t="s">
        <v>33</v>
      </c>
      <c r="B33" s="9" t="s">
        <v>32</v>
      </c>
    </row>
    <row r="34" spans="1:3" ht="15.75" x14ac:dyDescent="0.25">
      <c r="A34" s="15" t="s">
        <v>35</v>
      </c>
      <c r="B34" s="9" t="s">
        <v>188</v>
      </c>
      <c r="C34" s="3" t="str">
        <f>"  &lt;/Variant&gt;"</f>
        <v xml:space="preserve">  &lt;/Variant&gt;</v>
      </c>
    </row>
    <row r="35" spans="1:3" ht="15.75" x14ac:dyDescent="0.25">
      <c r="A35" s="15"/>
      <c r="C35" s="3" t="str">
        <f>CONCATENATE("&lt;# ",B37," #&gt;")</f>
        <v>&lt;# 113475530insA #&gt;</v>
      </c>
    </row>
    <row r="36" spans="1:3" ht="15.75" x14ac:dyDescent="0.25">
      <c r="A36" s="8" t="s">
        <v>29</v>
      </c>
      <c r="B36" s="19" t="s">
        <v>156</v>
      </c>
      <c r="C36" s="3" t="str">
        <f>CONCATENATE("  &lt;Variant hgvs=",CHAR(34),B36,CHAR(34)," name=",CHAR(34),B37,CHAR(34),"&gt; ")</f>
        <v xml:space="preserve">  &lt;Variant hgvs="NC_000011.10:g.113475529_113475530insA" name="113475530insA"&gt; </v>
      </c>
    </row>
    <row r="37" spans="1:3" ht="15.75" x14ac:dyDescent="0.25">
      <c r="A37" s="15" t="s">
        <v>30</v>
      </c>
      <c r="B37" s="9" t="s">
        <v>189</v>
      </c>
    </row>
    <row r="38" spans="1:3" ht="15.75"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ht="15.75" x14ac:dyDescent="0.25">
      <c r="A39" s="15" t="s">
        <v>33</v>
      </c>
    </row>
    <row r="40" spans="1:3" ht="15.75" x14ac:dyDescent="0.25">
      <c r="A40" s="15" t="s">
        <v>35</v>
      </c>
      <c r="B40" s="9" t="s">
        <v>190</v>
      </c>
      <c r="C40" s="3" t="str">
        <f>"  &lt;/Variant&gt;"</f>
        <v xml:space="preserve">  &lt;/Variant&gt;</v>
      </c>
    </row>
    <row r="41" spans="1:3" ht="15.75" x14ac:dyDescent="0.25">
      <c r="A41" s="15"/>
      <c r="C41" s="3" t="str">
        <f>CONCATENATE("&lt;# ",B43," #&gt;")</f>
        <v>&lt;# G2137A #&gt;</v>
      </c>
    </row>
    <row r="42" spans="1:3" ht="15.75" x14ac:dyDescent="0.25">
      <c r="A42" s="8" t="s">
        <v>29</v>
      </c>
      <c r="B42" s="19" t="s">
        <v>159</v>
      </c>
      <c r="C42" s="3" t="str">
        <f>CONCATENATE("  &lt;Variant hgvs=",CHAR(34),B42,CHAR(34)," name=",CHAR(34),B43,CHAR(34),"&gt; ")</f>
        <v xml:space="preserve">  &lt;Variant hgvs="NC_000011.10:g.113400106G&gt;A" name="G2137A"&gt; </v>
      </c>
    </row>
    <row r="43" spans="1:3" ht="15.75" x14ac:dyDescent="0.25">
      <c r="A43" s="15" t="s">
        <v>30</v>
      </c>
      <c r="B43" s="9" t="s">
        <v>158</v>
      </c>
    </row>
    <row r="44" spans="1:3" ht="15.75"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ht="15.75" x14ac:dyDescent="0.25">
      <c r="A45" s="15" t="s">
        <v>33</v>
      </c>
      <c r="B45" s="9" t="s">
        <v>32</v>
      </c>
    </row>
    <row r="46" spans="1:3" ht="15.75" x14ac:dyDescent="0.25">
      <c r="A46" s="15" t="s">
        <v>35</v>
      </c>
      <c r="B46" s="9" t="s">
        <v>157</v>
      </c>
      <c r="C46" s="3" t="str">
        <f>"  &lt;/Variant&gt;"</f>
        <v xml:space="preserve">  &lt;/Variant&gt;</v>
      </c>
    </row>
    <row r="47" spans="1:3" ht="15.75" x14ac:dyDescent="0.25">
      <c r="A47" s="15"/>
      <c r="C47" s="3" t="str">
        <f>CONCATENATE("&lt;# ",B49," #&gt;")</f>
        <v>&lt;# C113411553A #&gt;</v>
      </c>
    </row>
    <row r="48" spans="1:3" ht="15.75" x14ac:dyDescent="0.25">
      <c r="A48" s="8" t="s">
        <v>29</v>
      </c>
      <c r="B48" s="19" t="s">
        <v>160</v>
      </c>
      <c r="C48" s="3" t="str">
        <f>CONCATENATE("  &lt;Variant hgvs=",CHAR(34),B48,CHAR(34)," name=",CHAR(34),B49,CHAR(34),"&gt; ")</f>
        <v xml:space="preserve">  &lt;Variant hgvs="NC_000011.10:g.113411553C&gt;A" name="C113411553A"&gt; </v>
      </c>
    </row>
    <row r="49" spans="1:16" ht="15.75" x14ac:dyDescent="0.25">
      <c r="A49" s="15" t="s">
        <v>30</v>
      </c>
      <c r="B49" s="9" t="s">
        <v>161</v>
      </c>
    </row>
    <row r="50" spans="1:16" ht="15.75"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ht="15.75" x14ac:dyDescent="0.25">
      <c r="A51" s="15" t="s">
        <v>33</v>
      </c>
      <c r="B51" s="9" t="s">
        <v>32</v>
      </c>
    </row>
    <row r="52" spans="1:16" ht="15.75" x14ac:dyDescent="0.25">
      <c r="A52" s="15" t="s">
        <v>35</v>
      </c>
      <c r="B52" s="9" t="s">
        <v>162</v>
      </c>
      <c r="C52" s="3" t="str">
        <f>"  &lt;/Variant&gt;"</f>
        <v xml:space="preserve">  &lt;/Variant&gt;</v>
      </c>
    </row>
    <row r="53" spans="1:16" ht="15.75" x14ac:dyDescent="0.25">
      <c r="A53" s="15"/>
      <c r="C53" s="3" t="str">
        <f>CONCATENATE("&lt;# ",B55," #&gt;")</f>
        <v>&lt;# G113460810A #&gt;</v>
      </c>
    </row>
    <row r="54" spans="1:16" ht="15.75" x14ac:dyDescent="0.25">
      <c r="A54" s="8" t="s">
        <v>29</v>
      </c>
      <c r="B54" s="19" t="s">
        <v>163</v>
      </c>
      <c r="C54" s="3" t="str">
        <f>CONCATENATE("  &lt;Variant hgvs=",CHAR(34),B54,CHAR(34)," name=",CHAR(34),B55,CHAR(34),"&gt; ")</f>
        <v xml:space="preserve">  &lt;Variant hgvs="NC_000011.10:g.113460810G&gt;A" name="G113460810A"&gt; </v>
      </c>
    </row>
    <row r="55" spans="1:16" ht="15.75" x14ac:dyDescent="0.25">
      <c r="A55" s="15" t="s">
        <v>30</v>
      </c>
      <c r="B55" s="9" t="s">
        <v>164</v>
      </c>
    </row>
    <row r="56" spans="1:16" ht="15.75"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ht="15.75" x14ac:dyDescent="0.25">
      <c r="A57" s="15" t="s">
        <v>33</v>
      </c>
      <c r="B57" s="9" t="s">
        <v>32</v>
      </c>
    </row>
    <row r="58" spans="1:16" s="4" customFormat="1" ht="15.75" x14ac:dyDescent="0.25">
      <c r="A58" s="22" t="s">
        <v>35</v>
      </c>
      <c r="B58" s="23" t="s">
        <v>165</v>
      </c>
      <c r="C58" s="4" t="str">
        <f>"  &lt;/Variant&gt;"</f>
        <v xml:space="preserve">  &lt;/Variant&gt;</v>
      </c>
    </row>
    <row r="59" spans="1:16" s="4" customFormat="1" ht="15.75" x14ac:dyDescent="0.25">
      <c r="A59" s="24"/>
      <c r="B59" s="23"/>
      <c r="C59" s="4" t="str">
        <f>CONCATENATE("&lt;# ",B61," #&gt;")</f>
        <v>&lt;# C957T #&gt;</v>
      </c>
    </row>
    <row r="60" spans="1:16" s="4" customFormat="1" ht="15.75" x14ac:dyDescent="0.25">
      <c r="A60" s="24" t="s">
        <v>29</v>
      </c>
      <c r="B60" s="25" t="s">
        <v>168</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ht="15.75" x14ac:dyDescent="0.25">
      <c r="A61" s="22" t="s">
        <v>30</v>
      </c>
      <c r="B61" s="23" t="s">
        <v>167</v>
      </c>
      <c r="H61" s="23"/>
      <c r="I61" s="23"/>
      <c r="J61" s="23"/>
      <c r="K61" s="23"/>
      <c r="L61" s="23"/>
      <c r="M61" s="23"/>
      <c r="N61" s="23"/>
      <c r="O61" s="23"/>
      <c r="P61" s="23"/>
    </row>
    <row r="62" spans="1:16" ht="15.75"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33</v>
      </c>
      <c r="B63" s="9" t="s">
        <v>36</v>
      </c>
      <c r="C63" s="3" t="s">
        <v>26</v>
      </c>
      <c r="H63" s="9"/>
      <c r="I63" s="9"/>
      <c r="J63" s="9"/>
      <c r="K63" s="9"/>
      <c r="L63" s="9"/>
      <c r="M63" s="9"/>
      <c r="N63" s="9"/>
      <c r="O63" s="9"/>
      <c r="P63" s="9"/>
    </row>
    <row r="64" spans="1:16" ht="15.75" x14ac:dyDescent="0.25">
      <c r="A64" s="15" t="s">
        <v>35</v>
      </c>
      <c r="B64" s="9" t="s">
        <v>166</v>
      </c>
      <c r="C64" s="3" t="str">
        <f>"  &lt;/Variant&gt;"</f>
        <v xml:space="preserve">  &lt;/Variant&gt;</v>
      </c>
      <c r="H64" s="9"/>
      <c r="I64" s="9"/>
      <c r="J64" s="9"/>
      <c r="K64" s="9"/>
      <c r="L64" s="9"/>
      <c r="M64" s="9"/>
      <c r="N64" s="9"/>
      <c r="O64" s="9"/>
      <c r="P64" s="9"/>
    </row>
    <row r="65" spans="1:3" s="18" customFormat="1" ht="15.75" x14ac:dyDescent="0.25">
      <c r="A65" s="27"/>
      <c r="B65" s="17"/>
    </row>
    <row r="66" spans="1:3" s="18" customFormat="1" ht="15.75" x14ac:dyDescent="0.25">
      <c r="A66" s="27"/>
      <c r="B66" s="17"/>
      <c r="C66" s="18" t="str">
        <f>C17</f>
        <v>&lt;# C932G #&gt;</v>
      </c>
    </row>
    <row r="67" spans="1:3" ht="15.75" x14ac:dyDescent="0.25">
      <c r="A67" s="15" t="s">
        <v>37</v>
      </c>
      <c r="B67" s="21" t="str">
        <f>H11</f>
        <v>NC_000011.10:g.</v>
      </c>
      <c r="C67" s="3" t="str">
        <f>CONCATENATE("  &lt;Genotype hgvs=",CHAR(34),B67,B68,";",B69,CHAR(34)," name=",CHAR(34),B19,CHAR(34),"&gt; ")</f>
        <v xml:space="preserve">  &lt;Genotype hgvs="NC_000011.10:g.[113412762G&gt;C];[113412762=]" name="C932G"&gt; </v>
      </c>
    </row>
    <row r="68" spans="1:3" ht="15.75" x14ac:dyDescent="0.25">
      <c r="A68" s="15" t="s">
        <v>35</v>
      </c>
      <c r="B68" s="21" t="str">
        <f t="shared" ref="B68:B72" si="1">H12</f>
        <v>[113412762G&gt;C]</v>
      </c>
    </row>
    <row r="69" spans="1:3" ht="15.75" x14ac:dyDescent="0.25">
      <c r="A69" s="15" t="s">
        <v>31</v>
      </c>
      <c r="B69" s="21" t="str">
        <f t="shared" si="1"/>
        <v>[113412762=]</v>
      </c>
      <c r="C69" s="3" t="s">
        <v>38</v>
      </c>
    </row>
    <row r="70" spans="1:3" ht="15.75"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ht="15.75"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ht="15.75" x14ac:dyDescent="0.25">
      <c r="A72" s="8" t="s">
        <v>41</v>
      </c>
      <c r="B72" s="21">
        <f t="shared" si="1"/>
        <v>5.0999999999999996</v>
      </c>
    </row>
    <row r="73" spans="1:3" ht="15.75" x14ac:dyDescent="0.25">
      <c r="A73" s="15"/>
      <c r="C73" s="3" t="s">
        <v>42</v>
      </c>
    </row>
    <row r="74" spans="1:3" ht="15.75" x14ac:dyDescent="0.25">
      <c r="A74" s="8"/>
    </row>
    <row r="75" spans="1:3" ht="15.75" x14ac:dyDescent="0.25">
      <c r="A75" s="8"/>
      <c r="C75" s="3" t="str">
        <f>CONCATENATE("    ",B71)</f>
        <v xml:space="preserve">    This variant is not associated with increased risk.</v>
      </c>
    </row>
    <row r="76" spans="1:3" ht="15.75" x14ac:dyDescent="0.25">
      <c r="A76" s="8"/>
    </row>
    <row r="77" spans="1:3" ht="15.75" x14ac:dyDescent="0.25">
      <c r="A77" s="8"/>
      <c r="C77" s="3" t="s">
        <v>43</v>
      </c>
    </row>
    <row r="78" spans="1:3" ht="15.75" x14ac:dyDescent="0.25">
      <c r="A78" s="15"/>
    </row>
    <row r="79" spans="1:3" ht="15.75" x14ac:dyDescent="0.25">
      <c r="A79" s="15"/>
      <c r="C79" s="3" t="str">
        <f>CONCATENATE( "    &lt;piechart percentage=",B72," /&gt;")</f>
        <v xml:space="preserve">    &lt;piechart percentage=5.1 /&gt;</v>
      </c>
    </row>
    <row r="80" spans="1:3" ht="15.75" x14ac:dyDescent="0.25">
      <c r="A80" s="15"/>
      <c r="C80" s="3" t="str">
        <f>"  &lt;/Genotype&gt;"</f>
        <v xml:space="preserve">  &lt;/Genotype&gt;</v>
      </c>
    </row>
    <row r="81" spans="1:3" ht="15.75"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ht="15.75" x14ac:dyDescent="0.25">
      <c r="A82" s="8" t="s">
        <v>45</v>
      </c>
      <c r="B82" s="9" t="str">
        <f t="shared" ref="B82:B83" si="2">H18</f>
        <v>This variant is not associated with increased risk.</v>
      </c>
      <c r="C82" s="3" t="s">
        <v>26</v>
      </c>
    </row>
    <row r="83" spans="1:3" ht="15.75" x14ac:dyDescent="0.25">
      <c r="A83" s="8" t="s">
        <v>41</v>
      </c>
      <c r="B83" s="9">
        <f t="shared" si="2"/>
        <v>1.9</v>
      </c>
      <c r="C83" s="3" t="s">
        <v>38</v>
      </c>
    </row>
    <row r="84" spans="1:3" ht="15.75" x14ac:dyDescent="0.25">
      <c r="A84" s="8"/>
    </row>
    <row r="85" spans="1:3" ht="15.75"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ht="15.75" x14ac:dyDescent="0.25">
      <c r="A86" s="8"/>
    </row>
    <row r="87" spans="1:3" ht="15.75" x14ac:dyDescent="0.25">
      <c r="A87" s="8"/>
      <c r="C87" s="3" t="s">
        <v>42</v>
      </c>
    </row>
    <row r="88" spans="1:3" ht="15.75" x14ac:dyDescent="0.25">
      <c r="A88" s="8"/>
    </row>
    <row r="89" spans="1:3" ht="15.75" x14ac:dyDescent="0.25">
      <c r="A89" s="8"/>
      <c r="C89" s="3" t="str">
        <f>CONCATENATE("    ",B82)</f>
        <v xml:space="preserve">    This variant is not associated with increased risk.</v>
      </c>
    </row>
    <row r="90" spans="1:3" ht="15.75" x14ac:dyDescent="0.25">
      <c r="A90" s="8"/>
    </row>
    <row r="91" spans="1:3" ht="15.75" x14ac:dyDescent="0.25">
      <c r="A91" s="15"/>
      <c r="C91" s="3" t="s">
        <v>43</v>
      </c>
    </row>
    <row r="92" spans="1:3" ht="15.75" x14ac:dyDescent="0.25">
      <c r="A92" s="15"/>
    </row>
    <row r="93" spans="1:3" ht="15.75" x14ac:dyDescent="0.25">
      <c r="A93" s="15"/>
      <c r="C93" s="3" t="str">
        <f>CONCATENATE( "    &lt;piechart percentage=",B83," /&gt;")</f>
        <v xml:space="preserve">    &lt;piechart percentage=1.9 /&gt;</v>
      </c>
    </row>
    <row r="94" spans="1:3" ht="15.75" x14ac:dyDescent="0.25">
      <c r="A94" s="15"/>
      <c r="C94" s="3" t="str">
        <f>"  &lt;/Genotype&gt;"</f>
        <v xml:space="preserve">  &lt;/Genotype&gt;</v>
      </c>
    </row>
    <row r="95" spans="1:3" ht="15.75"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ht="15.75" x14ac:dyDescent="0.25">
      <c r="A96" s="8" t="s">
        <v>47</v>
      </c>
      <c r="B96" s="9" t="str">
        <f t="shared" ref="B96:B97" si="3">H21</f>
        <v>You are in the Moderate Loss of Function category. See below for more information.</v>
      </c>
      <c r="C96" s="3" t="s">
        <v>26</v>
      </c>
    </row>
    <row r="97" spans="1:3" ht="15.75" x14ac:dyDescent="0.25">
      <c r="A97" s="8" t="s">
        <v>41</v>
      </c>
      <c r="B97" s="9">
        <f t="shared" si="3"/>
        <v>93</v>
      </c>
      <c r="C97" s="3" t="s">
        <v>38</v>
      </c>
    </row>
    <row r="98" spans="1:3" ht="15.75" x14ac:dyDescent="0.25">
      <c r="A98" s="15"/>
    </row>
    <row r="99" spans="1:3" ht="15.75" x14ac:dyDescent="0.25">
      <c r="A99" s="8"/>
      <c r="C99" s="3" t="str">
        <f>CONCATENATE("    ",B95)</f>
        <v xml:space="preserve">    Your DRD2 gene has no variants. A normal gene is referred to as a "wild-type" gene.</v>
      </c>
    </row>
    <row r="100" spans="1:3" ht="15.75" x14ac:dyDescent="0.25">
      <c r="A100" s="8"/>
    </row>
    <row r="101" spans="1:3" ht="15.75" x14ac:dyDescent="0.25">
      <c r="A101" s="8"/>
      <c r="C101" s="3" t="s">
        <v>42</v>
      </c>
    </row>
    <row r="102" spans="1:3" ht="15.75" x14ac:dyDescent="0.25">
      <c r="A102" s="8"/>
    </row>
    <row r="103" spans="1:3" ht="15.75" x14ac:dyDescent="0.25">
      <c r="A103" s="8"/>
      <c r="C103" s="3" t="str">
        <f>CONCATENATE("    ",B96)</f>
        <v xml:space="preserve">    You are in the Moderate Loss of Function category. See below for more information.</v>
      </c>
    </row>
    <row r="104" spans="1:3" ht="15.75" x14ac:dyDescent="0.25">
      <c r="A104" s="15"/>
    </row>
    <row r="105" spans="1:3" ht="15.75" x14ac:dyDescent="0.25">
      <c r="A105" s="15"/>
      <c r="C105" s="3" t="s">
        <v>43</v>
      </c>
    </row>
    <row r="106" spans="1:3" ht="15.75" x14ac:dyDescent="0.25">
      <c r="A106" s="15"/>
    </row>
    <row r="107" spans="1:3" ht="15.75" x14ac:dyDescent="0.25">
      <c r="A107" s="15"/>
      <c r="C107" s="3" t="str">
        <f>CONCATENATE( "    &lt;piechart percentage=",B97," /&gt;")</f>
        <v xml:space="preserve">    &lt;piechart percentage=93 /&gt;</v>
      </c>
    </row>
    <row r="108" spans="1:3" ht="15.75" x14ac:dyDescent="0.25">
      <c r="A108" s="15"/>
      <c r="C108" s="3" t="str">
        <f>"  &lt;/Genotype&gt;"</f>
        <v xml:space="preserve">  &lt;/Genotype&gt;</v>
      </c>
    </row>
    <row r="109" spans="1:3" ht="15.75" x14ac:dyDescent="0.25">
      <c r="A109" s="15"/>
      <c r="C109" s="3" t="str">
        <f>C23</f>
        <v>&lt;# G811-83T #&gt;</v>
      </c>
    </row>
    <row r="110" spans="1:3" ht="15.75"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ht="15.75" x14ac:dyDescent="0.25">
      <c r="A111" s="15" t="s">
        <v>35</v>
      </c>
      <c r="B111" s="21" t="str">
        <f t="shared" ref="B111:B115" si="4">I12</f>
        <v>[113412966C&gt;A]</v>
      </c>
    </row>
    <row r="112" spans="1:3" ht="15.75" x14ac:dyDescent="0.25">
      <c r="A112" s="15" t="s">
        <v>31</v>
      </c>
      <c r="B112" s="21" t="str">
        <f t="shared" si="4"/>
        <v>[113412966=]</v>
      </c>
      <c r="C112" s="3" t="s">
        <v>38</v>
      </c>
    </row>
    <row r="113" spans="1:3" ht="15.75"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ht="15.75"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ht="15.75" x14ac:dyDescent="0.25">
      <c r="A115" s="8" t="s">
        <v>41</v>
      </c>
      <c r="B115" s="21">
        <f t="shared" si="4"/>
        <v>35.4</v>
      </c>
    </row>
    <row r="116" spans="1:3" ht="15.75" x14ac:dyDescent="0.25">
      <c r="A116" s="15"/>
      <c r="C116" s="3" t="s">
        <v>42</v>
      </c>
    </row>
    <row r="117" spans="1:3" ht="15.75" x14ac:dyDescent="0.25">
      <c r="A117" s="8"/>
    </row>
    <row r="118" spans="1:3" ht="15.75" x14ac:dyDescent="0.25">
      <c r="A118" s="8"/>
      <c r="C118" s="3" t="str">
        <f>CONCATENATE("    ",B114)</f>
        <v xml:space="preserve">    This variant is not associated with increased risk.</v>
      </c>
    </row>
    <row r="119" spans="1:3" ht="15.75" x14ac:dyDescent="0.25">
      <c r="A119" s="8"/>
    </row>
    <row r="120" spans="1:3" ht="15.75" x14ac:dyDescent="0.25">
      <c r="A120" s="8"/>
      <c r="C120" s="3" t="s">
        <v>43</v>
      </c>
    </row>
    <row r="121" spans="1:3" ht="15.75" x14ac:dyDescent="0.25">
      <c r="A121" s="15"/>
    </row>
    <row r="122" spans="1:3" ht="15.75" x14ac:dyDescent="0.25">
      <c r="A122" s="15"/>
      <c r="C122" s="3" t="str">
        <f>CONCATENATE( "    &lt;piechart percentage=",B115," /&gt;")</f>
        <v xml:space="preserve">    &lt;piechart percentage=35.4 /&gt;</v>
      </c>
    </row>
    <row r="123" spans="1:3" ht="15.75" x14ac:dyDescent="0.25">
      <c r="A123" s="15"/>
      <c r="C123" s="3" t="str">
        <f>"  &lt;/Genotype&gt;"</f>
        <v xml:space="preserve">  &lt;/Genotype&gt;</v>
      </c>
    </row>
    <row r="124" spans="1:3" ht="15.75"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ht="15.75" x14ac:dyDescent="0.25">
      <c r="A125" s="8" t="s">
        <v>45</v>
      </c>
      <c r="B125" s="9" t="str">
        <f t="shared" ref="B125:B126" si="5">I18</f>
        <v>You are in the Moderate Loss of Function category. See below for more information.</v>
      </c>
      <c r="C125" s="3" t="s">
        <v>26</v>
      </c>
    </row>
    <row r="126" spans="1:3" ht="15.75" x14ac:dyDescent="0.25">
      <c r="A126" s="8" t="s">
        <v>41</v>
      </c>
      <c r="B126" s="9">
        <f t="shared" si="5"/>
        <v>14.1</v>
      </c>
      <c r="C126" s="3" t="s">
        <v>38</v>
      </c>
    </row>
    <row r="127" spans="1:3" ht="15.75" x14ac:dyDescent="0.25">
      <c r="A127" s="8"/>
    </row>
    <row r="128" spans="1:3" ht="15.75"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ht="15.75" x14ac:dyDescent="0.25">
      <c r="A129" s="8"/>
    </row>
    <row r="130" spans="1:3" ht="15.75" x14ac:dyDescent="0.25">
      <c r="A130" s="8"/>
      <c r="C130" s="3" t="s">
        <v>42</v>
      </c>
    </row>
    <row r="131" spans="1:3" ht="15.75" x14ac:dyDescent="0.25">
      <c r="A131" s="8"/>
    </row>
    <row r="132" spans="1:3" ht="15.75" x14ac:dyDescent="0.25">
      <c r="A132" s="8"/>
      <c r="C132" s="3" t="str">
        <f>CONCATENATE("    ",B125)</f>
        <v xml:space="preserve">    You are in the Moderate Loss of Function category. See below for more information.</v>
      </c>
    </row>
    <row r="133" spans="1:3" ht="15.75" x14ac:dyDescent="0.25">
      <c r="A133" s="8"/>
    </row>
    <row r="134" spans="1:3" ht="15.75" x14ac:dyDescent="0.25">
      <c r="A134" s="15"/>
      <c r="C134" s="3" t="s">
        <v>43</v>
      </c>
    </row>
    <row r="135" spans="1:3" ht="15.75" x14ac:dyDescent="0.25">
      <c r="A135" s="15"/>
    </row>
    <row r="136" spans="1:3" ht="15.75" x14ac:dyDescent="0.25">
      <c r="A136" s="15"/>
      <c r="C136" s="3" t="str">
        <f>CONCATENATE( "    &lt;piechart percentage=",B126," /&gt;")</f>
        <v xml:space="preserve">    &lt;piechart percentage=14.1 /&gt;</v>
      </c>
    </row>
    <row r="137" spans="1:3" ht="15.75" x14ac:dyDescent="0.25">
      <c r="A137" s="15"/>
      <c r="C137" s="3" t="str">
        <f>"  &lt;/Genotype&gt;"</f>
        <v xml:space="preserve">  &lt;/Genotype&gt;</v>
      </c>
    </row>
    <row r="138" spans="1:3" ht="15.75"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ht="15.75" x14ac:dyDescent="0.25">
      <c r="A139" s="8" t="s">
        <v>47</v>
      </c>
      <c r="B139" s="9" t="str">
        <f t="shared" ref="B139:B140" si="6">I21</f>
        <v>This variant is not associated with increased risk.</v>
      </c>
      <c r="C139" s="3" t="s">
        <v>26</v>
      </c>
    </row>
    <row r="140" spans="1:3" ht="15.75" x14ac:dyDescent="0.25">
      <c r="A140" s="8" t="s">
        <v>41</v>
      </c>
      <c r="B140" s="9">
        <f t="shared" si="6"/>
        <v>50.5</v>
      </c>
      <c r="C140" s="3" t="s">
        <v>38</v>
      </c>
    </row>
    <row r="141" spans="1:3" ht="15.75" x14ac:dyDescent="0.25">
      <c r="A141" s="15"/>
    </row>
    <row r="142" spans="1:3" ht="15.75" x14ac:dyDescent="0.25">
      <c r="A142" s="8"/>
      <c r="C142" s="3" t="str">
        <f>CONCATENATE("    ",B138)</f>
        <v xml:space="preserve">    Your DRD2 gene has no variants. A normal gene is referred to as a "wild-type" gene.</v>
      </c>
    </row>
    <row r="143" spans="1:3" ht="15.75" x14ac:dyDescent="0.25">
      <c r="A143" s="8"/>
    </row>
    <row r="144" spans="1:3" ht="15.75" x14ac:dyDescent="0.25">
      <c r="A144" s="8"/>
      <c r="C144" s="3" t="s">
        <v>42</v>
      </c>
    </row>
    <row r="145" spans="1:3" ht="15.75" x14ac:dyDescent="0.25">
      <c r="A145" s="8"/>
    </row>
    <row r="146" spans="1:3" ht="15.75" x14ac:dyDescent="0.25">
      <c r="A146" s="8"/>
      <c r="C146" s="3" t="str">
        <f>CONCATENATE("    ",B139)</f>
        <v xml:space="preserve">    This variant is not associated with increased risk.</v>
      </c>
    </row>
    <row r="147" spans="1:3" ht="15.75" x14ac:dyDescent="0.25">
      <c r="A147" s="15"/>
    </row>
    <row r="148" spans="1:3" ht="15.75" x14ac:dyDescent="0.25">
      <c r="A148" s="15"/>
      <c r="C148" s="3" t="s">
        <v>43</v>
      </c>
    </row>
    <row r="149" spans="1:3" ht="15.75" x14ac:dyDescent="0.25">
      <c r="A149" s="15"/>
    </row>
    <row r="150" spans="1:3" ht="15.75" x14ac:dyDescent="0.25">
      <c r="A150" s="15"/>
      <c r="C150" s="3" t="str">
        <f>CONCATENATE( "    &lt;piechart percentage=",B140," /&gt;")</f>
        <v xml:space="preserve">    &lt;piechart percentage=50.5 /&gt;</v>
      </c>
    </row>
    <row r="151" spans="1:3" ht="15.75" x14ac:dyDescent="0.25">
      <c r="A151" s="15"/>
      <c r="C151" s="3" t="str">
        <f>"  &lt;/Genotype&gt;"</f>
        <v xml:space="preserve">  &lt;/Genotype&gt;</v>
      </c>
    </row>
    <row r="152" spans="1:3" ht="15.75" x14ac:dyDescent="0.25">
      <c r="A152" s="15"/>
      <c r="C152" s="3" t="str">
        <f>C29</f>
        <v>&lt;# C113282275A #&gt;</v>
      </c>
    </row>
    <row r="153" spans="1:3" ht="15.75"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ht="15.75" x14ac:dyDescent="0.25">
      <c r="A154" s="15" t="s">
        <v>35</v>
      </c>
      <c r="B154" s="21" t="str">
        <f t="shared" ref="B154:B158" si="7">J12</f>
        <v>[113282275C&gt;A]</v>
      </c>
    </row>
    <row r="155" spans="1:3" ht="15.75" x14ac:dyDescent="0.25">
      <c r="A155" s="15" t="s">
        <v>31</v>
      </c>
      <c r="B155" s="21" t="str">
        <f t="shared" si="7"/>
        <v>[113282275=]</v>
      </c>
      <c r="C155" s="3" t="s">
        <v>38</v>
      </c>
    </row>
    <row r="156" spans="1:3" ht="15.75"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ht="15.75"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ht="15.75" x14ac:dyDescent="0.25">
      <c r="A158" s="8" t="s">
        <v>41</v>
      </c>
      <c r="B158" s="21">
        <f t="shared" si="7"/>
        <v>42</v>
      </c>
    </row>
    <row r="159" spans="1:3" ht="15.75" x14ac:dyDescent="0.25">
      <c r="A159" s="15"/>
      <c r="C159" s="3" t="s">
        <v>42</v>
      </c>
    </row>
    <row r="160" spans="1:3" ht="15.75" x14ac:dyDescent="0.25">
      <c r="A160" s="8"/>
    </row>
    <row r="161" spans="1:3" ht="15.75" x14ac:dyDescent="0.25">
      <c r="A161" s="8"/>
      <c r="C161" s="3" t="str">
        <f>CONCATENATE("    ",B157)</f>
        <v xml:space="preserve">    You are in the Moderate Loss of Function category. See below for more information.</v>
      </c>
    </row>
    <row r="162" spans="1:3" ht="15.75" x14ac:dyDescent="0.25">
      <c r="A162" s="8"/>
    </row>
    <row r="163" spans="1:3" ht="15.75" x14ac:dyDescent="0.25">
      <c r="A163" s="8"/>
      <c r="C163" s="3" t="s">
        <v>43</v>
      </c>
    </row>
    <row r="164" spans="1:3" ht="15.75" x14ac:dyDescent="0.25">
      <c r="A164" s="15"/>
    </row>
    <row r="165" spans="1:3" ht="15.75" x14ac:dyDescent="0.25">
      <c r="A165" s="15"/>
      <c r="C165" s="3" t="str">
        <f>CONCATENATE( "    &lt;piechart percentage=",B158," /&gt;")</f>
        <v xml:space="preserve">    &lt;piechart percentage=42 /&gt;</v>
      </c>
    </row>
    <row r="166" spans="1:3" ht="15.75" x14ac:dyDescent="0.25">
      <c r="A166" s="15"/>
      <c r="C166" s="3" t="str">
        <f>"  &lt;/Genotype&gt;"</f>
        <v xml:space="preserve">  &lt;/Genotype&gt;</v>
      </c>
    </row>
    <row r="167" spans="1:3" ht="15.75"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ht="15.75" x14ac:dyDescent="0.25">
      <c r="A168" s="8" t="s">
        <v>45</v>
      </c>
      <c r="B168" s="9" t="str">
        <f t="shared" ref="B168:B169" si="8">J18</f>
        <v>You are in the Moderate Loss of Function category. See below for more information.</v>
      </c>
      <c r="C168" s="3" t="s">
        <v>26</v>
      </c>
    </row>
    <row r="169" spans="1:3" ht="15.75" x14ac:dyDescent="0.25">
      <c r="A169" s="8" t="s">
        <v>41</v>
      </c>
      <c r="B169" s="9">
        <f t="shared" si="8"/>
        <v>19.5</v>
      </c>
      <c r="C169" s="3" t="s">
        <v>38</v>
      </c>
    </row>
    <row r="170" spans="1:3" ht="15.75" x14ac:dyDescent="0.25">
      <c r="A170" s="8"/>
    </row>
    <row r="171" spans="1:3" ht="15.75"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ht="15.75" x14ac:dyDescent="0.25">
      <c r="A172" s="8"/>
    </row>
    <row r="173" spans="1:3" ht="15.75" x14ac:dyDescent="0.25">
      <c r="A173" s="8"/>
      <c r="C173" s="3" t="s">
        <v>42</v>
      </c>
    </row>
    <row r="174" spans="1:3" ht="15.75" x14ac:dyDescent="0.25">
      <c r="A174" s="8"/>
    </row>
    <row r="175" spans="1:3" ht="15.75" x14ac:dyDescent="0.25">
      <c r="A175" s="8"/>
      <c r="C175" s="3" t="str">
        <f>CONCATENATE("    ",B168)</f>
        <v xml:space="preserve">    You are in the Moderate Loss of Function category. See below for more information.</v>
      </c>
    </row>
    <row r="176" spans="1:3" ht="15.75" x14ac:dyDescent="0.25">
      <c r="A176" s="8"/>
    </row>
    <row r="177" spans="1:3" ht="15.75" x14ac:dyDescent="0.25">
      <c r="A177" s="15"/>
      <c r="C177" s="3" t="s">
        <v>43</v>
      </c>
    </row>
    <row r="178" spans="1:3" ht="15.75" x14ac:dyDescent="0.25">
      <c r="A178" s="15"/>
    </row>
    <row r="179" spans="1:3" ht="15.75" x14ac:dyDescent="0.25">
      <c r="A179" s="15"/>
      <c r="C179" s="3" t="str">
        <f>CONCATENATE( "    &lt;piechart percentage=",B169," /&gt;")</f>
        <v xml:space="preserve">    &lt;piechart percentage=19.5 /&gt;</v>
      </c>
    </row>
    <row r="180" spans="1:3" ht="15.75" x14ac:dyDescent="0.25">
      <c r="A180" s="15"/>
      <c r="C180" s="3" t="str">
        <f>"  &lt;/Genotype&gt;"</f>
        <v xml:space="preserve">  &lt;/Genotype&gt;</v>
      </c>
    </row>
    <row r="181" spans="1:3" ht="15.75"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ht="15.75" x14ac:dyDescent="0.25">
      <c r="A182" s="8" t="s">
        <v>47</v>
      </c>
      <c r="B182" s="9" t="str">
        <f t="shared" ref="B182:B183" si="9">J21</f>
        <v>This variant is not associated with increased risk.</v>
      </c>
      <c r="C182" s="3" t="s">
        <v>26</v>
      </c>
    </row>
    <row r="183" spans="1:3" ht="15.75" x14ac:dyDescent="0.25">
      <c r="A183" s="8" t="s">
        <v>41</v>
      </c>
      <c r="B183" s="9">
        <f t="shared" si="9"/>
        <v>38.5</v>
      </c>
      <c r="C183" s="3" t="s">
        <v>38</v>
      </c>
    </row>
    <row r="184" spans="1:3" ht="15.75" x14ac:dyDescent="0.25">
      <c r="A184" s="15"/>
    </row>
    <row r="185" spans="1:3" ht="15.75" x14ac:dyDescent="0.25">
      <c r="A185" s="8"/>
      <c r="C185" s="3" t="str">
        <f>CONCATENATE("    ",B181)</f>
        <v xml:space="preserve">    Your DRD2 gene has no variants. A normal gene is referred to as a "wild-type" gene.</v>
      </c>
    </row>
    <row r="186" spans="1:3" ht="15.75" x14ac:dyDescent="0.25">
      <c r="A186" s="8"/>
    </row>
    <row r="187" spans="1:3" ht="15.75" x14ac:dyDescent="0.25">
      <c r="A187" s="8"/>
      <c r="C187" s="3" t="s">
        <v>42</v>
      </c>
    </row>
    <row r="188" spans="1:3" ht="15.75" x14ac:dyDescent="0.25">
      <c r="A188" s="8"/>
    </row>
    <row r="189" spans="1:3" ht="15.75" x14ac:dyDescent="0.25">
      <c r="A189" s="8"/>
      <c r="C189" s="3" t="str">
        <f>CONCATENATE("    ",B182)</f>
        <v xml:space="preserve">    This variant is not associated with increased risk.</v>
      </c>
    </row>
    <row r="190" spans="1:3" ht="15.75" x14ac:dyDescent="0.25">
      <c r="A190" s="15"/>
    </row>
    <row r="191" spans="1:3" ht="15.75" x14ac:dyDescent="0.25">
      <c r="A191" s="15"/>
      <c r="C191" s="3" t="s">
        <v>43</v>
      </c>
    </row>
    <row r="192" spans="1:3" ht="15.75" x14ac:dyDescent="0.25">
      <c r="A192" s="15"/>
    </row>
    <row r="193" spans="1:3" ht="15.75" x14ac:dyDescent="0.25">
      <c r="A193" s="15"/>
      <c r="C193" s="3" t="str">
        <f>CONCATENATE( "    &lt;piechart percentage=",B183," /&gt;")</f>
        <v xml:space="preserve">    &lt;piechart percentage=38.5 /&gt;</v>
      </c>
    </row>
    <row r="194" spans="1:3" ht="15.75" x14ac:dyDescent="0.25">
      <c r="A194" s="15"/>
      <c r="C194" s="3" t="str">
        <f>"  &lt;/Genotype&gt;"</f>
        <v xml:space="preserve">  &lt;/Genotype&gt;</v>
      </c>
    </row>
    <row r="195" spans="1:3" ht="15.75" x14ac:dyDescent="0.25">
      <c r="A195" s="15"/>
      <c r="C195" s="3" t="str">
        <f>C35</f>
        <v>&lt;# 113475530insA #&gt;</v>
      </c>
    </row>
    <row r="196" spans="1:3" ht="15.75"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ht="15.75" x14ac:dyDescent="0.25">
      <c r="A197" s="15" t="s">
        <v>35</v>
      </c>
      <c r="B197" s="21" t="str">
        <f t="shared" ref="B197:B201" si="10">K12</f>
        <v>[113475529_113475530insA]</v>
      </c>
    </row>
    <row r="198" spans="1:3" ht="15.75" x14ac:dyDescent="0.25">
      <c r="A198" s="15" t="s">
        <v>31</v>
      </c>
      <c r="B198" s="21" t="str">
        <f t="shared" si="10"/>
        <v>[113475529_113475530=]</v>
      </c>
      <c r="C198" s="3" t="s">
        <v>38</v>
      </c>
    </row>
    <row r="199" spans="1:3" ht="15.75" x14ac:dyDescent="0.25">
      <c r="A199" s="15" t="s">
        <v>39</v>
      </c>
      <c r="B199" s="21" t="str">
        <f t="shared" si="10"/>
        <v>People with this variant have one additional adenine (A) inserted, also known as the [113475530insA](https://www.ncbi.nlm.nih.gov/projects/SNP/snp_ref.cgi?rs=rs1799732) variant.</v>
      </c>
      <c r="C199" s="3" t="s">
        <v>26</v>
      </c>
    </row>
    <row r="200" spans="1:3" ht="15.75"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ht="15.75" x14ac:dyDescent="0.25">
      <c r="A201" s="8" t="s">
        <v>41</v>
      </c>
      <c r="B201" s="21">
        <f t="shared" si="10"/>
        <v>36.6</v>
      </c>
    </row>
    <row r="202" spans="1:3" ht="15.75" x14ac:dyDescent="0.25">
      <c r="A202" s="15"/>
      <c r="C202" s="3" t="s">
        <v>42</v>
      </c>
    </row>
    <row r="203" spans="1:3" ht="15.75" x14ac:dyDescent="0.25">
      <c r="A203" s="8"/>
    </row>
    <row r="204" spans="1:3" ht="15.75" x14ac:dyDescent="0.25">
      <c r="A204" s="8"/>
      <c r="C204" s="3" t="str">
        <f>CONCATENATE("    ",B200)</f>
        <v xml:space="preserve">    This variant is not associated with increased risk.</v>
      </c>
    </row>
    <row r="205" spans="1:3" ht="15.75" x14ac:dyDescent="0.25">
      <c r="A205" s="8"/>
    </row>
    <row r="206" spans="1:3" ht="15.75" x14ac:dyDescent="0.25">
      <c r="A206" s="8"/>
      <c r="C206" s="3" t="s">
        <v>43</v>
      </c>
    </row>
    <row r="207" spans="1:3" ht="15.75" x14ac:dyDescent="0.25">
      <c r="A207" s="15"/>
    </row>
    <row r="208" spans="1:3" ht="15.75" x14ac:dyDescent="0.25">
      <c r="A208" s="15"/>
      <c r="C208" s="3" t="str">
        <f>CONCATENATE( "    &lt;piechart percentage=",B201," /&gt;")</f>
        <v xml:space="preserve">    &lt;piechart percentage=36.6 /&gt;</v>
      </c>
    </row>
    <row r="209" spans="1:3" ht="15.75" x14ac:dyDescent="0.25">
      <c r="A209" s="15"/>
      <c r="C209" s="3" t="str">
        <f>"  &lt;/Genotype&gt;"</f>
        <v xml:space="preserve">  &lt;/Genotype&gt;</v>
      </c>
    </row>
    <row r="210" spans="1:3" ht="15.75"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ht="15.75" x14ac:dyDescent="0.25">
      <c r="A211" s="8" t="s">
        <v>45</v>
      </c>
      <c r="B211" s="9" t="str">
        <f t="shared" ref="B211:B212" si="11">K18</f>
        <v>You are in the Moderate Loss of Function category. See below for more information.</v>
      </c>
      <c r="C211" s="3" t="s">
        <v>26</v>
      </c>
    </row>
    <row r="212" spans="1:3" ht="15.75" x14ac:dyDescent="0.25">
      <c r="A212" s="8" t="s">
        <v>41</v>
      </c>
      <c r="B212" s="9">
        <f t="shared" si="11"/>
        <v>15</v>
      </c>
      <c r="C212" s="3" t="s">
        <v>38</v>
      </c>
    </row>
    <row r="213" spans="1:3" ht="15.75" x14ac:dyDescent="0.25">
      <c r="A213" s="8"/>
    </row>
    <row r="214" spans="1:3" ht="15.75" x14ac:dyDescent="0.25">
      <c r="A214" s="15"/>
      <c r="C214" s="3" t="str">
        <f>CONCATENATE("    ",B210)</f>
        <v xml:space="preserve">    People with this variant have two additional adenine (A) inserted, also known as the [113475530insA](https://www.ncbi.nlm.nih.gov/projects/SNP/snp_ref.cgi?rs=rs1799732) variant.</v>
      </c>
    </row>
    <row r="215" spans="1:3" ht="15.75" x14ac:dyDescent="0.25">
      <c r="A215" s="8"/>
    </row>
    <row r="216" spans="1:3" ht="15.75" x14ac:dyDescent="0.25">
      <c r="A216" s="8"/>
      <c r="C216" s="3" t="s">
        <v>42</v>
      </c>
    </row>
    <row r="217" spans="1:3" ht="15.75" x14ac:dyDescent="0.25">
      <c r="A217" s="8"/>
    </row>
    <row r="218" spans="1:3" ht="15.75" x14ac:dyDescent="0.25">
      <c r="A218" s="8"/>
      <c r="C218" s="3" t="str">
        <f>CONCATENATE("    ",B211)</f>
        <v xml:space="preserve">    You are in the Moderate Loss of Function category. See below for more information.</v>
      </c>
    </row>
    <row r="219" spans="1:3" ht="15.75" x14ac:dyDescent="0.25">
      <c r="A219" s="8"/>
    </row>
    <row r="220" spans="1:3" ht="15.75" x14ac:dyDescent="0.25">
      <c r="A220" s="15"/>
      <c r="C220" s="3" t="s">
        <v>43</v>
      </c>
    </row>
    <row r="221" spans="1:3" ht="15.75" x14ac:dyDescent="0.25">
      <c r="A221" s="15"/>
    </row>
    <row r="222" spans="1:3" ht="15.75" x14ac:dyDescent="0.25">
      <c r="A222" s="15"/>
      <c r="C222" s="3" t="str">
        <f>CONCATENATE( "    &lt;piechart percentage=",B212," /&gt;")</f>
        <v xml:space="preserve">    &lt;piechart percentage=15 /&gt;</v>
      </c>
    </row>
    <row r="223" spans="1:3" ht="15.75" x14ac:dyDescent="0.25">
      <c r="A223" s="15"/>
      <c r="C223" s="3" t="str">
        <f>"  &lt;/Genotype&gt;"</f>
        <v xml:space="preserve">  &lt;/Genotype&gt;</v>
      </c>
    </row>
    <row r="224" spans="1:3" ht="15.75"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ht="15.75" x14ac:dyDescent="0.25">
      <c r="A225" s="8" t="s">
        <v>47</v>
      </c>
      <c r="B225" s="9" t="str">
        <f t="shared" ref="B225:B226" si="12">K21</f>
        <v>This variant is not associated with increased risk.</v>
      </c>
      <c r="C225" s="3" t="s">
        <v>26</v>
      </c>
    </row>
    <row r="226" spans="1:3" ht="15.75" x14ac:dyDescent="0.25">
      <c r="A226" s="8" t="s">
        <v>41</v>
      </c>
      <c r="B226" s="9">
        <f t="shared" si="12"/>
        <v>48.4</v>
      </c>
      <c r="C226" s="3" t="s">
        <v>38</v>
      </c>
    </row>
    <row r="227" spans="1:3" ht="15.75" x14ac:dyDescent="0.25">
      <c r="A227" s="15"/>
    </row>
    <row r="228" spans="1:3" ht="15.75" x14ac:dyDescent="0.25">
      <c r="A228" s="8"/>
      <c r="C228" s="3" t="str">
        <f>CONCATENATE("    ",B224)</f>
        <v xml:space="preserve">    Your DRD2 gene has no variants. A normal gene is referred to as a "wild-type" gene.</v>
      </c>
    </row>
    <row r="229" spans="1:3" ht="15.75" x14ac:dyDescent="0.25">
      <c r="A229" s="8"/>
    </row>
    <row r="230" spans="1:3" ht="15.75" x14ac:dyDescent="0.25">
      <c r="A230" s="8"/>
      <c r="C230" s="3" t="s">
        <v>42</v>
      </c>
    </row>
    <row r="231" spans="1:3" ht="15.75" x14ac:dyDescent="0.25">
      <c r="A231" s="8"/>
    </row>
    <row r="232" spans="1:3" ht="15.75" x14ac:dyDescent="0.25">
      <c r="A232" s="8"/>
      <c r="C232" s="3" t="str">
        <f>CONCATENATE("    ",B225)</f>
        <v xml:space="preserve">    This variant is not associated with increased risk.</v>
      </c>
    </row>
    <row r="233" spans="1:3" ht="15.75" x14ac:dyDescent="0.25">
      <c r="A233" s="15"/>
    </row>
    <row r="234" spans="1:3" ht="15.75" x14ac:dyDescent="0.25">
      <c r="A234" s="15"/>
      <c r="C234" s="3" t="s">
        <v>43</v>
      </c>
    </row>
    <row r="235" spans="1:3" ht="15.75" x14ac:dyDescent="0.25">
      <c r="A235" s="15"/>
    </row>
    <row r="236" spans="1:3" ht="15.75" x14ac:dyDescent="0.25">
      <c r="A236" s="15"/>
      <c r="C236" s="3" t="str">
        <f>CONCATENATE( "    &lt;piechart percentage=",B226," /&gt;")</f>
        <v xml:space="preserve">    &lt;piechart percentage=48.4 /&gt;</v>
      </c>
    </row>
    <row r="237" spans="1:3" ht="15.75" x14ac:dyDescent="0.25">
      <c r="A237" s="15"/>
      <c r="C237" s="3" t="str">
        <f>"  &lt;/Genotype&gt;"</f>
        <v xml:space="preserve">  &lt;/Genotype&gt;</v>
      </c>
    </row>
    <row r="238" spans="1:3" ht="15.75" x14ac:dyDescent="0.25">
      <c r="A238" s="15"/>
      <c r="C238" s="3" t="str">
        <f>C41</f>
        <v>&lt;# G2137A #&gt;</v>
      </c>
    </row>
    <row r="239" spans="1:3" ht="15.75"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ht="15.75" x14ac:dyDescent="0.25">
      <c r="A240" s="15" t="s">
        <v>35</v>
      </c>
      <c r="B240" s="21" t="str">
        <f t="shared" ref="B240:B244" si="13">L12</f>
        <v>[113400106G&gt;A]</v>
      </c>
    </row>
    <row r="241" spans="1:3" ht="15.75" x14ac:dyDescent="0.25">
      <c r="A241" s="15" t="s">
        <v>31</v>
      </c>
      <c r="B241" s="21" t="str">
        <f t="shared" si="13"/>
        <v>[113400106=]</v>
      </c>
      <c r="C241" s="3" t="s">
        <v>38</v>
      </c>
    </row>
    <row r="242" spans="1:3" ht="15.75"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ht="15.75"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ht="15.75" x14ac:dyDescent="0.25">
      <c r="A244" s="8" t="s">
        <v>41</v>
      </c>
      <c r="B244" s="21">
        <f t="shared" si="13"/>
        <v>40</v>
      </c>
    </row>
    <row r="245" spans="1:3" ht="15.75" x14ac:dyDescent="0.25">
      <c r="A245" s="15"/>
      <c r="C245" s="3" t="s">
        <v>42</v>
      </c>
    </row>
    <row r="246" spans="1:3" ht="15.75" x14ac:dyDescent="0.25">
      <c r="A246" s="8"/>
    </row>
    <row r="247" spans="1:3" ht="15.75" x14ac:dyDescent="0.25">
      <c r="A247" s="8"/>
      <c r="C247" s="3" t="str">
        <f>CONCATENATE("    ",B243)</f>
        <v xml:space="preserve">    0</v>
      </c>
    </row>
    <row r="248" spans="1:3" ht="15.75" x14ac:dyDescent="0.25">
      <c r="A248" s="8"/>
    </row>
    <row r="249" spans="1:3" ht="15.75" x14ac:dyDescent="0.25">
      <c r="A249" s="8"/>
      <c r="C249" s="3" t="s">
        <v>43</v>
      </c>
    </row>
    <row r="250" spans="1:3" ht="15.75" x14ac:dyDescent="0.25">
      <c r="A250" s="15"/>
    </row>
    <row r="251" spans="1:3" ht="15.75" x14ac:dyDescent="0.25">
      <c r="A251" s="15"/>
      <c r="C251" s="3" t="str">
        <f>CONCATENATE( "    &lt;piechart percentage=",B244," /&gt;")</f>
        <v xml:space="preserve">    &lt;piechart percentage=40 /&gt;</v>
      </c>
    </row>
    <row r="252" spans="1:3" ht="15.75" x14ac:dyDescent="0.25">
      <c r="A252" s="15"/>
      <c r="C252" s="3" t="str">
        <f>"  &lt;/Genotype&gt;"</f>
        <v xml:space="preserve">  &lt;/Genotype&gt;</v>
      </c>
    </row>
    <row r="253" spans="1:3" ht="15.75"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ht="15.75" x14ac:dyDescent="0.25">
      <c r="A254" s="8" t="s">
        <v>45</v>
      </c>
      <c r="B254" s="9">
        <f t="shared" ref="B254:B255" si="14">L18</f>
        <v>0</v>
      </c>
      <c r="C254" s="3" t="s">
        <v>26</v>
      </c>
    </row>
    <row r="255" spans="1:3" ht="15.75" x14ac:dyDescent="0.25">
      <c r="A255" s="8" t="s">
        <v>41</v>
      </c>
      <c r="B255" s="9">
        <f t="shared" si="14"/>
        <v>22.6</v>
      </c>
      <c r="C255" s="3" t="s">
        <v>38</v>
      </c>
    </row>
    <row r="256" spans="1:3" ht="15.75" x14ac:dyDescent="0.25">
      <c r="A256" s="8"/>
    </row>
    <row r="257" spans="1:3" ht="15.75"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ht="15.75" x14ac:dyDescent="0.25">
      <c r="A258" s="8"/>
    </row>
    <row r="259" spans="1:3" ht="15.75" x14ac:dyDescent="0.25">
      <c r="A259" s="8"/>
      <c r="C259" s="3" t="s">
        <v>42</v>
      </c>
    </row>
    <row r="260" spans="1:3" ht="15.75" x14ac:dyDescent="0.25">
      <c r="A260" s="8"/>
    </row>
    <row r="261" spans="1:3" ht="15.75" x14ac:dyDescent="0.25">
      <c r="A261" s="8"/>
      <c r="C261" s="3" t="str">
        <f>CONCATENATE("    ",B254)</f>
        <v xml:space="preserve">    0</v>
      </c>
    </row>
    <row r="262" spans="1:3" ht="15.75" x14ac:dyDescent="0.25">
      <c r="A262" s="8"/>
    </row>
    <row r="263" spans="1:3" ht="15.75" x14ac:dyDescent="0.25">
      <c r="A263" s="15"/>
      <c r="C263" s="3" t="s">
        <v>43</v>
      </c>
    </row>
    <row r="264" spans="1:3" ht="15.75" x14ac:dyDescent="0.25">
      <c r="A264" s="15"/>
    </row>
    <row r="265" spans="1:3" ht="15.75" x14ac:dyDescent="0.25">
      <c r="A265" s="15"/>
      <c r="C265" s="3" t="str">
        <f>CONCATENATE( "    &lt;piechart percentage=",B255," /&gt;")</f>
        <v xml:space="preserve">    &lt;piechart percentage=22.6 /&gt;</v>
      </c>
    </row>
    <row r="266" spans="1:3" ht="15.75" x14ac:dyDescent="0.25">
      <c r="A266" s="15"/>
      <c r="C266" s="3" t="str">
        <f>"  &lt;/Genotype&gt;"</f>
        <v xml:space="preserve">  &lt;/Genotype&gt;</v>
      </c>
    </row>
    <row r="267" spans="1:3" ht="15.75"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ht="15.75" x14ac:dyDescent="0.25">
      <c r="A268" s="8" t="s">
        <v>47</v>
      </c>
      <c r="B268" s="9">
        <f t="shared" ref="B268:B269" si="15">L21</f>
        <v>0</v>
      </c>
      <c r="C268" s="3" t="s">
        <v>26</v>
      </c>
    </row>
    <row r="269" spans="1:3" ht="15.75" x14ac:dyDescent="0.25">
      <c r="A269" s="8" t="s">
        <v>41</v>
      </c>
      <c r="B269" s="9">
        <f t="shared" si="15"/>
        <v>37.4</v>
      </c>
      <c r="C269" s="3" t="s">
        <v>38</v>
      </c>
    </row>
    <row r="270" spans="1:3" ht="15.75" x14ac:dyDescent="0.25">
      <c r="A270" s="15"/>
    </row>
    <row r="271" spans="1:3" ht="15.75" x14ac:dyDescent="0.25">
      <c r="A271" s="8"/>
      <c r="C271" s="3" t="str">
        <f>CONCATENATE("    ",B267)</f>
        <v xml:space="preserve">    Your DRD2 gene has no variants. A normal gene is referred to as a "wild-type" gene.</v>
      </c>
    </row>
    <row r="272" spans="1:3" ht="15.75" x14ac:dyDescent="0.25">
      <c r="A272" s="8"/>
    </row>
    <row r="273" spans="1:3" ht="15.75" x14ac:dyDescent="0.25">
      <c r="A273" s="8"/>
      <c r="C273" s="3" t="s">
        <v>42</v>
      </c>
    </row>
    <row r="274" spans="1:3" ht="15.75" x14ac:dyDescent="0.25">
      <c r="A274" s="8"/>
    </row>
    <row r="275" spans="1:3" ht="15.75" x14ac:dyDescent="0.25">
      <c r="A275" s="8"/>
      <c r="C275" s="3" t="str">
        <f>CONCATENATE("    ",B268)</f>
        <v xml:space="preserve">    0</v>
      </c>
    </row>
    <row r="276" spans="1:3" ht="15.75" x14ac:dyDescent="0.25">
      <c r="A276" s="15"/>
    </row>
    <row r="277" spans="1:3" ht="15.75" x14ac:dyDescent="0.25">
      <c r="A277" s="15"/>
      <c r="C277" s="3" t="s">
        <v>43</v>
      </c>
    </row>
    <row r="278" spans="1:3" ht="15.75" x14ac:dyDescent="0.25">
      <c r="A278" s="15"/>
    </row>
    <row r="279" spans="1:3" ht="15.75" x14ac:dyDescent="0.25">
      <c r="A279" s="15"/>
      <c r="C279" s="3" t="str">
        <f>CONCATENATE( "    &lt;piechart percentage=",B269," /&gt;")</f>
        <v xml:space="preserve">    &lt;piechart percentage=37.4 /&gt;</v>
      </c>
    </row>
    <row r="280" spans="1:3" ht="15.75" x14ac:dyDescent="0.25">
      <c r="A280" s="15"/>
      <c r="C280" s="3" t="str">
        <f>"  &lt;/Genotype&gt;"</f>
        <v xml:space="preserve">  &lt;/Genotype&gt;</v>
      </c>
    </row>
    <row r="281" spans="1:3" ht="15.75" x14ac:dyDescent="0.25">
      <c r="A281" s="15"/>
      <c r="C281" s="3" t="str">
        <f>C47</f>
        <v>&lt;# C113411553A #&gt;</v>
      </c>
    </row>
    <row r="282" spans="1:3" ht="15.75"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ht="15.75" x14ac:dyDescent="0.25">
      <c r="A283" s="15" t="s">
        <v>35</v>
      </c>
      <c r="B283" s="21" t="str">
        <f t="shared" ref="B283:B287" si="16">M12</f>
        <v>[113411553C&gt;A]</v>
      </c>
    </row>
    <row r="284" spans="1:3" ht="15.75" x14ac:dyDescent="0.25">
      <c r="A284" s="15" t="s">
        <v>31</v>
      </c>
      <c r="B284" s="21" t="str">
        <f t="shared" si="16"/>
        <v>[113411553=]</v>
      </c>
      <c r="C284" s="3" t="s">
        <v>38</v>
      </c>
    </row>
    <row r="285" spans="1:3" ht="15.75"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ht="15.75"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ht="15.75" x14ac:dyDescent="0.25">
      <c r="A287" s="8" t="s">
        <v>41</v>
      </c>
      <c r="B287" s="21">
        <f t="shared" si="16"/>
        <v>34.299999999999997</v>
      </c>
    </row>
    <row r="288" spans="1:3" ht="15.75" x14ac:dyDescent="0.25">
      <c r="A288" s="15"/>
      <c r="C288" s="3" t="s">
        <v>42</v>
      </c>
    </row>
    <row r="289" spans="1:3" ht="15.75" x14ac:dyDescent="0.25">
      <c r="A289" s="8"/>
    </row>
    <row r="290" spans="1:3" ht="15.75" x14ac:dyDescent="0.25">
      <c r="A290" s="8"/>
      <c r="C290" s="3" t="str">
        <f>CONCATENATE("    ",B286)</f>
        <v xml:space="preserve">    You are in the Moderate Loss of Function category. See below for more information.</v>
      </c>
    </row>
    <row r="291" spans="1:3" ht="15.75" x14ac:dyDescent="0.25">
      <c r="A291" s="8"/>
    </row>
    <row r="292" spans="1:3" ht="15.75" x14ac:dyDescent="0.25">
      <c r="A292" s="8"/>
      <c r="C292" s="3" t="s">
        <v>43</v>
      </c>
    </row>
    <row r="293" spans="1:3" ht="15.75" x14ac:dyDescent="0.25">
      <c r="A293" s="15"/>
    </row>
    <row r="294" spans="1:3" ht="15.75" x14ac:dyDescent="0.25">
      <c r="A294" s="15"/>
      <c r="C294" s="3" t="str">
        <f>CONCATENATE( "    &lt;piechart percentage=",B287," /&gt;")</f>
        <v xml:space="preserve">    &lt;piechart percentage=34.3 /&gt;</v>
      </c>
    </row>
    <row r="295" spans="1:3" ht="15.75" x14ac:dyDescent="0.25">
      <c r="A295" s="15"/>
      <c r="C295" s="3" t="str">
        <f>"  &lt;/Genotype&gt;"</f>
        <v xml:space="preserve">  &lt;/Genotype&gt;</v>
      </c>
    </row>
    <row r="296" spans="1:3" ht="15.75"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ht="15.75" x14ac:dyDescent="0.25">
      <c r="A297" s="8" t="s">
        <v>45</v>
      </c>
      <c r="B297" s="9" t="str">
        <f t="shared" ref="B297:B298" si="17">M18</f>
        <v>You are in the Moderate Loss of Function category. See below for more information.</v>
      </c>
      <c r="C297" s="3" t="s">
        <v>26</v>
      </c>
    </row>
    <row r="298" spans="1:3" ht="15.75" x14ac:dyDescent="0.25">
      <c r="A298" s="8" t="s">
        <v>41</v>
      </c>
      <c r="B298" s="9">
        <f t="shared" si="17"/>
        <v>6.8</v>
      </c>
      <c r="C298" s="3" t="s">
        <v>38</v>
      </c>
    </row>
    <row r="299" spans="1:3" ht="15.75" x14ac:dyDescent="0.25">
      <c r="A299" s="8"/>
    </row>
    <row r="300" spans="1:3" ht="15.75"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ht="15.75" x14ac:dyDescent="0.25">
      <c r="A301" s="8"/>
    </row>
    <row r="302" spans="1:3" ht="15.75" x14ac:dyDescent="0.25">
      <c r="A302" s="8"/>
      <c r="C302" s="3" t="s">
        <v>42</v>
      </c>
    </row>
    <row r="303" spans="1:3" ht="15.75" x14ac:dyDescent="0.25">
      <c r="A303" s="8"/>
    </row>
    <row r="304" spans="1:3" ht="15.75" x14ac:dyDescent="0.25">
      <c r="A304" s="8"/>
      <c r="C304" s="3" t="str">
        <f>CONCATENATE("    ",B297)</f>
        <v xml:space="preserve">    You are in the Moderate Loss of Function category. See below for more information.</v>
      </c>
    </row>
    <row r="305" spans="1:3" ht="15.75" x14ac:dyDescent="0.25">
      <c r="A305" s="8"/>
    </row>
    <row r="306" spans="1:3" ht="15.75" x14ac:dyDescent="0.25">
      <c r="A306" s="15"/>
      <c r="C306" s="3" t="s">
        <v>43</v>
      </c>
    </row>
    <row r="307" spans="1:3" ht="15.75" x14ac:dyDescent="0.25">
      <c r="A307" s="15"/>
    </row>
    <row r="308" spans="1:3" ht="15.75" x14ac:dyDescent="0.25">
      <c r="A308" s="15"/>
      <c r="C308" s="3" t="str">
        <f>CONCATENATE( "    &lt;piechart percentage=",B298," /&gt;")</f>
        <v xml:space="preserve">    &lt;piechart percentage=6.8 /&gt;</v>
      </c>
    </row>
    <row r="309" spans="1:3" ht="15.75" x14ac:dyDescent="0.25">
      <c r="A309" s="15"/>
      <c r="C309" s="3" t="str">
        <f>"  &lt;/Genotype&gt;"</f>
        <v xml:space="preserve">  &lt;/Genotype&gt;</v>
      </c>
    </row>
    <row r="310" spans="1:3" ht="15.75"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ht="15.75" x14ac:dyDescent="0.25">
      <c r="A311" s="8" t="s">
        <v>47</v>
      </c>
      <c r="B311" s="9" t="str">
        <f t="shared" ref="B311:B312" si="18">M21</f>
        <v>This variant is not associated with increased risk.</v>
      </c>
      <c r="C311" s="3" t="s">
        <v>26</v>
      </c>
    </row>
    <row r="312" spans="1:3" ht="15.75" x14ac:dyDescent="0.25">
      <c r="A312" s="8" t="s">
        <v>41</v>
      </c>
      <c r="B312" s="9">
        <f t="shared" si="18"/>
        <v>58.9</v>
      </c>
      <c r="C312" s="3" t="s">
        <v>38</v>
      </c>
    </row>
    <row r="313" spans="1:3" ht="15.75" x14ac:dyDescent="0.25">
      <c r="A313" s="15"/>
    </row>
    <row r="314" spans="1:3" ht="15.75" x14ac:dyDescent="0.25">
      <c r="A314" s="8"/>
      <c r="C314" s="3" t="str">
        <f>CONCATENATE("    ",B310)</f>
        <v xml:space="preserve">    Your DRD2 gene has no variants. A normal gene is referred to as a "wild-type" gene.</v>
      </c>
    </row>
    <row r="315" spans="1:3" ht="15.75" x14ac:dyDescent="0.25">
      <c r="A315" s="8"/>
    </row>
    <row r="316" spans="1:3" ht="15.75" x14ac:dyDescent="0.25">
      <c r="A316" s="8"/>
      <c r="C316" s="3" t="s">
        <v>42</v>
      </c>
    </row>
    <row r="317" spans="1:3" ht="15.75" x14ac:dyDescent="0.25">
      <c r="A317" s="8"/>
    </row>
    <row r="318" spans="1:3" ht="15.75" x14ac:dyDescent="0.25">
      <c r="A318" s="8"/>
      <c r="C318" s="3" t="str">
        <f>CONCATENATE("    ",B311)</f>
        <v xml:space="preserve">    This variant is not associated with increased risk.</v>
      </c>
    </row>
    <row r="319" spans="1:3" ht="15.75" x14ac:dyDescent="0.25">
      <c r="A319" s="15"/>
    </row>
    <row r="320" spans="1:3" ht="15.75" x14ac:dyDescent="0.25">
      <c r="A320" s="15"/>
      <c r="C320" s="3" t="s">
        <v>43</v>
      </c>
    </row>
    <row r="321" spans="1:3" ht="15.75" x14ac:dyDescent="0.25">
      <c r="A321" s="15"/>
    </row>
    <row r="322" spans="1:3" ht="15.75" x14ac:dyDescent="0.25">
      <c r="A322" s="15"/>
      <c r="C322" s="3" t="str">
        <f>CONCATENATE( "    &lt;piechart percentage=",B312," /&gt;")</f>
        <v xml:space="preserve">    &lt;piechart percentage=58.9 /&gt;</v>
      </c>
    </row>
    <row r="323" spans="1:3" ht="15.75" x14ac:dyDescent="0.25">
      <c r="A323" s="15"/>
      <c r="C323" s="3" t="str">
        <f>"  &lt;/Genotype&gt;"</f>
        <v xml:space="preserve">  &lt;/Genotype&gt;</v>
      </c>
    </row>
    <row r="324" spans="1:3" ht="15.75" x14ac:dyDescent="0.25">
      <c r="A324" s="15"/>
      <c r="C324" s="3" t="str">
        <f>C53</f>
        <v>&lt;# G113460810A #&gt;</v>
      </c>
    </row>
    <row r="325" spans="1:3" ht="15.75"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ht="15.75" x14ac:dyDescent="0.25">
      <c r="A326" s="15" t="s">
        <v>35</v>
      </c>
      <c r="B326" s="21" t="str">
        <f t="shared" ref="B326:B330" si="19">N12</f>
        <v>[113460810G&gt;A]</v>
      </c>
    </row>
    <row r="327" spans="1:3" ht="15.75" x14ac:dyDescent="0.25">
      <c r="A327" s="15" t="s">
        <v>31</v>
      </c>
      <c r="B327" s="21" t="str">
        <f t="shared" si="19"/>
        <v>[113460810=]</v>
      </c>
      <c r="C327" s="3" t="s">
        <v>38</v>
      </c>
    </row>
    <row r="328" spans="1:3" ht="15.75"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ht="15.75"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ht="15.75" x14ac:dyDescent="0.25">
      <c r="A330" s="8" t="s">
        <v>41</v>
      </c>
      <c r="B330" s="21">
        <f t="shared" si="19"/>
        <v>34.299999999999997</v>
      </c>
    </row>
    <row r="331" spans="1:3" ht="15.75" x14ac:dyDescent="0.25">
      <c r="A331" s="15"/>
      <c r="C331" s="3" t="s">
        <v>42</v>
      </c>
    </row>
    <row r="332" spans="1:3" ht="15.75" x14ac:dyDescent="0.25">
      <c r="A332" s="8"/>
    </row>
    <row r="333" spans="1:3" ht="15.75" x14ac:dyDescent="0.25">
      <c r="A333" s="8"/>
      <c r="C333" s="3" t="str">
        <f>CONCATENATE("    ",B329)</f>
        <v xml:space="preserve">    This variant is not associated with increased risk.</v>
      </c>
    </row>
    <row r="334" spans="1:3" ht="15.75" x14ac:dyDescent="0.25">
      <c r="A334" s="8"/>
    </row>
    <row r="335" spans="1:3" ht="15.75" x14ac:dyDescent="0.25">
      <c r="A335" s="8"/>
      <c r="C335" s="3" t="s">
        <v>43</v>
      </c>
    </row>
    <row r="336" spans="1:3" ht="15.75" x14ac:dyDescent="0.25">
      <c r="A336" s="15"/>
    </row>
    <row r="337" spans="1:3" ht="15.75" x14ac:dyDescent="0.25">
      <c r="A337" s="15"/>
      <c r="C337" s="3" t="str">
        <f>CONCATENATE( "    &lt;piechart percentage=",B330," /&gt;")</f>
        <v xml:space="preserve">    &lt;piechart percentage=34.3 /&gt;</v>
      </c>
    </row>
    <row r="338" spans="1:3" ht="15.75" x14ac:dyDescent="0.25">
      <c r="A338" s="15"/>
      <c r="C338" s="3" t="str">
        <f>"  &lt;/Genotype&gt;"</f>
        <v xml:space="preserve">  &lt;/Genotype&gt;</v>
      </c>
    </row>
    <row r="339" spans="1:3" ht="15.75"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ht="15.75" x14ac:dyDescent="0.25">
      <c r="A340" s="8" t="s">
        <v>45</v>
      </c>
      <c r="B340" s="9" t="str">
        <f t="shared" ref="B340:B341" si="20">N18</f>
        <v>You are in the Moderate Loss of Function category. See below for more information.</v>
      </c>
      <c r="C340" s="3" t="s">
        <v>26</v>
      </c>
    </row>
    <row r="341" spans="1:3" ht="15.75" x14ac:dyDescent="0.25">
      <c r="A341" s="8" t="s">
        <v>41</v>
      </c>
      <c r="B341" s="9">
        <f t="shared" si="20"/>
        <v>13.4</v>
      </c>
      <c r="C341" s="3" t="s">
        <v>38</v>
      </c>
    </row>
    <row r="342" spans="1:3" ht="15.75" x14ac:dyDescent="0.25">
      <c r="A342" s="8"/>
    </row>
    <row r="343" spans="1:3" ht="15.75"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ht="15.75" x14ac:dyDescent="0.25">
      <c r="A344" s="8"/>
    </row>
    <row r="345" spans="1:3" ht="15.75" x14ac:dyDescent="0.25">
      <c r="A345" s="8"/>
      <c r="C345" s="3" t="s">
        <v>42</v>
      </c>
    </row>
    <row r="346" spans="1:3" ht="15.75" x14ac:dyDescent="0.25">
      <c r="A346" s="8"/>
    </row>
    <row r="347" spans="1:3" ht="15.75" x14ac:dyDescent="0.25">
      <c r="A347" s="8"/>
      <c r="C347" s="3" t="str">
        <f>CONCATENATE("    ",B340)</f>
        <v xml:space="preserve">    You are in the Moderate Loss of Function category. See below for more information.</v>
      </c>
    </row>
    <row r="348" spans="1:3" ht="15.75" x14ac:dyDescent="0.25">
      <c r="A348" s="8"/>
    </row>
    <row r="349" spans="1:3" ht="15.75" x14ac:dyDescent="0.25">
      <c r="A349" s="15"/>
      <c r="C349" s="3" t="s">
        <v>43</v>
      </c>
    </row>
    <row r="350" spans="1:3" ht="15.75" x14ac:dyDescent="0.25">
      <c r="A350" s="15"/>
    </row>
    <row r="351" spans="1:3" ht="15.75" x14ac:dyDescent="0.25">
      <c r="A351" s="15"/>
      <c r="C351" s="3" t="str">
        <f>CONCATENATE( "    &lt;piechart percentage=",B341," /&gt;")</f>
        <v xml:space="preserve">    &lt;piechart percentage=13.4 /&gt;</v>
      </c>
    </row>
    <row r="352" spans="1:3" ht="15.75" x14ac:dyDescent="0.25">
      <c r="A352" s="15"/>
      <c r="C352" s="3" t="str">
        <f>"  &lt;/Genotype&gt;"</f>
        <v xml:space="preserve">  &lt;/Genotype&gt;</v>
      </c>
    </row>
    <row r="353" spans="1:3" ht="15.75"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ht="15.75" x14ac:dyDescent="0.25">
      <c r="A354" s="8" t="s">
        <v>47</v>
      </c>
      <c r="B354" s="9" t="str">
        <f t="shared" ref="B354:B355" si="21">N21</f>
        <v>This variant is not associated with increased risk.</v>
      </c>
      <c r="C354" s="3" t="s">
        <v>26</v>
      </c>
    </row>
    <row r="355" spans="1:3" ht="15.75" x14ac:dyDescent="0.25">
      <c r="A355" s="8" t="s">
        <v>41</v>
      </c>
      <c r="B355" s="9">
        <f t="shared" si="21"/>
        <v>52.3</v>
      </c>
      <c r="C355" s="3" t="s">
        <v>38</v>
      </c>
    </row>
    <row r="356" spans="1:3" ht="15.75" x14ac:dyDescent="0.25">
      <c r="A356" s="15"/>
    </row>
    <row r="357" spans="1:3" ht="15.75" x14ac:dyDescent="0.25">
      <c r="A357" s="8"/>
      <c r="C357" s="3" t="str">
        <f>CONCATENATE("    ",B353)</f>
        <v xml:space="preserve">    Your DRD2 gene has no variants. A normal gene is referred to as a "wild-type" gene.</v>
      </c>
    </row>
    <row r="358" spans="1:3" ht="15.75" x14ac:dyDescent="0.25">
      <c r="A358" s="8"/>
    </row>
    <row r="359" spans="1:3" ht="15.75" x14ac:dyDescent="0.25">
      <c r="A359" s="8"/>
      <c r="C359" s="3" t="s">
        <v>42</v>
      </c>
    </row>
    <row r="360" spans="1:3" ht="15.75" x14ac:dyDescent="0.25">
      <c r="A360" s="8"/>
    </row>
    <row r="361" spans="1:3" ht="15.75" x14ac:dyDescent="0.25">
      <c r="A361" s="8"/>
      <c r="C361" s="3" t="str">
        <f>CONCATENATE("    ",B354)</f>
        <v xml:space="preserve">    This variant is not associated with increased risk.</v>
      </c>
    </row>
    <row r="362" spans="1:3" ht="15.75" x14ac:dyDescent="0.25">
      <c r="A362" s="15"/>
    </row>
    <row r="363" spans="1:3" ht="15.75" x14ac:dyDescent="0.25">
      <c r="A363" s="15"/>
      <c r="C363" s="3" t="s">
        <v>43</v>
      </c>
    </row>
    <row r="364" spans="1:3" ht="15.75" x14ac:dyDescent="0.25">
      <c r="A364" s="15"/>
    </row>
    <row r="365" spans="1:3" ht="15.75" x14ac:dyDescent="0.25">
      <c r="A365" s="15"/>
      <c r="C365" s="3" t="str">
        <f>CONCATENATE( "    &lt;piechart percentage=",B355," /&gt;")</f>
        <v xml:space="preserve">    &lt;piechart percentage=52.3 /&gt;</v>
      </c>
    </row>
    <row r="366" spans="1:3" ht="15.75" x14ac:dyDescent="0.25">
      <c r="A366" s="15"/>
      <c r="C366" s="3" t="str">
        <f>"  &lt;/Genotype&gt;"</f>
        <v xml:space="preserve">  &lt;/Genotype&gt;</v>
      </c>
    </row>
    <row r="367" spans="1:3" ht="15.75" x14ac:dyDescent="0.25">
      <c r="A367" s="27"/>
      <c r="B367" s="17"/>
      <c r="C367" s="3" t="str">
        <f>C59</f>
        <v>&lt;# C957T #&gt;</v>
      </c>
    </row>
    <row r="368" spans="1:3" ht="15.75" x14ac:dyDescent="0.25">
      <c r="A368" s="15" t="s">
        <v>37</v>
      </c>
      <c r="B368" s="21" t="str">
        <f>O11</f>
        <v>NC_000011.10:g.</v>
      </c>
      <c r="C368" s="3" t="str">
        <f>CONCATENATE("  &lt;Genotype hgvs=",CHAR(34),B368,B369,";",B370,CHAR(34)," name=",CHAR(34),B61,CHAR(34),"&gt; ")</f>
        <v xml:space="preserve">  &lt;Genotype hgvs="NC_000011.10:g.[113412737G&gt;A];[113412737=]" name="C957T"&gt; </v>
      </c>
    </row>
    <row r="369" spans="1:3" ht="15.75" x14ac:dyDescent="0.25">
      <c r="A369" s="15" t="s">
        <v>35</v>
      </c>
      <c r="B369" s="21" t="str">
        <f>O12</f>
        <v>[113412737G&gt;A]</v>
      </c>
    </row>
    <row r="370" spans="1:3" ht="15.75" x14ac:dyDescent="0.25">
      <c r="A370" s="15" t="s">
        <v>31</v>
      </c>
      <c r="B370" s="21" t="str">
        <f>O13</f>
        <v>[113412737=]</v>
      </c>
      <c r="C370" s="3" t="s">
        <v>38</v>
      </c>
    </row>
    <row r="371" spans="1:3" ht="15.75" x14ac:dyDescent="0.25">
      <c r="A371" s="15" t="s">
        <v>39</v>
      </c>
      <c r="B371" s="21" t="str">
        <f>O14</f>
        <v>People with this variant have one copy of the [C957T (p.Pro319=)](https://www.ncbi.nlm.nih.gov/clinvar/variation/198436/)</v>
      </c>
      <c r="C371" s="3" t="s">
        <v>26</v>
      </c>
    </row>
    <row r="372" spans="1:3" ht="15.75" x14ac:dyDescent="0.25">
      <c r="A372" s="8" t="s">
        <v>40</v>
      </c>
      <c r="B372" s="21" t="str">
        <f>O15</f>
        <v>This variant is not associated with increased risk.</v>
      </c>
      <c r="C372" s="3" t="str">
        <f>CONCATENATE("    ",B371)</f>
        <v xml:space="preserve">    People with this variant have one copy of the [C957T (p.Pro319=)](https://www.ncbi.nlm.nih.gov/clinvar/variation/198436/)</v>
      </c>
    </row>
    <row r="373" spans="1:3" ht="15.75" x14ac:dyDescent="0.25">
      <c r="A373" s="8" t="s">
        <v>41</v>
      </c>
      <c r="B373" s="21">
        <f>O16</f>
        <v>48.6</v>
      </c>
    </row>
    <row r="374" spans="1:3" ht="15.75" x14ac:dyDescent="0.25">
      <c r="A374" s="15"/>
      <c r="B374" s="21"/>
      <c r="C374" s="3" t="s">
        <v>42</v>
      </c>
    </row>
    <row r="375" spans="1:3" ht="15.75" x14ac:dyDescent="0.25">
      <c r="A375" s="8"/>
      <c r="B375" s="21"/>
    </row>
    <row r="376" spans="1:3" ht="15.75" x14ac:dyDescent="0.25">
      <c r="A376" s="8"/>
      <c r="B376" s="21"/>
      <c r="C376" s="3" t="str">
        <f>CONCATENATE("    ",B372)</f>
        <v xml:space="preserve">    This variant is not associated with increased risk.</v>
      </c>
    </row>
    <row r="377" spans="1:3" ht="15.75" x14ac:dyDescent="0.25">
      <c r="A377" s="8"/>
      <c r="B377" s="21"/>
    </row>
    <row r="378" spans="1:3" ht="15.75" x14ac:dyDescent="0.25">
      <c r="A378" s="8"/>
      <c r="B378" s="21"/>
      <c r="C378" s="3" t="s">
        <v>43</v>
      </c>
    </row>
    <row r="379" spans="1:3" ht="15.75" x14ac:dyDescent="0.25">
      <c r="A379" s="15"/>
      <c r="B379" s="21"/>
    </row>
    <row r="380" spans="1:3" ht="15.75" x14ac:dyDescent="0.25">
      <c r="A380" s="15"/>
      <c r="C380" s="3" t="str">
        <f>CONCATENATE( "    &lt;piechart percentage=",B373," /&gt;")</f>
        <v xml:space="preserve">    &lt;piechart percentage=48.6 /&gt;</v>
      </c>
    </row>
    <row r="381" spans="1:3" ht="15.75" x14ac:dyDescent="0.25">
      <c r="A381" s="15"/>
      <c r="C381" s="3" t="str">
        <f>"  &lt;/Genotype&gt;"</f>
        <v xml:space="preserve">  &lt;/Genotype&gt;</v>
      </c>
    </row>
    <row r="382" spans="1:3" ht="15.75"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ht="15.75" x14ac:dyDescent="0.25">
      <c r="A383" s="8" t="s">
        <v>45</v>
      </c>
      <c r="B383" s="9" t="str">
        <f t="shared" ref="B383:B384" si="22">O18</f>
        <v>You are in the Moderate Loss of Function category. See below for more information.</v>
      </c>
      <c r="C383" s="3" t="s">
        <v>26</v>
      </c>
    </row>
    <row r="384" spans="1:3" ht="15.75" x14ac:dyDescent="0.25">
      <c r="A384" s="8" t="s">
        <v>41</v>
      </c>
      <c r="B384" s="9">
        <f t="shared" si="22"/>
        <v>29.4</v>
      </c>
      <c r="C384" s="3" t="s">
        <v>38</v>
      </c>
    </row>
    <row r="385" spans="1:3" ht="15.75" x14ac:dyDescent="0.25">
      <c r="A385" s="8"/>
    </row>
    <row r="386" spans="1:3" ht="15.75"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ht="15.75" x14ac:dyDescent="0.25">
      <c r="A387" s="8"/>
    </row>
    <row r="388" spans="1:3" ht="15.75" x14ac:dyDescent="0.25">
      <c r="A388" s="8"/>
      <c r="C388" s="3" t="s">
        <v>42</v>
      </c>
    </row>
    <row r="389" spans="1:3" ht="15.75" x14ac:dyDescent="0.25">
      <c r="A389" s="8"/>
    </row>
    <row r="390" spans="1:3" ht="15.75" x14ac:dyDescent="0.25">
      <c r="A390" s="8"/>
      <c r="C390" s="3" t="str">
        <f>CONCATENATE("    ",B383)</f>
        <v xml:space="preserve">    You are in the Moderate Loss of Function category. See below for more information.</v>
      </c>
    </row>
    <row r="391" spans="1:3" ht="15.75" x14ac:dyDescent="0.25">
      <c r="A391" s="8"/>
    </row>
    <row r="392" spans="1:3" ht="15.75" x14ac:dyDescent="0.25">
      <c r="A392" s="15"/>
      <c r="C392" s="3" t="s">
        <v>43</v>
      </c>
    </row>
    <row r="393" spans="1:3" ht="15.75" x14ac:dyDescent="0.25">
      <c r="A393" s="15"/>
    </row>
    <row r="394" spans="1:3" ht="15.75" x14ac:dyDescent="0.25">
      <c r="A394" s="15"/>
      <c r="C394" s="3" t="str">
        <f>CONCATENATE( "    &lt;piechart percentage=",B384," /&gt;")</f>
        <v xml:space="preserve">    &lt;piechart percentage=29.4 /&gt;</v>
      </c>
    </row>
    <row r="395" spans="1:3" ht="15.75" x14ac:dyDescent="0.25">
      <c r="A395" s="15"/>
      <c r="C395" s="3" t="str">
        <f>"  &lt;/Genotype&gt;"</f>
        <v xml:space="preserve">  &lt;/Genotype&gt;</v>
      </c>
    </row>
    <row r="396" spans="1:3" ht="15.75"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ht="15.75" x14ac:dyDescent="0.25">
      <c r="A397" s="8" t="s">
        <v>47</v>
      </c>
      <c r="B397" s="9" t="str">
        <f t="shared" ref="B397:B398" si="23">O21</f>
        <v>This variant is not associated with increased risk.</v>
      </c>
      <c r="C397" s="3" t="s">
        <v>26</v>
      </c>
    </row>
    <row r="398" spans="1:3" ht="15.75" x14ac:dyDescent="0.25">
      <c r="A398" s="8" t="s">
        <v>41</v>
      </c>
      <c r="B398" s="9">
        <f t="shared" si="23"/>
        <v>22</v>
      </c>
      <c r="C398" s="3" t="s">
        <v>38</v>
      </c>
    </row>
    <row r="399" spans="1:3" ht="15.75" x14ac:dyDescent="0.25">
      <c r="A399" s="15"/>
    </row>
    <row r="400" spans="1:3" ht="15.75" x14ac:dyDescent="0.25">
      <c r="A400" s="8"/>
      <c r="C400" s="3" t="str">
        <f>CONCATENATE("    ",B396)</f>
        <v xml:space="preserve">    Your DRD2 gene has no variants. A normal gene is referred to as a "wild-type" gene.</v>
      </c>
    </row>
    <row r="401" spans="1:3" ht="15.75" x14ac:dyDescent="0.25">
      <c r="A401" s="8"/>
    </row>
    <row r="402" spans="1:3" ht="15.75" x14ac:dyDescent="0.25">
      <c r="A402" s="8"/>
      <c r="C402" s="3" t="s">
        <v>42</v>
      </c>
    </row>
    <row r="403" spans="1:3" ht="15.75" x14ac:dyDescent="0.25">
      <c r="A403" s="8"/>
    </row>
    <row r="404" spans="1:3" ht="15.75" x14ac:dyDescent="0.25">
      <c r="A404" s="8"/>
      <c r="C404" s="3" t="str">
        <f>CONCATENATE("    ",B397)</f>
        <v xml:space="preserve">    This variant is not associated with increased risk.</v>
      </c>
    </row>
    <row r="405" spans="1:3" ht="15.75" x14ac:dyDescent="0.25">
      <c r="A405" s="15"/>
    </row>
    <row r="406" spans="1:3" ht="15.75" x14ac:dyDescent="0.25">
      <c r="A406" s="15"/>
      <c r="C406" s="3" t="s">
        <v>43</v>
      </c>
    </row>
    <row r="407" spans="1:3" ht="15.75" x14ac:dyDescent="0.25">
      <c r="A407" s="15"/>
    </row>
    <row r="408" spans="1:3" ht="15.75" x14ac:dyDescent="0.25">
      <c r="A408" s="15"/>
      <c r="C408" s="3" t="str">
        <f>CONCATENATE( "    &lt;piechart percentage=",B398," /&gt;")</f>
        <v xml:space="preserve">    &lt;piechart percentage=22 /&gt;</v>
      </c>
    </row>
    <row r="409" spans="1:3" ht="15.75" x14ac:dyDescent="0.25">
      <c r="A409" s="15"/>
      <c r="C409" s="3" t="str">
        <f>"  &lt;/Genotype&gt;"</f>
        <v xml:space="preserve">  &lt;/Genotype&gt;</v>
      </c>
    </row>
    <row r="410" spans="1:3" ht="15.75" x14ac:dyDescent="0.25">
      <c r="A410" s="15"/>
      <c r="C410" s="3" t="s">
        <v>48</v>
      </c>
    </row>
    <row r="411" spans="1:3" ht="15.75"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ht="15.75" x14ac:dyDescent="0.25">
      <c r="A412" s="8" t="s">
        <v>49</v>
      </c>
      <c r="B412" s="9" t="s">
        <v>50</v>
      </c>
      <c r="C412" s="3" t="s">
        <v>26</v>
      </c>
    </row>
    <row r="413" spans="1:3" ht="15.75" x14ac:dyDescent="0.25">
      <c r="A413" s="8" t="s">
        <v>41</v>
      </c>
      <c r="C413" s="3" t="s">
        <v>38</v>
      </c>
    </row>
    <row r="414" spans="1:3" ht="15.75" x14ac:dyDescent="0.25">
      <c r="A414" s="8"/>
    </row>
    <row r="415" spans="1:3" ht="15.75" x14ac:dyDescent="0.25">
      <c r="A415" s="8"/>
      <c r="C415" s="3" t="str">
        <f>CONCATENATE("    ",B411)</f>
        <v xml:space="preserve">    Your DRD2 gene has an unknown variant.</v>
      </c>
    </row>
    <row r="416" spans="1:3" ht="15.75" x14ac:dyDescent="0.25">
      <c r="A416" s="8"/>
    </row>
    <row r="417" spans="1:3" ht="15.75" x14ac:dyDescent="0.25">
      <c r="A417" s="8"/>
      <c r="C417" s="3" t="s">
        <v>42</v>
      </c>
    </row>
    <row r="418" spans="1:3" ht="15.75" x14ac:dyDescent="0.25">
      <c r="A418" s="8"/>
    </row>
    <row r="419" spans="1:3" ht="15.75" x14ac:dyDescent="0.25">
      <c r="A419" s="15"/>
      <c r="C419" s="3" t="str">
        <f>CONCATENATE("    ",B412)</f>
        <v xml:space="preserve">    The effect is unknown.</v>
      </c>
    </row>
    <row r="420" spans="1:3" ht="15.75" x14ac:dyDescent="0.25">
      <c r="A420" s="8"/>
    </row>
    <row r="421" spans="1:3" ht="15.75" x14ac:dyDescent="0.25">
      <c r="A421" s="15"/>
      <c r="C421" s="3" t="s">
        <v>43</v>
      </c>
    </row>
    <row r="422" spans="1:3" ht="15.75" x14ac:dyDescent="0.25">
      <c r="A422" s="15"/>
    </row>
    <row r="423" spans="1:3" ht="15.75" x14ac:dyDescent="0.25">
      <c r="A423" s="15"/>
      <c r="C423" s="3" t="str">
        <f>CONCATENATE( "    &lt;piechart percentage=",B413," /&gt;")</f>
        <v xml:space="preserve">    &lt;piechart percentage= /&gt;</v>
      </c>
    </row>
    <row r="424" spans="1:3" ht="15.75" x14ac:dyDescent="0.25">
      <c r="A424" s="15"/>
      <c r="C424" s="3" t="str">
        <f>"  &lt;/Genotype&gt;"</f>
        <v xml:space="preserve">  &lt;/Genotype&gt;</v>
      </c>
    </row>
    <row r="425" spans="1:3" ht="15.75" x14ac:dyDescent="0.25">
      <c r="A425" s="15"/>
      <c r="C425" s="3" t="s">
        <v>51</v>
      </c>
    </row>
    <row r="426" spans="1:3" ht="15.75"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ht="15.75" x14ac:dyDescent="0.25">
      <c r="A427" s="8" t="s">
        <v>47</v>
      </c>
      <c r="B427" s="9" t="s">
        <v>52</v>
      </c>
      <c r="C427" s="3" t="s">
        <v>26</v>
      </c>
    </row>
    <row r="428" spans="1:3" ht="15.75" x14ac:dyDescent="0.25">
      <c r="A428" s="8" t="s">
        <v>41</v>
      </c>
      <c r="C428" s="3" t="s">
        <v>38</v>
      </c>
    </row>
    <row r="429" spans="1:3" ht="15.75" x14ac:dyDescent="0.25">
      <c r="A429" s="8"/>
    </row>
    <row r="430" spans="1:3" ht="15.75" x14ac:dyDescent="0.25">
      <c r="A430" s="8"/>
      <c r="C430" s="3" t="str">
        <f>CONCATENATE("    ",B426)</f>
        <v xml:space="preserve">    Your DRD2 gene has no variants. A normal gene is referred to as a "wild-type" gene.</v>
      </c>
    </row>
    <row r="431" spans="1:3" ht="15.75" x14ac:dyDescent="0.25">
      <c r="A431" s="8"/>
    </row>
    <row r="432" spans="1:3" ht="15.75" x14ac:dyDescent="0.25">
      <c r="A432" s="8"/>
      <c r="C432" s="3" t="s">
        <v>42</v>
      </c>
    </row>
    <row r="433" spans="1:3" ht="15.75" x14ac:dyDescent="0.25">
      <c r="A433" s="8"/>
    </row>
    <row r="434" spans="1:3" ht="15.75" x14ac:dyDescent="0.25">
      <c r="A434" s="8"/>
      <c r="C434" s="3" t="str">
        <f>CONCATENATE("    ",B427)</f>
        <v xml:space="preserve">    Your variant is not associated with any loss of function.</v>
      </c>
    </row>
    <row r="435" spans="1:3" ht="15.75" x14ac:dyDescent="0.25">
      <c r="A435" s="8"/>
    </row>
    <row r="436" spans="1:3" ht="15.75" x14ac:dyDescent="0.25">
      <c r="A436" s="8"/>
      <c r="C436" s="3" t="s">
        <v>43</v>
      </c>
    </row>
    <row r="437" spans="1:3" ht="15.75" x14ac:dyDescent="0.25">
      <c r="A437" s="15"/>
    </row>
    <row r="438" spans="1:3" ht="15.75" x14ac:dyDescent="0.25">
      <c r="A438" s="8"/>
      <c r="C438" s="3" t="str">
        <f>CONCATENATE( "    &lt;piechart percentage=",B428," /&gt;")</f>
        <v xml:space="preserve">    &lt;piechart percentage= /&gt;</v>
      </c>
    </row>
    <row r="439" spans="1:3" ht="15.75" x14ac:dyDescent="0.25">
      <c r="A439" s="8"/>
      <c r="C439" s="3" t="str">
        <f>"  &lt;/Genotype&gt;"</f>
        <v xml:space="preserve">  &lt;/Genotype&gt;</v>
      </c>
    </row>
    <row r="440" spans="1:3" ht="15.75" x14ac:dyDescent="0.25">
      <c r="A440" s="8"/>
      <c r="C440" s="3" t="str">
        <f>"&lt;/GeneAnalysis&gt;"</f>
        <v>&lt;/GeneAnalysis&gt;</v>
      </c>
    </row>
    <row r="441" spans="1:3" s="18" customFormat="1" ht="15.75" x14ac:dyDescent="0.25">
      <c r="A441" s="27"/>
      <c r="B441" s="17"/>
    </row>
    <row r="442" spans="1:3" ht="15.75" x14ac:dyDescent="0.25">
      <c r="A442" s="15"/>
      <c r="C442" s="3" t="str">
        <f>CONCATENATE("# How do changes in ",B11," affect people?")</f>
        <v># How do changes in DRD2 affect people?</v>
      </c>
    </row>
    <row r="443" spans="1:3" ht="15.75" x14ac:dyDescent="0.25">
      <c r="A443" s="15"/>
    </row>
    <row r="444" spans="1:3" ht="15.75"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ht="15.75" x14ac:dyDescent="0.25">
      <c r="A445" s="15"/>
    </row>
    <row r="446" spans="1:3" s="18" customFormat="1" ht="15.75" x14ac:dyDescent="0.25">
      <c r="A446" s="27"/>
      <c r="B446" s="17"/>
      <c r="C446" s="16" t="s">
        <v>54</v>
      </c>
    </row>
    <row r="447" spans="1:3" s="18" customFormat="1" ht="15.75" x14ac:dyDescent="0.25">
      <c r="A447" s="27"/>
      <c r="B447" s="17"/>
      <c r="C447" s="16"/>
    </row>
    <row r="448" spans="1:3" s="18" customFormat="1" ht="15.75" x14ac:dyDescent="0.25">
      <c r="A448" s="16"/>
      <c r="B448" s="17"/>
      <c r="C448" s="16" t="s">
        <v>55</v>
      </c>
    </row>
    <row r="449" spans="1:3" s="18" customFormat="1" ht="15.75" x14ac:dyDescent="0.25">
      <c r="A449" s="16"/>
      <c r="B449" s="17"/>
      <c r="C449" s="16"/>
    </row>
    <row r="450" spans="1:3" ht="15.75" x14ac:dyDescent="0.25">
      <c r="A450" s="15"/>
      <c r="C450" s="3" t="s">
        <v>56</v>
      </c>
    </row>
    <row r="451" spans="1:3" ht="15.75" x14ac:dyDescent="0.25">
      <c r="A451" s="15"/>
    </row>
    <row r="452" spans="1:3" ht="15.75"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ht="15.75" x14ac:dyDescent="0.25">
      <c r="A453" s="15"/>
    </row>
    <row r="454" spans="1:3" ht="15.75" x14ac:dyDescent="0.25">
      <c r="A454" s="15"/>
      <c r="C454" s="3" t="s">
        <v>58</v>
      </c>
    </row>
    <row r="455" spans="1:3" ht="15.75" x14ac:dyDescent="0.25">
      <c r="A455" s="15"/>
    </row>
    <row r="456" spans="1:3" ht="15.75"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ht="15.75" x14ac:dyDescent="0.25">
      <c r="A457" s="15"/>
    </row>
    <row r="458" spans="1:3" s="18" customFormat="1" ht="15.75" x14ac:dyDescent="0.25">
      <c r="A458" s="27"/>
      <c r="B458" s="17"/>
      <c r="C458" s="16" t="s">
        <v>60</v>
      </c>
    </row>
    <row r="459" spans="1:3" s="18" customFormat="1" ht="15.75" x14ac:dyDescent="0.25">
      <c r="A459" s="27"/>
      <c r="B459" s="17"/>
      <c r="C459" s="16"/>
    </row>
    <row r="460" spans="1:3" s="18" customFormat="1" ht="15.75" x14ac:dyDescent="0.25">
      <c r="A460" s="16"/>
      <c r="B460" s="17"/>
      <c r="C460" s="16" t="s">
        <v>61</v>
      </c>
    </row>
    <row r="461" spans="1:3" s="18" customFormat="1" ht="15.75" x14ac:dyDescent="0.25">
      <c r="A461" s="16"/>
      <c r="B461" s="17"/>
      <c r="C461" s="16"/>
    </row>
    <row r="462" spans="1:3" ht="15.75" x14ac:dyDescent="0.25">
      <c r="A462" s="15"/>
      <c r="C462" s="3" t="s">
        <v>56</v>
      </c>
    </row>
    <row r="463" spans="1:3" ht="15.75" x14ac:dyDescent="0.25">
      <c r="A463" s="15"/>
    </row>
    <row r="464" spans="1:3" ht="15.75"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ht="15.75" x14ac:dyDescent="0.25">
      <c r="A465" s="15"/>
    </row>
    <row r="466" spans="1:3" ht="15.75" x14ac:dyDescent="0.25">
      <c r="A466" s="15"/>
      <c r="C466" s="3" t="s">
        <v>58</v>
      </c>
    </row>
    <row r="467" spans="1:3" ht="15.75" x14ac:dyDescent="0.25">
      <c r="A467" s="15"/>
    </row>
    <row r="468" spans="1:3" ht="15.75" x14ac:dyDescent="0.25">
      <c r="A468" s="15"/>
      <c r="B468" s="9" t="s">
        <v>63</v>
      </c>
      <c r="C468" s="3" t="str">
        <f>B468</f>
        <v>[Anti-CD20 intervention](https://www.ncbi.nlm.nih.gov/pubmed/27834303) may help CFS patients, and has shown to increase muscarinic antibody positivity and reduced symptoms.</v>
      </c>
    </row>
    <row r="470" spans="1:3" s="18" customFormat="1" ht="15.75" x14ac:dyDescent="0.25">
      <c r="A470" s="27"/>
      <c r="B470" s="17"/>
      <c r="C470" s="16" t="s">
        <v>64</v>
      </c>
    </row>
    <row r="471" spans="1:3" s="18" customFormat="1" ht="15.75" x14ac:dyDescent="0.25">
      <c r="A471" s="27"/>
      <c r="B471" s="17"/>
      <c r="C471" s="16"/>
    </row>
    <row r="472" spans="1:3" s="18" customFormat="1" ht="15.75" x14ac:dyDescent="0.25">
      <c r="A472" s="16"/>
      <c r="B472" s="17"/>
      <c r="C472" s="16" t="s">
        <v>65</v>
      </c>
    </row>
    <row r="473" spans="1:3" s="18" customFormat="1" ht="15.75" x14ac:dyDescent="0.25">
      <c r="A473" s="16"/>
      <c r="B473" s="17"/>
      <c r="C473" s="16"/>
    </row>
    <row r="474" spans="1:3" ht="15.75" x14ac:dyDescent="0.25">
      <c r="A474" s="15"/>
      <c r="C474" s="3" t="s">
        <v>56</v>
      </c>
    </row>
    <row r="475" spans="1:3" ht="15.75" x14ac:dyDescent="0.25">
      <c r="A475" s="15"/>
    </row>
    <row r="476" spans="1:3" ht="15.75"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ht="15.75" x14ac:dyDescent="0.25">
      <c r="A477" s="15"/>
    </row>
    <row r="478" spans="1:3" ht="15.75" x14ac:dyDescent="0.25">
      <c r="A478" s="15"/>
      <c r="C478" s="3" t="s">
        <v>58</v>
      </c>
    </row>
    <row r="479" spans="1:3" ht="15.75" x14ac:dyDescent="0.25">
      <c r="A479" s="15"/>
    </row>
    <row r="480" spans="1:3" ht="15.75"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ht="15.75" x14ac:dyDescent="0.25">
      <c r="A482" s="27"/>
      <c r="B482" s="17"/>
      <c r="C482" s="16" t="s">
        <v>68</v>
      </c>
    </row>
    <row r="483" spans="1:3" s="18" customFormat="1" ht="15.75" x14ac:dyDescent="0.25">
      <c r="A483" s="27"/>
      <c r="B483" s="17"/>
      <c r="C483" s="16"/>
    </row>
    <row r="484" spans="1:3" s="18" customFormat="1" ht="15.75" x14ac:dyDescent="0.25">
      <c r="A484" s="16"/>
      <c r="B484" s="17"/>
      <c r="C484" s="16" t="s">
        <v>69</v>
      </c>
    </row>
    <row r="485" spans="1:3" s="18" customFormat="1" ht="15.75" x14ac:dyDescent="0.25">
      <c r="A485" s="16"/>
      <c r="B485" s="17"/>
      <c r="C485" s="16"/>
    </row>
    <row r="486" spans="1:3" ht="15.75" x14ac:dyDescent="0.25">
      <c r="A486" s="15"/>
      <c r="C486" s="3" t="s">
        <v>70</v>
      </c>
    </row>
    <row r="487" spans="1:3" ht="15.75" x14ac:dyDescent="0.25">
      <c r="A487" s="15"/>
    </row>
    <row r="488" spans="1:3" ht="15.75"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ht="15.75" x14ac:dyDescent="0.25">
      <c r="A489" s="15"/>
    </row>
    <row r="490" spans="1:3" ht="15.75" x14ac:dyDescent="0.25">
      <c r="A490" s="15"/>
      <c r="C490" s="3" t="s">
        <v>58</v>
      </c>
    </row>
    <row r="491" spans="1:3" ht="15.75" x14ac:dyDescent="0.25">
      <c r="A491" s="15"/>
    </row>
    <row r="492" spans="1:3" ht="15.75"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ht="15.75" x14ac:dyDescent="0.25">
      <c r="B494" s="17"/>
    </row>
    <row r="496" spans="1:3" ht="15.75"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ht="15.75"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ht="15.75"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ht="15.75"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ht="15.75"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ht="15.75"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ht="15.75"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ht="15.75"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ht="15.75"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ht="15.75"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ht="15.75"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ht="15.75"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ht="15.75"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ht="15.75"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ht="15.75"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ht="15.75"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ht="15.75"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ht="15.75"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ht="15.75"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ht="15.75"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ht="15.75"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workbookViewId="0">
      <selection activeCell="C2" sqref="C2:C297"/>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191</v>
      </c>
      <c r="C2" s="3" t="str">
        <f>CONCATENATE("# What does the ",B2," gene do?")</f>
        <v># What does the POMC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207</v>
      </c>
      <c r="H8" s="3" t="s">
        <v>19</v>
      </c>
      <c r="I8" s="11" t="s">
        <v>20</v>
      </c>
      <c r="J8" s="3">
        <v>0.17299999999999999</v>
      </c>
      <c r="K8" s="3">
        <v>0.1</v>
      </c>
      <c r="L8" s="3">
        <f t="shared" si="0"/>
        <v>1.7299999999999998</v>
      </c>
      <c r="Y8" s="6"/>
      <c r="AC8" s="10"/>
    </row>
    <row r="9" spans="1:36" ht="15.75" x14ac:dyDescent="0.25">
      <c r="A9" s="15" t="s">
        <v>21</v>
      </c>
      <c r="B9" s="9" t="s">
        <v>209</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ht="15.75" x14ac:dyDescent="0.25">
      <c r="A10" s="16"/>
      <c r="B10" s="17"/>
      <c r="H10" s="18" t="str">
        <f>B19</f>
        <v>T25164312G</v>
      </c>
      <c r="I10" s="18" t="str">
        <f>B25</f>
        <v>T25161964C</v>
      </c>
      <c r="J10" s="18" t="str">
        <f>B31</f>
        <v>A25166355G</v>
      </c>
      <c r="K10" s="18" t="str">
        <f>B37</f>
        <v>A133-2C</v>
      </c>
      <c r="L10" s="18" t="str">
        <f>B43</f>
        <v>Ser7Argfs</v>
      </c>
    </row>
    <row r="11" spans="1:36" ht="15.75" x14ac:dyDescent="0.25">
      <c r="A11" s="8" t="s">
        <v>3</v>
      </c>
      <c r="B11" s="9" t="s">
        <v>191</v>
      </c>
      <c r="C11" s="3" t="str">
        <f>CONCATENATE("&lt;GeneAnalysis gene=",CHAR(34),B11,CHAR(34)," interval=",CHAR(34),B12,CHAR(34),"&gt; ")</f>
        <v xml:space="preserve">&lt;GeneAnalysis gene="POMC" interval="NC_000002.12:g.25160853_25168851"&gt; </v>
      </c>
      <c r="H11" s="19" t="s">
        <v>116</v>
      </c>
      <c r="I11" s="19" t="s">
        <v>116</v>
      </c>
      <c r="J11" s="19" t="s">
        <v>116</v>
      </c>
      <c r="K11" s="19" t="s">
        <v>327</v>
      </c>
      <c r="L11" s="19" t="s">
        <v>116</v>
      </c>
      <c r="M11" s="19"/>
      <c r="N11" s="19"/>
      <c r="O11" s="20"/>
      <c r="P11" s="20"/>
      <c r="Q11" s="20"/>
      <c r="R11" s="20"/>
      <c r="S11" s="20"/>
      <c r="T11" s="20"/>
      <c r="U11" s="20"/>
      <c r="V11" s="20"/>
      <c r="W11" s="20"/>
      <c r="X11" s="20"/>
      <c r="Y11" s="20"/>
      <c r="Z11" s="20"/>
    </row>
    <row r="12" spans="1:36" ht="15.75" x14ac:dyDescent="0.25">
      <c r="A12" s="8" t="s">
        <v>24</v>
      </c>
      <c r="B12" s="9" t="s">
        <v>208</v>
      </c>
      <c r="H12" s="9" t="s">
        <v>201</v>
      </c>
      <c r="I12" s="9" t="s">
        <v>203</v>
      </c>
      <c r="J12" s="9" t="s">
        <v>205</v>
      </c>
      <c r="K12" s="9" t="s">
        <v>328</v>
      </c>
      <c r="L12" s="9" t="s">
        <v>330</v>
      </c>
      <c r="M12" s="9"/>
      <c r="N12" s="9"/>
      <c r="O12" s="9"/>
      <c r="P12" s="9"/>
      <c r="Q12" s="9"/>
      <c r="R12" s="9"/>
      <c r="S12" s="9"/>
      <c r="T12" s="9"/>
      <c r="U12" s="9"/>
      <c r="V12" s="9"/>
      <c r="W12" s="9"/>
      <c r="X12" s="9"/>
      <c r="Y12" s="9"/>
      <c r="Z12" s="9"/>
    </row>
    <row r="13" spans="1:36" ht="15.75" x14ac:dyDescent="0.25">
      <c r="A13" s="8" t="s">
        <v>25</v>
      </c>
      <c r="B13" s="9" t="s">
        <v>332</v>
      </c>
      <c r="C13" s="3" t="str">
        <f>CONCATENATE("# What are some common mutations of ",B11,"?")</f>
        <v># What are some common mutations of POMC?</v>
      </c>
      <c r="H13" s="9" t="s">
        <v>202</v>
      </c>
      <c r="I13" s="9" t="s">
        <v>204</v>
      </c>
      <c r="J13" s="9" t="s">
        <v>206</v>
      </c>
      <c r="K13" s="9" t="s">
        <v>329</v>
      </c>
      <c r="L13" s="9" t="s">
        <v>331</v>
      </c>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ht="15.75"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ht="15.75" x14ac:dyDescent="0.25">
      <c r="H16" s="9">
        <v>45.2</v>
      </c>
      <c r="I16" s="9">
        <v>49.8</v>
      </c>
      <c r="J16" s="9">
        <v>30</v>
      </c>
      <c r="K16" s="9">
        <v>45.6</v>
      </c>
      <c r="L16" s="9">
        <v>0.1</v>
      </c>
      <c r="M16" s="9"/>
      <c r="N16" s="9"/>
      <c r="O16" s="9"/>
      <c r="P16" s="9"/>
      <c r="Q16" s="9"/>
      <c r="R16" s="9"/>
      <c r="S16" s="9"/>
      <c r="T16" s="9"/>
      <c r="U16" s="9"/>
      <c r="V16" s="9"/>
      <c r="W16" s="9"/>
      <c r="X16" s="9"/>
      <c r="Y16" s="9"/>
      <c r="Z16" s="9"/>
    </row>
    <row r="17" spans="1:26" ht="15.75"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ht="15.75" x14ac:dyDescent="0.25">
      <c r="A18" s="8" t="s">
        <v>29</v>
      </c>
      <c r="B18" s="19" t="s">
        <v>192</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ht="15.75" x14ac:dyDescent="0.25">
      <c r="A19" s="15" t="s">
        <v>30</v>
      </c>
      <c r="B19" s="21" t="s">
        <v>200</v>
      </c>
      <c r="H19" s="9">
        <v>23.2</v>
      </c>
      <c r="I19" s="9">
        <v>34.4</v>
      </c>
      <c r="J19" s="9">
        <v>10.9</v>
      </c>
      <c r="K19" s="9">
        <v>33.6</v>
      </c>
      <c r="L19" s="9">
        <v>0.02</v>
      </c>
      <c r="M19" s="9"/>
      <c r="N19" s="9"/>
      <c r="O19" s="9"/>
      <c r="P19" s="9"/>
      <c r="Q19" s="9"/>
      <c r="R19" s="9"/>
      <c r="S19" s="9"/>
      <c r="T19" s="9"/>
      <c r="U19" s="9"/>
      <c r="V19" s="9"/>
      <c r="W19" s="9"/>
      <c r="X19" s="9"/>
      <c r="Y19" s="9"/>
      <c r="Z19" s="9"/>
    </row>
    <row r="20" spans="1:26" ht="15.75"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ht="15.75"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ht="15.75" x14ac:dyDescent="0.25">
      <c r="A22" s="15" t="s">
        <v>35</v>
      </c>
      <c r="B22" s="9" t="s">
        <v>199</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ht="15.75" x14ac:dyDescent="0.25">
      <c r="A23" s="15"/>
      <c r="C23" s="3" t="str">
        <f>CONCATENATE("&lt;# ",B25," #&gt;")</f>
        <v>&lt;# T25161964C #&gt;</v>
      </c>
    </row>
    <row r="24" spans="1:26" ht="15.75" x14ac:dyDescent="0.25">
      <c r="A24" s="8" t="s">
        <v>29</v>
      </c>
      <c r="B24" s="29" t="s">
        <v>193</v>
      </c>
      <c r="C24" s="3" t="str">
        <f>CONCATENATE("  &lt;Variant hgvs=",CHAR(34),B24,CHAR(34)," name=",CHAR(34),B25,CHAR(34),"&gt; ")</f>
        <v xml:space="preserve">  &lt;Variant hgvs="NC_000002.12:g.25161964T&gt;C" name="T25161964C"&gt; </v>
      </c>
    </row>
    <row r="25" spans="1:26" ht="15.75" x14ac:dyDescent="0.25">
      <c r="A25" s="15" t="s">
        <v>30</v>
      </c>
      <c r="B25" s="9" t="s">
        <v>197</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ht="15.75" x14ac:dyDescent="0.25">
      <c r="A27" s="15" t="s">
        <v>33</v>
      </c>
      <c r="B27" s="9" t="s">
        <v>93</v>
      </c>
    </row>
    <row r="28" spans="1:26" ht="15.75" x14ac:dyDescent="0.25">
      <c r="A28" s="15" t="s">
        <v>35</v>
      </c>
      <c r="B28" s="9" t="s">
        <v>198</v>
      </c>
      <c r="C28" s="3" t="str">
        <f>"  &lt;/Variant&gt;"</f>
        <v xml:space="preserve">  &lt;/Variant&gt;</v>
      </c>
    </row>
    <row r="29" spans="1:26" ht="15.75" x14ac:dyDescent="0.25">
      <c r="A29" s="8"/>
      <c r="C29" s="3" t="str">
        <f>CONCATENATE("&lt;# ",B31," #&gt;")</f>
        <v>&lt;# A25166355G #&gt;</v>
      </c>
    </row>
    <row r="30" spans="1:26" ht="15.75" x14ac:dyDescent="0.25">
      <c r="A30" s="8" t="s">
        <v>29</v>
      </c>
      <c r="B30" s="19" t="s">
        <v>194</v>
      </c>
      <c r="C30" s="3" t="str">
        <f>CONCATENATE("  &lt;Variant hgvs=",CHAR(34),B30,CHAR(34)," name=",CHAR(34),B31,CHAR(34),"&gt; ")</f>
        <v xml:space="preserve">  &lt;Variant hgvs="NC_000002.12:g.25166355A&gt;G" name="A25166355G"&gt; </v>
      </c>
    </row>
    <row r="31" spans="1:26" ht="15.75" x14ac:dyDescent="0.25">
      <c r="A31" s="15" t="s">
        <v>30</v>
      </c>
      <c r="B31" s="9" t="s">
        <v>195</v>
      </c>
    </row>
    <row r="32" spans="1:26" ht="15.75"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ht="15.75" x14ac:dyDescent="0.25">
      <c r="A33" s="15" t="s">
        <v>33</v>
      </c>
      <c r="B33" s="9" t="s">
        <v>34</v>
      </c>
    </row>
    <row r="34" spans="1:3" ht="15.75" x14ac:dyDescent="0.25">
      <c r="A34" s="15" t="s">
        <v>35</v>
      </c>
      <c r="B34" s="9" t="s">
        <v>196</v>
      </c>
      <c r="C34" s="3" t="str">
        <f>"  &lt;/Variant&gt;"</f>
        <v xml:space="preserve">  &lt;/Variant&gt;</v>
      </c>
    </row>
    <row r="35" spans="1:3" ht="15.75" x14ac:dyDescent="0.25">
      <c r="A35" s="15"/>
      <c r="C35" s="3" t="str">
        <f>CONCATENATE("&lt;# ",B37," #&gt;")</f>
        <v>&lt;# A133-2C #&gt;</v>
      </c>
    </row>
    <row r="36" spans="1:3" ht="15.75" x14ac:dyDescent="0.25">
      <c r="A36" s="8" t="s">
        <v>29</v>
      </c>
      <c r="B36" s="19" t="s">
        <v>324</v>
      </c>
      <c r="C36" s="3" t="str">
        <f>CONCATENATE("  &lt;Variant hgvs=",CHAR(34),B36,CHAR(34)," name=",CHAR(34),B37,CHAR(34),"&gt; ")</f>
        <v xml:space="preserve">  &lt;Variant hgvs="NC_000002.12:g.25161754T&gt;G" name="A133-2C"&gt; </v>
      </c>
    </row>
    <row r="37" spans="1:3" ht="15.75" x14ac:dyDescent="0.25">
      <c r="A37" s="15" t="s">
        <v>30</v>
      </c>
      <c r="B37" s="9" t="s">
        <v>325</v>
      </c>
    </row>
    <row r="38" spans="1:3" ht="15.75"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ht="15.75" x14ac:dyDescent="0.25">
      <c r="A39" s="15" t="s">
        <v>33</v>
      </c>
      <c r="B39" s="9" t="s">
        <v>93</v>
      </c>
    </row>
    <row r="40" spans="1:3" ht="15.75" x14ac:dyDescent="0.25">
      <c r="A40" s="15" t="s">
        <v>35</v>
      </c>
      <c r="B40" s="9" t="s">
        <v>326</v>
      </c>
      <c r="C40" s="3" t="str">
        <f>"  &lt;/Variant&gt;"</f>
        <v xml:space="preserve">  &lt;/Variant&gt;</v>
      </c>
    </row>
    <row r="41" spans="1:3" ht="15.75" x14ac:dyDescent="0.25">
      <c r="A41" s="15"/>
      <c r="C41" s="3" t="str">
        <f>CONCATENATE("&lt;# ",B43," #&gt;")</f>
        <v>&lt;# Ser7Argfs #&gt;</v>
      </c>
    </row>
    <row r="42" spans="1:3" ht="15.75" x14ac:dyDescent="0.25">
      <c r="A42" s="8" t="s">
        <v>29</v>
      </c>
      <c r="B42" s="19" t="s">
        <v>322</v>
      </c>
      <c r="C42" s="3" t="str">
        <f>CONCATENATE("  &lt;Variant hgvs=",CHAR(34),B42,CHAR(34)," name=",CHAR(34),B43,CHAR(34),"&gt; ")</f>
        <v xml:space="preserve">  &lt;Variant hgvs="NC_000002.12:g.25164752_25164753insCCACCCGAGGGGCCCCCGAGGGCCC" name="Ser7Argfs"&gt; </v>
      </c>
    </row>
    <row r="43" spans="1:3" ht="15.75" x14ac:dyDescent="0.25">
      <c r="A43" s="15" t="s">
        <v>30</v>
      </c>
      <c r="B43" s="9" t="s">
        <v>321</v>
      </c>
    </row>
    <row r="44" spans="1:3" ht="15.75" x14ac:dyDescent="0.25">
      <c r="A44" s="15" t="s">
        <v>31</v>
      </c>
      <c r="B44" s="9" t="s">
        <v>323</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ht="15.75" x14ac:dyDescent="0.25">
      <c r="A45" s="15" t="s">
        <v>33</v>
      </c>
      <c r="B45" s="9" t="s">
        <v>34</v>
      </c>
    </row>
    <row r="46" spans="1:3" ht="15.75" x14ac:dyDescent="0.25">
      <c r="A46" s="15" t="s">
        <v>35</v>
      </c>
      <c r="B46" s="9" t="s">
        <v>320</v>
      </c>
      <c r="C46" s="3" t="str">
        <f>"  &lt;/Variant&gt;"</f>
        <v xml:space="preserve">  &lt;/Variant&gt;</v>
      </c>
    </row>
    <row r="47" spans="1:3" s="18" customFormat="1" ht="15.75" x14ac:dyDescent="0.25">
      <c r="A47" s="27"/>
      <c r="B47" s="17"/>
    </row>
    <row r="48" spans="1:3" s="18" customFormat="1" ht="15.75" x14ac:dyDescent="0.25">
      <c r="A48" s="27"/>
      <c r="B48" s="17"/>
      <c r="C48" s="18" t="str">
        <f>C17</f>
        <v>&lt;# T25164312G #&gt;</v>
      </c>
    </row>
    <row r="49" spans="1:3" ht="15.75" x14ac:dyDescent="0.25">
      <c r="A49" s="15" t="s">
        <v>37</v>
      </c>
      <c r="B49" s="21" t="str">
        <f>H11</f>
        <v>NC_000002.12:g.</v>
      </c>
      <c r="C49" s="3" t="str">
        <f>CONCATENATE("  &lt;Genotype hgvs=",CHAR(34),B49,B50,";",B51,CHAR(34)," name=",CHAR(34),B19,CHAR(34),"&gt; ")</f>
        <v xml:space="preserve">  &lt;Genotype hgvs="NC_000002.12:g.[25164312T&gt;G];[25164312=]" name="T25164312G"&gt; </v>
      </c>
    </row>
    <row r="50" spans="1:3" ht="15.75" x14ac:dyDescent="0.25">
      <c r="A50" s="15" t="s">
        <v>35</v>
      </c>
      <c r="B50" s="21" t="str">
        <f t="shared" ref="B50:B54" si="1">H12</f>
        <v>[25164312T&gt;G]</v>
      </c>
    </row>
    <row r="51" spans="1:3" ht="15.75" x14ac:dyDescent="0.25">
      <c r="A51" s="15" t="s">
        <v>31</v>
      </c>
      <c r="B51" s="21" t="str">
        <f t="shared" si="1"/>
        <v>[25164312=]</v>
      </c>
      <c r="C51" s="3" t="s">
        <v>38</v>
      </c>
    </row>
    <row r="52" spans="1:3" ht="15.75"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ht="15.75"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ht="15.75" x14ac:dyDescent="0.25">
      <c r="A54" s="8" t="s">
        <v>41</v>
      </c>
      <c r="B54" s="21">
        <f t="shared" si="1"/>
        <v>45.2</v>
      </c>
    </row>
    <row r="55" spans="1:3" ht="15.75" x14ac:dyDescent="0.25">
      <c r="A55" s="15"/>
      <c r="C55" s="3" t="s">
        <v>42</v>
      </c>
    </row>
    <row r="56" spans="1:3" ht="15.75" x14ac:dyDescent="0.25">
      <c r="A56" s="8"/>
    </row>
    <row r="57" spans="1:3" ht="15.75" x14ac:dyDescent="0.25">
      <c r="A57" s="8"/>
      <c r="C57" s="3" t="str">
        <f>CONCATENATE("    ",B53)</f>
        <v xml:space="preserve">    This variant is not associated with increased risk.</v>
      </c>
    </row>
    <row r="58" spans="1:3" ht="15.75" x14ac:dyDescent="0.25">
      <c r="A58" s="8"/>
    </row>
    <row r="59" spans="1:3" ht="15.75" x14ac:dyDescent="0.25">
      <c r="A59" s="8"/>
      <c r="C59" s="3" t="s">
        <v>43</v>
      </c>
    </row>
    <row r="60" spans="1:3" ht="15.75" x14ac:dyDescent="0.25">
      <c r="A60" s="15"/>
    </row>
    <row r="61" spans="1:3" ht="15.75" x14ac:dyDescent="0.25">
      <c r="A61" s="15"/>
      <c r="C61" s="3" t="str">
        <f>CONCATENATE( "    &lt;piechart percentage=",B54," /&gt;")</f>
        <v xml:space="preserve">    &lt;piechart percentage=45.2 /&gt;</v>
      </c>
    </row>
    <row r="62" spans="1:3" ht="15.75" x14ac:dyDescent="0.25">
      <c r="A62" s="15"/>
      <c r="C62" s="3" t="str">
        <f>"  &lt;/Genotype&gt;"</f>
        <v xml:space="preserve">  &lt;/Genotype&gt;</v>
      </c>
    </row>
    <row r="63" spans="1:3" ht="15.75"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ht="15.75" x14ac:dyDescent="0.25">
      <c r="A64" s="8" t="s">
        <v>45</v>
      </c>
      <c r="B64" s="9" t="str">
        <f t="shared" ref="B64:B65" si="2">H18</f>
        <v>You are in the Moderate Loss of Function category. See below for more information.</v>
      </c>
      <c r="C64" s="3" t="s">
        <v>26</v>
      </c>
    </row>
    <row r="65" spans="1:3" ht="15.75" x14ac:dyDescent="0.25">
      <c r="A65" s="8" t="s">
        <v>41</v>
      </c>
      <c r="B65" s="9">
        <f t="shared" si="2"/>
        <v>23.2</v>
      </c>
      <c r="C65" s="3" t="s">
        <v>38</v>
      </c>
    </row>
    <row r="66" spans="1:3" ht="15.75" x14ac:dyDescent="0.25">
      <c r="A66" s="8"/>
    </row>
    <row r="67" spans="1:3" ht="15.75"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ht="15.75" x14ac:dyDescent="0.25">
      <c r="A68" s="8"/>
    </row>
    <row r="69" spans="1:3" ht="15.75" x14ac:dyDescent="0.25">
      <c r="A69" s="8"/>
      <c r="C69" s="3" t="s">
        <v>42</v>
      </c>
    </row>
    <row r="70" spans="1:3" ht="15.75" x14ac:dyDescent="0.25">
      <c r="A70" s="8"/>
    </row>
    <row r="71" spans="1:3" ht="15.75" x14ac:dyDescent="0.25">
      <c r="A71" s="8"/>
      <c r="C71" s="3" t="str">
        <f>CONCATENATE("    ",B64)</f>
        <v xml:space="preserve">    You are in the Moderate Loss of Function category. See below for more information.</v>
      </c>
    </row>
    <row r="72" spans="1:3" ht="15.75" x14ac:dyDescent="0.25">
      <c r="A72" s="8"/>
    </row>
    <row r="73" spans="1:3" ht="15.75" x14ac:dyDescent="0.25">
      <c r="A73" s="15"/>
      <c r="C73" s="3" t="s">
        <v>43</v>
      </c>
    </row>
    <row r="74" spans="1:3" ht="15.75" x14ac:dyDescent="0.25">
      <c r="A74" s="15"/>
    </row>
    <row r="75" spans="1:3" ht="15.75" x14ac:dyDescent="0.25">
      <c r="A75" s="15"/>
      <c r="C75" s="3" t="str">
        <f>CONCATENATE( "    &lt;piechart percentage=",B65," /&gt;")</f>
        <v xml:space="preserve">    &lt;piechart percentage=23.2 /&gt;</v>
      </c>
    </row>
    <row r="76" spans="1:3" ht="15.75" x14ac:dyDescent="0.25">
      <c r="A76" s="15"/>
      <c r="C76" s="3" t="str">
        <f>"  &lt;/Genotype&gt;"</f>
        <v xml:space="preserve">  &lt;/Genotype&gt;</v>
      </c>
    </row>
    <row r="77" spans="1:3" ht="15.75"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ht="15.75" x14ac:dyDescent="0.25">
      <c r="A78" s="8" t="s">
        <v>47</v>
      </c>
      <c r="B78" s="9" t="str">
        <f t="shared" ref="B78:B79" si="3">H21</f>
        <v>This variant is not associated with increased risk.</v>
      </c>
      <c r="C78" s="3" t="s">
        <v>26</v>
      </c>
    </row>
    <row r="79" spans="1:3" ht="15.75" x14ac:dyDescent="0.25">
      <c r="A79" s="8" t="s">
        <v>41</v>
      </c>
      <c r="B79" s="9">
        <f t="shared" si="3"/>
        <v>31.6</v>
      </c>
      <c r="C79" s="3" t="s">
        <v>38</v>
      </c>
    </row>
    <row r="80" spans="1:3" ht="15.75" x14ac:dyDescent="0.25">
      <c r="A80" s="15"/>
    </row>
    <row r="81" spans="1:3" ht="15.75" x14ac:dyDescent="0.25">
      <c r="A81" s="8"/>
      <c r="C81" s="3" t="str">
        <f>CONCATENATE("    ",B77)</f>
        <v xml:space="preserve">    Your POMC gene has no variants. A normal gene is referred to as a "wild-type" gene.</v>
      </c>
    </row>
    <row r="82" spans="1:3" ht="15.75" x14ac:dyDescent="0.25">
      <c r="A82" s="8"/>
    </row>
    <row r="83" spans="1:3" ht="15.75" x14ac:dyDescent="0.25">
      <c r="A83" s="8"/>
      <c r="C83" s="3" t="s">
        <v>42</v>
      </c>
    </row>
    <row r="84" spans="1:3" ht="15.75" x14ac:dyDescent="0.25">
      <c r="A84" s="8"/>
    </row>
    <row r="85" spans="1:3" ht="15.75" x14ac:dyDescent="0.25">
      <c r="A85" s="8"/>
      <c r="C85" s="3" t="str">
        <f>CONCATENATE("    ",B78)</f>
        <v xml:space="preserve">    This variant is not associated with increased risk.</v>
      </c>
    </row>
    <row r="86" spans="1:3" ht="15.75" x14ac:dyDescent="0.25">
      <c r="A86" s="15"/>
    </row>
    <row r="87" spans="1:3" ht="15.75" x14ac:dyDescent="0.25">
      <c r="A87" s="15"/>
      <c r="C87" s="3" t="s">
        <v>43</v>
      </c>
    </row>
    <row r="88" spans="1:3" ht="15.75" x14ac:dyDescent="0.25">
      <c r="A88" s="15"/>
    </row>
    <row r="89" spans="1:3" ht="15.75" x14ac:dyDescent="0.25">
      <c r="A89" s="15"/>
      <c r="C89" s="3" t="str">
        <f>CONCATENATE( "    &lt;piechart percentage=",B79," /&gt;")</f>
        <v xml:space="preserve">    &lt;piechart percentage=31.6 /&gt;</v>
      </c>
    </row>
    <row r="90" spans="1:3" ht="15.75" x14ac:dyDescent="0.25">
      <c r="A90" s="15"/>
      <c r="C90" s="3" t="str">
        <f>"  &lt;/Genotype&gt;"</f>
        <v xml:space="preserve">  &lt;/Genotype&gt;</v>
      </c>
    </row>
    <row r="91" spans="1:3" ht="15.75" x14ac:dyDescent="0.25">
      <c r="A91" s="15"/>
      <c r="C91" s="3" t="str">
        <f>C23</f>
        <v>&lt;# T25161964C #&gt;</v>
      </c>
    </row>
    <row r="92" spans="1:3" ht="15.75" x14ac:dyDescent="0.25">
      <c r="A92" s="15" t="s">
        <v>37</v>
      </c>
      <c r="B92" s="21" t="str">
        <f>I11</f>
        <v>NC_000002.12:g.</v>
      </c>
      <c r="C92" s="3" t="str">
        <f>CONCATENATE("  &lt;Genotype hgvs=",CHAR(34),B92,B93,";",B94,CHAR(34)," name=",CHAR(34),B25,CHAR(34),"&gt; ")</f>
        <v xml:space="preserve">  &lt;Genotype hgvs="NC_000002.12:g.[25161964T&gt;C];[25161964=]" name="T25161964C"&gt; </v>
      </c>
    </row>
    <row r="93" spans="1:3" ht="15.75" x14ac:dyDescent="0.25">
      <c r="A93" s="15" t="s">
        <v>35</v>
      </c>
      <c r="B93" s="21" t="str">
        <f t="shared" ref="B93:B97" si="4">I12</f>
        <v>[25161964T&gt;C]</v>
      </c>
    </row>
    <row r="94" spans="1:3" ht="15.75" x14ac:dyDescent="0.25">
      <c r="A94" s="15" t="s">
        <v>31</v>
      </c>
      <c r="B94" s="21" t="str">
        <f t="shared" si="4"/>
        <v>[25161964=]</v>
      </c>
      <c r="C94" s="3" t="s">
        <v>38</v>
      </c>
    </row>
    <row r="95" spans="1:3" ht="15.75"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ht="15.75"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ht="15.75" x14ac:dyDescent="0.25">
      <c r="A97" s="8" t="s">
        <v>41</v>
      </c>
      <c r="B97" s="21">
        <f t="shared" si="4"/>
        <v>49.8</v>
      </c>
    </row>
    <row r="98" spans="1:3" ht="15.75" x14ac:dyDescent="0.25">
      <c r="A98" s="15"/>
      <c r="C98" s="3" t="s">
        <v>42</v>
      </c>
    </row>
    <row r="99" spans="1:3" ht="15.75" x14ac:dyDescent="0.25">
      <c r="A99" s="8"/>
    </row>
    <row r="100" spans="1:3" ht="15.75" x14ac:dyDescent="0.25">
      <c r="A100" s="8"/>
      <c r="C100" s="3" t="str">
        <f>CONCATENATE("    ",B96)</f>
        <v xml:space="preserve">    This variant is not associated with increased risk.</v>
      </c>
    </row>
    <row r="101" spans="1:3" ht="15.75" x14ac:dyDescent="0.25">
      <c r="A101" s="8"/>
    </row>
    <row r="102" spans="1:3" ht="15.75" x14ac:dyDescent="0.25">
      <c r="A102" s="8"/>
      <c r="C102" s="3" t="s">
        <v>43</v>
      </c>
    </row>
    <row r="103" spans="1:3" ht="15.75" x14ac:dyDescent="0.25">
      <c r="A103" s="15"/>
    </row>
    <row r="104" spans="1:3" ht="15.75" x14ac:dyDescent="0.25">
      <c r="A104" s="15"/>
      <c r="C104" s="3" t="str">
        <f>CONCATENATE( "    &lt;piechart percentage=",B97," /&gt;")</f>
        <v xml:space="preserve">    &lt;piechart percentage=49.8 /&gt;</v>
      </c>
    </row>
    <row r="105" spans="1:3" ht="15.75" x14ac:dyDescent="0.25">
      <c r="A105" s="15"/>
      <c r="C105" s="3" t="str">
        <f>"  &lt;/Genotype&gt;"</f>
        <v xml:space="preserve">  &lt;/Genotype&gt;</v>
      </c>
    </row>
    <row r="106" spans="1:3" ht="15.75"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ht="15.75" x14ac:dyDescent="0.25">
      <c r="A107" s="8" t="s">
        <v>45</v>
      </c>
      <c r="B107" s="9" t="str">
        <f t="shared" ref="B107:B108" si="5">I18</f>
        <v>You are in the Moderate Loss of Function category. See below for more information.</v>
      </c>
      <c r="C107" s="3" t="s">
        <v>26</v>
      </c>
    </row>
    <row r="108" spans="1:3" ht="15.75" x14ac:dyDescent="0.25">
      <c r="A108" s="8" t="s">
        <v>41</v>
      </c>
      <c r="B108" s="9">
        <f t="shared" si="5"/>
        <v>34.4</v>
      </c>
      <c r="C108" s="3" t="s">
        <v>38</v>
      </c>
    </row>
    <row r="109" spans="1:3" ht="15.75" x14ac:dyDescent="0.25">
      <c r="A109" s="8"/>
    </row>
    <row r="110" spans="1:3" ht="15.75"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ht="15.75" x14ac:dyDescent="0.25">
      <c r="A111" s="8"/>
    </row>
    <row r="112" spans="1:3" ht="15.75" x14ac:dyDescent="0.25">
      <c r="A112" s="8"/>
      <c r="C112" s="3" t="s">
        <v>42</v>
      </c>
    </row>
    <row r="113" spans="1:3" ht="15.75" x14ac:dyDescent="0.25">
      <c r="A113" s="8"/>
    </row>
    <row r="114" spans="1:3" ht="15.75" x14ac:dyDescent="0.25">
      <c r="A114" s="8"/>
      <c r="C114" s="3" t="str">
        <f>CONCATENATE("    ",B107)</f>
        <v xml:space="preserve">    You are in the Moderate Loss of Function category. See below for more information.</v>
      </c>
    </row>
    <row r="115" spans="1:3" ht="15.75" x14ac:dyDescent="0.25">
      <c r="A115" s="8"/>
    </row>
    <row r="116" spans="1:3" ht="15.75" x14ac:dyDescent="0.25">
      <c r="A116" s="15"/>
      <c r="C116" s="3" t="s">
        <v>43</v>
      </c>
    </row>
    <row r="117" spans="1:3" ht="15.75" x14ac:dyDescent="0.25">
      <c r="A117" s="15"/>
    </row>
    <row r="118" spans="1:3" ht="15.75" x14ac:dyDescent="0.25">
      <c r="A118" s="15"/>
      <c r="C118" s="3" t="str">
        <f>CONCATENATE( "    &lt;piechart percentage=",B108," /&gt;")</f>
        <v xml:space="preserve">    &lt;piechart percentage=34.4 /&gt;</v>
      </c>
    </row>
    <row r="119" spans="1:3" ht="15.75" x14ac:dyDescent="0.25">
      <c r="A119" s="15"/>
      <c r="C119" s="3" t="str">
        <f>"  &lt;/Genotype&gt;"</f>
        <v xml:space="preserve">  &lt;/Genotype&gt;</v>
      </c>
    </row>
    <row r="120" spans="1:3" ht="15.75"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ht="15.75" x14ac:dyDescent="0.25">
      <c r="A121" s="8" t="s">
        <v>47</v>
      </c>
      <c r="B121" s="9" t="str">
        <f t="shared" ref="B121:B122" si="6">I21</f>
        <v>This variant is not associated with increased risk.</v>
      </c>
      <c r="C121" s="3" t="s">
        <v>26</v>
      </c>
    </row>
    <row r="122" spans="1:3" ht="15.75" x14ac:dyDescent="0.25">
      <c r="A122" s="8" t="s">
        <v>41</v>
      </c>
      <c r="B122" s="9">
        <f t="shared" si="6"/>
        <v>15.8</v>
      </c>
      <c r="C122" s="3" t="s">
        <v>38</v>
      </c>
    </row>
    <row r="123" spans="1:3" ht="15.75" x14ac:dyDescent="0.25">
      <c r="A123" s="15"/>
    </row>
    <row r="124" spans="1:3" ht="15.75" x14ac:dyDescent="0.25">
      <c r="A124" s="8"/>
      <c r="C124" s="3" t="str">
        <f>CONCATENATE("    ",B120)</f>
        <v xml:space="preserve">    Your POMC gene has no variants. A normal gene is referred to as a "wild-type" gene.</v>
      </c>
    </row>
    <row r="125" spans="1:3" ht="15.75" x14ac:dyDescent="0.25">
      <c r="A125" s="8"/>
    </row>
    <row r="126" spans="1:3" ht="15.75" x14ac:dyDescent="0.25">
      <c r="A126" s="8"/>
      <c r="C126" s="3" t="s">
        <v>42</v>
      </c>
    </row>
    <row r="127" spans="1:3" ht="15.75" x14ac:dyDescent="0.25">
      <c r="A127" s="8"/>
    </row>
    <row r="128" spans="1:3" ht="15.75" x14ac:dyDescent="0.25">
      <c r="A128" s="8"/>
      <c r="C128" s="3" t="str">
        <f>CONCATENATE("    ",B121)</f>
        <v xml:space="preserve">    This variant is not associated with increased risk.</v>
      </c>
    </row>
    <row r="129" spans="1:3" ht="15.75" x14ac:dyDescent="0.25">
      <c r="A129" s="15"/>
    </row>
    <row r="130" spans="1:3" ht="15.75" x14ac:dyDescent="0.25">
      <c r="A130" s="15"/>
      <c r="C130" s="3" t="s">
        <v>43</v>
      </c>
    </row>
    <row r="131" spans="1:3" ht="15.75" x14ac:dyDescent="0.25">
      <c r="A131" s="15"/>
    </row>
    <row r="132" spans="1:3" ht="15.75" x14ac:dyDescent="0.25">
      <c r="A132" s="15"/>
      <c r="C132" s="3" t="str">
        <f>CONCATENATE( "    &lt;piechart percentage=",B122," /&gt;")</f>
        <v xml:space="preserve">    &lt;piechart percentage=15.8 /&gt;</v>
      </c>
    </row>
    <row r="133" spans="1:3" ht="15.75" x14ac:dyDescent="0.25">
      <c r="A133" s="15"/>
      <c r="C133" s="3" t="str">
        <f>"  &lt;/Genotype&gt;"</f>
        <v xml:space="preserve">  &lt;/Genotype&gt;</v>
      </c>
    </row>
    <row r="134" spans="1:3" ht="15.75" x14ac:dyDescent="0.25">
      <c r="A134" s="15"/>
      <c r="C134" s="3" t="str">
        <f>C29</f>
        <v>&lt;# A25166355G #&gt;</v>
      </c>
    </row>
    <row r="135" spans="1:3" ht="15.75"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ht="15.75" x14ac:dyDescent="0.25">
      <c r="A136" s="15" t="s">
        <v>35</v>
      </c>
      <c r="B136" s="21" t="str">
        <f t="shared" ref="B136:B140" si="7">J12</f>
        <v>[25166355A&gt;G]</v>
      </c>
    </row>
    <row r="137" spans="1:3" ht="15.75" x14ac:dyDescent="0.25">
      <c r="A137" s="15" t="s">
        <v>31</v>
      </c>
      <c r="B137" s="21" t="str">
        <f t="shared" si="7"/>
        <v>[25166355=]</v>
      </c>
      <c r="C137" s="3" t="s">
        <v>38</v>
      </c>
    </row>
    <row r="138" spans="1:3" ht="15.75"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ht="15.75"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ht="15.75" x14ac:dyDescent="0.25">
      <c r="A140" s="8" t="s">
        <v>41</v>
      </c>
      <c r="B140" s="21">
        <f t="shared" si="7"/>
        <v>30</v>
      </c>
    </row>
    <row r="141" spans="1:3" ht="15.75" x14ac:dyDescent="0.25">
      <c r="A141" s="15"/>
      <c r="C141" s="3" t="s">
        <v>42</v>
      </c>
    </row>
    <row r="142" spans="1:3" ht="15.75" x14ac:dyDescent="0.25">
      <c r="A142" s="8"/>
    </row>
    <row r="143" spans="1:3" ht="15.75" x14ac:dyDescent="0.25">
      <c r="A143" s="8"/>
      <c r="C143" s="3" t="str">
        <f>CONCATENATE("    ",B139)</f>
        <v xml:space="preserve">    This variant is not associated with increased risk.</v>
      </c>
    </row>
    <row r="144" spans="1:3" ht="15.75" x14ac:dyDescent="0.25">
      <c r="A144" s="8"/>
    </row>
    <row r="145" spans="1:3" ht="15.75" x14ac:dyDescent="0.25">
      <c r="A145" s="8"/>
      <c r="C145" s="3" t="s">
        <v>43</v>
      </c>
    </row>
    <row r="146" spans="1:3" ht="15.75" x14ac:dyDescent="0.25">
      <c r="A146" s="15"/>
    </row>
    <row r="147" spans="1:3" ht="15.75" x14ac:dyDescent="0.25">
      <c r="A147" s="15"/>
      <c r="C147" s="3" t="str">
        <f>CONCATENATE( "    &lt;piechart percentage=",B140," /&gt;")</f>
        <v xml:space="preserve">    &lt;piechart percentage=30 /&gt;</v>
      </c>
    </row>
    <row r="148" spans="1:3" ht="15.75" x14ac:dyDescent="0.25">
      <c r="A148" s="15"/>
      <c r="C148" s="3" t="str">
        <f>"  &lt;/Genotype&gt;"</f>
        <v xml:space="preserve">  &lt;/Genotype&gt;</v>
      </c>
    </row>
    <row r="149" spans="1:3" ht="15.75"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ht="15.75" x14ac:dyDescent="0.25">
      <c r="A150" s="8" t="s">
        <v>45</v>
      </c>
      <c r="B150" s="9" t="str">
        <f t="shared" ref="B150:B151" si="8">J18</f>
        <v>You are in the Moderate Loss of Function category. See below for more information.</v>
      </c>
      <c r="C150" s="3" t="s">
        <v>26</v>
      </c>
    </row>
    <row r="151" spans="1:3" ht="15.75" x14ac:dyDescent="0.25">
      <c r="A151" s="8" t="s">
        <v>41</v>
      </c>
      <c r="B151" s="9">
        <f t="shared" si="8"/>
        <v>10.9</v>
      </c>
      <c r="C151" s="3" t="s">
        <v>38</v>
      </c>
    </row>
    <row r="152" spans="1:3" ht="15.75" x14ac:dyDescent="0.25">
      <c r="A152" s="8"/>
    </row>
    <row r="153" spans="1:3" ht="15.75"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ht="15.75" x14ac:dyDescent="0.25">
      <c r="A154" s="8"/>
    </row>
    <row r="155" spans="1:3" ht="15.75" x14ac:dyDescent="0.25">
      <c r="A155" s="8"/>
      <c r="C155" s="3" t="s">
        <v>42</v>
      </c>
    </row>
    <row r="156" spans="1:3" ht="15.75" x14ac:dyDescent="0.25">
      <c r="A156" s="8"/>
    </row>
    <row r="157" spans="1:3" ht="15.75" x14ac:dyDescent="0.25">
      <c r="A157" s="8"/>
      <c r="C157" s="3" t="str">
        <f>CONCATENATE("    ",B150)</f>
        <v xml:space="preserve">    You are in the Moderate Loss of Function category. See below for more information.</v>
      </c>
    </row>
    <row r="158" spans="1:3" ht="15.75" x14ac:dyDescent="0.25">
      <c r="A158" s="8"/>
    </row>
    <row r="159" spans="1:3" ht="15.75" x14ac:dyDescent="0.25">
      <c r="A159" s="15"/>
      <c r="C159" s="3" t="s">
        <v>43</v>
      </c>
    </row>
    <row r="160" spans="1:3" ht="15.75" x14ac:dyDescent="0.25">
      <c r="A160" s="15"/>
    </row>
    <row r="161" spans="1:3" ht="15.75" x14ac:dyDescent="0.25">
      <c r="A161" s="15"/>
      <c r="C161" s="3" t="str">
        <f>CONCATENATE( "    &lt;piechart percentage=",B151," /&gt;")</f>
        <v xml:space="preserve">    &lt;piechart percentage=10.9 /&gt;</v>
      </c>
    </row>
    <row r="162" spans="1:3" ht="15.75" x14ac:dyDescent="0.25">
      <c r="A162" s="15"/>
      <c r="C162" s="3" t="str">
        <f>"  &lt;/Genotype&gt;"</f>
        <v xml:space="preserve">  &lt;/Genotype&gt;</v>
      </c>
    </row>
    <row r="163" spans="1:3" ht="15.75"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ht="15.75" x14ac:dyDescent="0.25">
      <c r="A164" s="8" t="s">
        <v>47</v>
      </c>
      <c r="B164" s="9" t="str">
        <f t="shared" ref="B164:B165" si="9">J21</f>
        <v>This variant is not associated with increased risk.</v>
      </c>
      <c r="C164" s="3" t="s">
        <v>26</v>
      </c>
    </row>
    <row r="165" spans="1:3" ht="15.75" x14ac:dyDescent="0.25">
      <c r="A165" s="8" t="s">
        <v>41</v>
      </c>
      <c r="B165" s="9">
        <f t="shared" si="9"/>
        <v>59.1</v>
      </c>
      <c r="C165" s="3" t="s">
        <v>38</v>
      </c>
    </row>
    <row r="166" spans="1:3" ht="15.75" x14ac:dyDescent="0.25">
      <c r="A166" s="15"/>
    </row>
    <row r="167" spans="1:3" ht="15.75" x14ac:dyDescent="0.25">
      <c r="A167" s="8"/>
      <c r="C167" s="3" t="str">
        <f>CONCATENATE("    ",B163)</f>
        <v xml:space="preserve">    Your POMC gene has no variants. A normal gene is referred to as a "wild-type" gene.</v>
      </c>
    </row>
    <row r="168" spans="1:3" ht="15.75" x14ac:dyDescent="0.25">
      <c r="A168" s="8"/>
    </row>
    <row r="169" spans="1:3" ht="15.75" x14ac:dyDescent="0.25">
      <c r="A169" s="8"/>
      <c r="C169" s="3" t="s">
        <v>42</v>
      </c>
    </row>
    <row r="170" spans="1:3" ht="15.75" x14ac:dyDescent="0.25">
      <c r="A170" s="8"/>
    </row>
    <row r="171" spans="1:3" ht="15.75" x14ac:dyDescent="0.25">
      <c r="A171" s="8"/>
      <c r="C171" s="3" t="str">
        <f>CONCATENATE("    ",B164)</f>
        <v xml:space="preserve">    This variant is not associated with increased risk.</v>
      </c>
    </row>
    <row r="172" spans="1:3" ht="15.75" x14ac:dyDescent="0.25">
      <c r="A172" s="15"/>
    </row>
    <row r="173" spans="1:3" ht="15.75" x14ac:dyDescent="0.25">
      <c r="A173" s="15"/>
      <c r="C173" s="3" t="s">
        <v>43</v>
      </c>
    </row>
    <row r="174" spans="1:3" ht="15.75" x14ac:dyDescent="0.25">
      <c r="A174" s="15"/>
    </row>
    <row r="175" spans="1:3" ht="15.75" x14ac:dyDescent="0.25">
      <c r="A175" s="15"/>
      <c r="C175" s="3" t="str">
        <f>CONCATENATE( "    &lt;piechart percentage=",B165," /&gt;")</f>
        <v xml:space="preserve">    &lt;piechart percentage=59.1 /&gt;</v>
      </c>
    </row>
    <row r="176" spans="1:3" ht="15.75" x14ac:dyDescent="0.25">
      <c r="A176" s="15"/>
      <c r="C176" s="3" t="str">
        <f>"  &lt;/Genotype&gt;"</f>
        <v xml:space="preserve">  &lt;/Genotype&gt;</v>
      </c>
    </row>
    <row r="177" spans="1:3" ht="15.75" x14ac:dyDescent="0.25">
      <c r="A177" s="15"/>
      <c r="C177" s="3" t="str">
        <f>C35</f>
        <v>&lt;# A133-2C #&gt;</v>
      </c>
    </row>
    <row r="178" spans="1:3" ht="15.75" x14ac:dyDescent="0.25">
      <c r="A178" s="15" t="s">
        <v>37</v>
      </c>
      <c r="B178" s="21" t="str">
        <f>K11</f>
        <v>NC_000002.12:g.2</v>
      </c>
      <c r="C178" s="3" t="str">
        <f>CONCATENATE("  &lt;Genotype hgvs=",CHAR(34),B178,B179,";",B180,CHAR(34)," name=",CHAR(34),B37,CHAR(34),"&gt; ")</f>
        <v xml:space="preserve">  &lt;Genotype hgvs="NC_000002.12:g.2[5161754T&gt;G];[5161754=]" name="A133-2C"&gt; </v>
      </c>
    </row>
    <row r="179" spans="1:3" ht="15.75" x14ac:dyDescent="0.25">
      <c r="A179" s="15" t="s">
        <v>35</v>
      </c>
      <c r="B179" s="21" t="str">
        <f t="shared" ref="B179:B183" si="10">K12</f>
        <v>[5161754T&gt;G]</v>
      </c>
    </row>
    <row r="180" spans="1:3" ht="15.75" x14ac:dyDescent="0.25">
      <c r="A180" s="15" t="s">
        <v>31</v>
      </c>
      <c r="B180" s="21" t="str">
        <f t="shared" si="10"/>
        <v>[5161754=]</v>
      </c>
      <c r="C180" s="3" t="s">
        <v>38</v>
      </c>
    </row>
    <row r="181" spans="1:3" ht="15.75"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ht="15.75"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ht="15.75" x14ac:dyDescent="0.25">
      <c r="A183" s="8" t="s">
        <v>41</v>
      </c>
      <c r="B183" s="21">
        <f t="shared" si="10"/>
        <v>45.6</v>
      </c>
    </row>
    <row r="184" spans="1:3" ht="15.75" x14ac:dyDescent="0.25">
      <c r="A184" s="15"/>
      <c r="C184" s="3" t="s">
        <v>42</v>
      </c>
    </row>
    <row r="185" spans="1:3" ht="15.75" x14ac:dyDescent="0.25">
      <c r="A185" s="8"/>
    </row>
    <row r="186" spans="1:3" ht="15.75" x14ac:dyDescent="0.25">
      <c r="A186" s="8"/>
      <c r="C186" s="3" t="str">
        <f>CONCATENATE("    ",B182)</f>
        <v xml:space="preserve">    This variant is not associated with increased risk.</v>
      </c>
    </row>
    <row r="187" spans="1:3" ht="15.75" x14ac:dyDescent="0.25">
      <c r="A187" s="8"/>
    </row>
    <row r="188" spans="1:3" ht="15.75" x14ac:dyDescent="0.25">
      <c r="A188" s="8"/>
      <c r="C188" s="3" t="s">
        <v>43</v>
      </c>
    </row>
    <row r="189" spans="1:3" ht="15.75" x14ac:dyDescent="0.25">
      <c r="A189" s="15"/>
    </row>
    <row r="190" spans="1:3" ht="15.75" x14ac:dyDescent="0.25">
      <c r="A190" s="15"/>
      <c r="C190" s="3" t="str">
        <f>CONCATENATE( "    &lt;piechart percentage=",B183," /&gt;")</f>
        <v xml:space="preserve">    &lt;piechart percentage=45.6 /&gt;</v>
      </c>
    </row>
    <row r="191" spans="1:3" ht="15.75" x14ac:dyDescent="0.25">
      <c r="A191" s="15"/>
      <c r="C191" s="3" t="str">
        <f>"  &lt;/Genotype&gt;"</f>
        <v xml:space="preserve">  &lt;/Genotype&gt;</v>
      </c>
    </row>
    <row r="192" spans="1:3" ht="15.75"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ht="15.75" x14ac:dyDescent="0.25">
      <c r="A193" s="8" t="s">
        <v>45</v>
      </c>
      <c r="B193" s="9" t="str">
        <f t="shared" ref="B193:B194" si="11">K18</f>
        <v>You are in the Moderate Loss of Function category. See below for more information.</v>
      </c>
      <c r="C193" s="3" t="s">
        <v>26</v>
      </c>
    </row>
    <row r="194" spans="1:3" ht="15.75" x14ac:dyDescent="0.25">
      <c r="A194" s="8" t="s">
        <v>41</v>
      </c>
      <c r="B194" s="9">
        <f t="shared" si="11"/>
        <v>33.6</v>
      </c>
      <c r="C194" s="3" t="s">
        <v>38</v>
      </c>
    </row>
    <row r="195" spans="1:3" ht="15.75" x14ac:dyDescent="0.25">
      <c r="A195" s="8"/>
    </row>
    <row r="196" spans="1:3" ht="15.75"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ht="15.75" x14ac:dyDescent="0.25">
      <c r="A197" s="8"/>
    </row>
    <row r="198" spans="1:3" ht="15.75" x14ac:dyDescent="0.25">
      <c r="A198" s="8"/>
      <c r="C198" s="3" t="s">
        <v>42</v>
      </c>
    </row>
    <row r="199" spans="1:3" ht="15.75" x14ac:dyDescent="0.25">
      <c r="A199" s="8"/>
    </row>
    <row r="200" spans="1:3" ht="15.75" x14ac:dyDescent="0.25">
      <c r="A200" s="8"/>
      <c r="C200" s="3" t="str">
        <f>CONCATENATE("    ",B193)</f>
        <v xml:space="preserve">    You are in the Moderate Loss of Function category. See below for more information.</v>
      </c>
    </row>
    <row r="201" spans="1:3" ht="15.75" x14ac:dyDescent="0.25">
      <c r="A201" s="8"/>
    </row>
    <row r="202" spans="1:3" ht="15.75" x14ac:dyDescent="0.25">
      <c r="A202" s="15"/>
      <c r="C202" s="3" t="s">
        <v>43</v>
      </c>
    </row>
    <row r="203" spans="1:3" ht="15.75" x14ac:dyDescent="0.25">
      <c r="A203" s="15"/>
    </row>
    <row r="204" spans="1:3" ht="15.75" x14ac:dyDescent="0.25">
      <c r="A204" s="15"/>
      <c r="C204" s="3" t="str">
        <f>CONCATENATE( "    &lt;piechart percentage=",B194," /&gt;")</f>
        <v xml:space="preserve">    &lt;piechart percentage=33.6 /&gt;</v>
      </c>
    </row>
    <row r="205" spans="1:3" ht="15.75" x14ac:dyDescent="0.25">
      <c r="A205" s="15"/>
      <c r="C205" s="3" t="str">
        <f>"  &lt;/Genotype&gt;"</f>
        <v xml:space="preserve">  &lt;/Genotype&gt;</v>
      </c>
    </row>
    <row r="206" spans="1:3" ht="15.75"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ht="15.75" x14ac:dyDescent="0.25">
      <c r="A207" s="8" t="s">
        <v>47</v>
      </c>
      <c r="B207" s="9" t="str">
        <f t="shared" ref="B207:B208" si="12">K21</f>
        <v>This variant is not associated with increased risk.</v>
      </c>
      <c r="C207" s="3" t="s">
        <v>26</v>
      </c>
    </row>
    <row r="208" spans="1:3" ht="15.75" x14ac:dyDescent="0.25">
      <c r="A208" s="8" t="s">
        <v>41</v>
      </c>
      <c r="B208" s="9">
        <f t="shared" si="12"/>
        <v>20.8</v>
      </c>
      <c r="C208" s="3" t="s">
        <v>38</v>
      </c>
    </row>
    <row r="209" spans="1:3" ht="15.75" x14ac:dyDescent="0.25">
      <c r="A209" s="15"/>
    </row>
    <row r="210" spans="1:3" ht="15.75" x14ac:dyDescent="0.25">
      <c r="A210" s="8"/>
      <c r="C210" s="3" t="str">
        <f>CONCATENATE("    ",B206)</f>
        <v xml:space="preserve">    Your POMC gene has no variants. A normal gene is referred to as a "wild-type" gene.</v>
      </c>
    </row>
    <row r="211" spans="1:3" ht="15.75" x14ac:dyDescent="0.25">
      <c r="A211" s="8"/>
    </row>
    <row r="212" spans="1:3" ht="15.75" x14ac:dyDescent="0.25">
      <c r="A212" s="8"/>
      <c r="C212" s="3" t="s">
        <v>42</v>
      </c>
    </row>
    <row r="213" spans="1:3" ht="15.75" x14ac:dyDescent="0.25">
      <c r="A213" s="8"/>
    </row>
    <row r="214" spans="1:3" ht="15.75" x14ac:dyDescent="0.25">
      <c r="A214" s="8"/>
      <c r="C214" s="3" t="str">
        <f>CONCATENATE("    ",B207)</f>
        <v xml:space="preserve">    This variant is not associated with increased risk.</v>
      </c>
    </row>
    <row r="215" spans="1:3" ht="15.75" x14ac:dyDescent="0.25">
      <c r="A215" s="15"/>
    </row>
    <row r="216" spans="1:3" ht="15.75" x14ac:dyDescent="0.25">
      <c r="A216" s="15"/>
      <c r="C216" s="3" t="s">
        <v>43</v>
      </c>
    </row>
    <row r="217" spans="1:3" ht="15.75" x14ac:dyDescent="0.25">
      <c r="A217" s="15"/>
    </row>
    <row r="218" spans="1:3" ht="15.75" x14ac:dyDescent="0.25">
      <c r="A218" s="15"/>
      <c r="C218" s="3" t="str">
        <f>CONCATENATE( "    &lt;piechart percentage=",B208," /&gt;")</f>
        <v xml:space="preserve">    &lt;piechart percentage=20.8 /&gt;</v>
      </c>
    </row>
    <row r="219" spans="1:3" ht="15.75" x14ac:dyDescent="0.25">
      <c r="A219" s="15"/>
      <c r="C219" s="3" t="str">
        <f>"  &lt;/Genotype&gt;"</f>
        <v xml:space="preserve">  &lt;/Genotype&gt;</v>
      </c>
    </row>
    <row r="220" spans="1:3" ht="15.75" x14ac:dyDescent="0.25">
      <c r="A220" s="15"/>
      <c r="C220" s="3" t="str">
        <f>C41</f>
        <v>&lt;# Ser7Argfs #&gt;</v>
      </c>
    </row>
    <row r="221" spans="1:3" ht="15.75"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ht="15.75" x14ac:dyDescent="0.25">
      <c r="A222" s="15" t="s">
        <v>35</v>
      </c>
      <c r="B222" s="21" t="str">
        <f t="shared" ref="B222:B226" si="13">L12</f>
        <v>[25164752_25164753insCCACCCGAGGGGCCCCCGAGGGCCC]</v>
      </c>
    </row>
    <row r="223" spans="1:3" ht="15.75" x14ac:dyDescent="0.25">
      <c r="A223" s="15" t="s">
        <v>31</v>
      </c>
      <c r="B223" s="21" t="str">
        <f t="shared" si="13"/>
        <v>[25164752_25164753=]</v>
      </c>
      <c r="C223" s="3" t="s">
        <v>38</v>
      </c>
    </row>
    <row r="224" spans="1:3" ht="15.75"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ht="15.75"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ht="15.75" x14ac:dyDescent="0.25">
      <c r="A226" s="8" t="s">
        <v>41</v>
      </c>
      <c r="B226" s="21">
        <f t="shared" si="13"/>
        <v>0.1</v>
      </c>
    </row>
    <row r="227" spans="1:3" ht="15.75" x14ac:dyDescent="0.25">
      <c r="A227" s="15"/>
      <c r="C227" s="3" t="s">
        <v>42</v>
      </c>
    </row>
    <row r="228" spans="1:3" ht="15.75" x14ac:dyDescent="0.25">
      <c r="A228" s="8"/>
    </row>
    <row r="229" spans="1:3" ht="15.75" x14ac:dyDescent="0.25">
      <c r="A229" s="8"/>
      <c r="C229" s="3" t="str">
        <f>CONCATENATE("    ",B225)</f>
        <v xml:space="preserve">    This variant is not associated with increased risk.</v>
      </c>
    </row>
    <row r="230" spans="1:3" ht="15.75" x14ac:dyDescent="0.25">
      <c r="A230" s="8"/>
    </row>
    <row r="231" spans="1:3" ht="15.75" x14ac:dyDescent="0.25">
      <c r="A231" s="8"/>
      <c r="C231" s="3" t="s">
        <v>43</v>
      </c>
    </row>
    <row r="232" spans="1:3" ht="15.75" x14ac:dyDescent="0.25">
      <c r="A232" s="15"/>
    </row>
    <row r="233" spans="1:3" ht="15.75" x14ac:dyDescent="0.25">
      <c r="A233" s="15"/>
      <c r="C233" s="3" t="str">
        <f>CONCATENATE( "    &lt;piechart percentage=",B226," /&gt;")</f>
        <v xml:space="preserve">    &lt;piechart percentage=0.1 /&gt;</v>
      </c>
    </row>
    <row r="234" spans="1:3" ht="15.75" x14ac:dyDescent="0.25">
      <c r="A234" s="15"/>
      <c r="C234" s="3" t="str">
        <f>"  &lt;/Genotype&gt;"</f>
        <v xml:space="preserve">  &lt;/Genotype&gt;</v>
      </c>
    </row>
    <row r="235" spans="1:3" ht="15.75"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ht="15.75" x14ac:dyDescent="0.25">
      <c r="A236" s="8" t="s">
        <v>45</v>
      </c>
      <c r="B236" s="9" t="str">
        <f t="shared" ref="B236:B237" si="14">L18</f>
        <v>You are in the Moderate Loss of Function category. See below for more information.</v>
      </c>
      <c r="C236" s="3" t="s">
        <v>26</v>
      </c>
    </row>
    <row r="237" spans="1:3" ht="15.75" x14ac:dyDescent="0.25">
      <c r="A237" s="8" t="s">
        <v>41</v>
      </c>
      <c r="B237" s="9">
        <f t="shared" si="14"/>
        <v>0.02</v>
      </c>
      <c r="C237" s="3" t="s">
        <v>38</v>
      </c>
    </row>
    <row r="238" spans="1:3" ht="15.75" x14ac:dyDescent="0.25">
      <c r="A238" s="8"/>
    </row>
    <row r="239" spans="1:3" ht="15.75"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ht="15.75" x14ac:dyDescent="0.25">
      <c r="A240" s="8"/>
    </row>
    <row r="241" spans="1:3" ht="15.75" x14ac:dyDescent="0.25">
      <c r="A241" s="8"/>
      <c r="C241" s="3" t="s">
        <v>42</v>
      </c>
    </row>
    <row r="242" spans="1:3" ht="15.75" x14ac:dyDescent="0.25">
      <c r="A242" s="8"/>
    </row>
    <row r="243" spans="1:3" ht="15.75" x14ac:dyDescent="0.25">
      <c r="A243" s="8"/>
      <c r="C243" s="3" t="str">
        <f>CONCATENATE("    ",B236)</f>
        <v xml:space="preserve">    You are in the Moderate Loss of Function category. See below for more information.</v>
      </c>
    </row>
    <row r="244" spans="1:3" ht="15.75" x14ac:dyDescent="0.25">
      <c r="A244" s="8"/>
    </row>
    <row r="245" spans="1:3" ht="15.75" x14ac:dyDescent="0.25">
      <c r="A245" s="15"/>
      <c r="C245" s="3" t="s">
        <v>43</v>
      </c>
    </row>
    <row r="246" spans="1:3" ht="15.75" x14ac:dyDescent="0.25">
      <c r="A246" s="15"/>
    </row>
    <row r="247" spans="1:3" ht="15.75" x14ac:dyDescent="0.25">
      <c r="A247" s="15"/>
      <c r="C247" s="3" t="str">
        <f>CONCATENATE( "    &lt;piechart percentage=",B237," /&gt;")</f>
        <v xml:space="preserve">    &lt;piechart percentage=0.02 /&gt;</v>
      </c>
    </row>
    <row r="248" spans="1:3" ht="15.75" x14ac:dyDescent="0.25">
      <c r="A248" s="15"/>
      <c r="C248" s="3" t="str">
        <f>"  &lt;/Genotype&gt;"</f>
        <v xml:space="preserve">  &lt;/Genotype&gt;</v>
      </c>
    </row>
    <row r="249" spans="1:3" ht="15.75"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ht="15.75" x14ac:dyDescent="0.25">
      <c r="A250" s="8" t="s">
        <v>47</v>
      </c>
      <c r="B250" s="9" t="str">
        <f t="shared" ref="B250:B251" si="15">L21</f>
        <v>This variant is not associated with increased risk.</v>
      </c>
      <c r="C250" s="3" t="s">
        <v>26</v>
      </c>
    </row>
    <row r="251" spans="1:3" ht="15.75" x14ac:dyDescent="0.25">
      <c r="A251" s="8" t="s">
        <v>41</v>
      </c>
      <c r="B251" s="9">
        <f t="shared" si="15"/>
        <v>99.9</v>
      </c>
      <c r="C251" s="3" t="s">
        <v>38</v>
      </c>
    </row>
    <row r="252" spans="1:3" ht="15.75" x14ac:dyDescent="0.25">
      <c r="A252" s="15"/>
    </row>
    <row r="253" spans="1:3" ht="15.75" x14ac:dyDescent="0.25">
      <c r="A253" s="8"/>
      <c r="C253" s="3" t="str">
        <f>CONCATENATE("    ",B249)</f>
        <v xml:space="preserve">    Your POMC gene has no variants. A normal gene is referred to as a "wild-type" gene.</v>
      </c>
    </row>
    <row r="254" spans="1:3" ht="15.75" x14ac:dyDescent="0.25">
      <c r="A254" s="8"/>
    </row>
    <row r="255" spans="1:3" ht="15.75" x14ac:dyDescent="0.25">
      <c r="A255" s="8"/>
      <c r="C255" s="3" t="s">
        <v>42</v>
      </c>
    </row>
    <row r="256" spans="1:3" ht="15.75" x14ac:dyDescent="0.25">
      <c r="A256" s="8"/>
    </row>
    <row r="257" spans="1:3" ht="15.75" x14ac:dyDescent="0.25">
      <c r="A257" s="8"/>
      <c r="C257" s="3" t="str">
        <f>CONCATENATE("    ",B250)</f>
        <v xml:space="preserve">    This variant is not associated with increased risk.</v>
      </c>
    </row>
    <row r="258" spans="1:3" ht="15.75" x14ac:dyDescent="0.25">
      <c r="A258" s="15"/>
    </row>
    <row r="259" spans="1:3" ht="15.75" x14ac:dyDescent="0.25">
      <c r="A259" s="15"/>
      <c r="C259" s="3" t="s">
        <v>43</v>
      </c>
    </row>
    <row r="260" spans="1:3" ht="15.75" x14ac:dyDescent="0.25">
      <c r="A260" s="15"/>
    </row>
    <row r="261" spans="1:3" ht="15.75" x14ac:dyDescent="0.25">
      <c r="A261" s="15"/>
      <c r="C261" s="3" t="str">
        <f>CONCATENATE( "    &lt;piechart percentage=",B251," /&gt;")</f>
        <v xml:space="preserve">    &lt;piechart percentage=99.9 /&gt;</v>
      </c>
    </row>
    <row r="262" spans="1:3" ht="15.75" x14ac:dyDescent="0.25">
      <c r="A262" s="15"/>
      <c r="C262" s="3" t="str">
        <f>"  &lt;/Genotype&gt;"</f>
        <v xml:space="preserve">  &lt;/Genotype&gt;</v>
      </c>
    </row>
    <row r="263" spans="1:3" ht="15.75" x14ac:dyDescent="0.25">
      <c r="A263" s="15"/>
      <c r="C263" s="3" t="s">
        <v>48</v>
      </c>
    </row>
    <row r="264" spans="1:3" ht="15.75"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ht="15.75" x14ac:dyDescent="0.25">
      <c r="A265" s="8" t="s">
        <v>49</v>
      </c>
      <c r="B265" s="9" t="s">
        <v>50</v>
      </c>
      <c r="C265" s="3" t="s">
        <v>26</v>
      </c>
    </row>
    <row r="266" spans="1:3" ht="15.75" x14ac:dyDescent="0.25">
      <c r="A266" s="8" t="s">
        <v>41</v>
      </c>
      <c r="C266" s="3" t="s">
        <v>38</v>
      </c>
    </row>
    <row r="267" spans="1:3" ht="15.75" x14ac:dyDescent="0.25">
      <c r="A267" s="8"/>
    </row>
    <row r="268" spans="1:3" ht="15.75" x14ac:dyDescent="0.25">
      <c r="A268" s="8"/>
      <c r="C268" s="3" t="str">
        <f>CONCATENATE("    ",B264)</f>
        <v xml:space="preserve">    Your POMC gene has an unknown variant.</v>
      </c>
    </row>
    <row r="269" spans="1:3" ht="15.75" x14ac:dyDescent="0.25">
      <c r="A269" s="8"/>
    </row>
    <row r="270" spans="1:3" ht="15.75" x14ac:dyDescent="0.25">
      <c r="A270" s="8"/>
      <c r="C270" s="3" t="s">
        <v>42</v>
      </c>
    </row>
    <row r="271" spans="1:3" ht="15.75" x14ac:dyDescent="0.25">
      <c r="A271" s="8"/>
    </row>
    <row r="272" spans="1:3" ht="15.75" x14ac:dyDescent="0.25">
      <c r="A272" s="15"/>
      <c r="C272" s="3" t="str">
        <f>CONCATENATE("    ",B265)</f>
        <v xml:space="preserve">    The effect is unknown.</v>
      </c>
    </row>
    <row r="273" spans="1:3" ht="15.75" x14ac:dyDescent="0.25">
      <c r="A273" s="8"/>
    </row>
    <row r="274" spans="1:3" ht="15.75" x14ac:dyDescent="0.25">
      <c r="A274" s="15"/>
      <c r="C274" s="3" t="s">
        <v>43</v>
      </c>
    </row>
    <row r="275" spans="1:3" ht="15.75" x14ac:dyDescent="0.25">
      <c r="A275" s="15"/>
    </row>
    <row r="276" spans="1:3" ht="15.75" x14ac:dyDescent="0.25">
      <c r="A276" s="15"/>
      <c r="C276" s="3" t="str">
        <f>CONCATENATE( "    &lt;piechart percentage=",B266," /&gt;")</f>
        <v xml:space="preserve">    &lt;piechart percentage= /&gt;</v>
      </c>
    </row>
    <row r="277" spans="1:3" ht="15.75" x14ac:dyDescent="0.25">
      <c r="A277" s="15"/>
      <c r="C277" s="3" t="str">
        <f>"  &lt;/Genotype&gt;"</f>
        <v xml:space="preserve">  &lt;/Genotype&gt;</v>
      </c>
    </row>
    <row r="278" spans="1:3" ht="15.75" x14ac:dyDescent="0.25">
      <c r="A278" s="15"/>
      <c r="C278" s="3" t="s">
        <v>51</v>
      </c>
    </row>
    <row r="279" spans="1:3" ht="15.75"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ht="15.75" x14ac:dyDescent="0.25">
      <c r="A280" s="8" t="s">
        <v>47</v>
      </c>
      <c r="B280" s="9" t="s">
        <v>52</v>
      </c>
      <c r="C280" s="3" t="s">
        <v>26</v>
      </c>
    </row>
    <row r="281" spans="1:3" ht="15.75" x14ac:dyDescent="0.25">
      <c r="A281" s="8" t="s">
        <v>41</v>
      </c>
      <c r="C281" s="3" t="s">
        <v>38</v>
      </c>
    </row>
    <row r="282" spans="1:3" ht="15.75" x14ac:dyDescent="0.25">
      <c r="A282" s="8"/>
    </row>
    <row r="283" spans="1:3" ht="15.75" x14ac:dyDescent="0.25">
      <c r="A283" s="8"/>
      <c r="C283" s="3" t="str">
        <f>CONCATENATE("    ",B279)</f>
        <v xml:space="preserve">    Your POMC gene has no variants. A normal gene is referred to as a "wild-type" gene.</v>
      </c>
    </row>
    <row r="284" spans="1:3" ht="15.75" x14ac:dyDescent="0.25">
      <c r="A284" s="8"/>
    </row>
    <row r="285" spans="1:3" ht="15.75" x14ac:dyDescent="0.25">
      <c r="A285" s="8"/>
      <c r="C285" s="3" t="s">
        <v>42</v>
      </c>
    </row>
    <row r="286" spans="1:3" ht="15.75" x14ac:dyDescent="0.25">
      <c r="A286" s="8"/>
    </row>
    <row r="287" spans="1:3" ht="15.75" x14ac:dyDescent="0.25">
      <c r="A287" s="8"/>
      <c r="C287" s="3" t="str">
        <f>CONCATENATE("    ",B280)</f>
        <v xml:space="preserve">    Your variant is not associated with any loss of function.</v>
      </c>
    </row>
    <row r="288" spans="1:3" ht="15.75" x14ac:dyDescent="0.25">
      <c r="A288" s="8"/>
    </row>
    <row r="289" spans="1:3" ht="15.75" x14ac:dyDescent="0.25">
      <c r="A289" s="8"/>
      <c r="C289" s="3" t="s">
        <v>43</v>
      </c>
    </row>
    <row r="290" spans="1:3" ht="15.75" x14ac:dyDescent="0.25">
      <c r="A290" s="15"/>
    </row>
    <row r="291" spans="1:3" ht="15.75" x14ac:dyDescent="0.25">
      <c r="A291" s="8"/>
      <c r="C291" s="3" t="str">
        <f>CONCATENATE( "    &lt;piechart percentage=",B281," /&gt;")</f>
        <v xml:space="preserve">    &lt;piechart percentage= /&gt;</v>
      </c>
    </row>
    <row r="292" spans="1:3" ht="15.75" x14ac:dyDescent="0.25">
      <c r="A292" s="8"/>
      <c r="C292" s="3" t="str">
        <f>"  &lt;/Genotype&gt;"</f>
        <v xml:space="preserve">  &lt;/Genotype&gt;</v>
      </c>
    </row>
    <row r="293" spans="1:3" ht="15.75" x14ac:dyDescent="0.25">
      <c r="A293" s="8"/>
      <c r="C293" s="3" t="str">
        <f>"&lt;/GeneAnalysis&gt;"</f>
        <v>&lt;/GeneAnalysis&gt;</v>
      </c>
    </row>
    <row r="294" spans="1:3" s="18" customFormat="1" ht="15.75" x14ac:dyDescent="0.25">
      <c r="A294" s="27"/>
      <c r="B294" s="17"/>
    </row>
    <row r="295" spans="1:3" ht="15.75" x14ac:dyDescent="0.25">
      <c r="A295" s="15"/>
      <c r="C295" s="3" t="str">
        <f>CONCATENATE("# How do changes in ",B11," affect people?")</f>
        <v># How do changes in POMC affect people?</v>
      </c>
    </row>
    <row r="296" spans="1:3" ht="15.75" x14ac:dyDescent="0.25">
      <c r="A296" s="15"/>
    </row>
    <row r="297" spans="1:3" ht="15.75"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ht="15.75" x14ac:dyDescent="0.25">
      <c r="A298" s="15"/>
    </row>
    <row r="299" spans="1:3" s="18" customFormat="1" ht="15.75" x14ac:dyDescent="0.25">
      <c r="A299" s="27"/>
      <c r="B299" s="17"/>
      <c r="C299" s="16" t="s">
        <v>54</v>
      </c>
    </row>
    <row r="300" spans="1:3" s="18" customFormat="1" ht="15.75" x14ac:dyDescent="0.25">
      <c r="A300" s="27"/>
      <c r="B300" s="17"/>
      <c r="C300" s="16"/>
    </row>
    <row r="301" spans="1:3" s="18" customFormat="1" ht="15.75" x14ac:dyDescent="0.25">
      <c r="A301" s="16"/>
      <c r="B301" s="17"/>
      <c r="C301" s="16" t="s">
        <v>55</v>
      </c>
    </row>
    <row r="302" spans="1:3" s="18" customFormat="1" ht="15.75" x14ac:dyDescent="0.25">
      <c r="A302" s="16"/>
      <c r="B302" s="17"/>
      <c r="C302" s="16"/>
    </row>
    <row r="303" spans="1:3" ht="15.75" x14ac:dyDescent="0.25">
      <c r="A303" s="15"/>
      <c r="C303" s="3" t="s">
        <v>56</v>
      </c>
    </row>
    <row r="304" spans="1:3" ht="15.75" x14ac:dyDescent="0.25">
      <c r="A304" s="15"/>
    </row>
    <row r="305" spans="1:3" ht="15.75"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ht="15.75" x14ac:dyDescent="0.25">
      <c r="A306" s="15"/>
    </row>
    <row r="307" spans="1:3" ht="15.75" x14ac:dyDescent="0.25">
      <c r="A307" s="15"/>
      <c r="C307" s="3" t="s">
        <v>58</v>
      </c>
    </row>
    <row r="308" spans="1:3" ht="15.75" x14ac:dyDescent="0.25">
      <c r="A308" s="15"/>
    </row>
    <row r="309" spans="1:3" ht="15.75"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ht="15.75" x14ac:dyDescent="0.25">
      <c r="A310" s="15"/>
    </row>
    <row r="311" spans="1:3" s="18" customFormat="1" ht="15.75" x14ac:dyDescent="0.25">
      <c r="A311" s="27"/>
      <c r="B311" s="17"/>
      <c r="C311" s="16" t="s">
        <v>60</v>
      </c>
    </row>
    <row r="312" spans="1:3" s="18" customFormat="1" ht="15.75" x14ac:dyDescent="0.25">
      <c r="A312" s="27"/>
      <c r="B312" s="17"/>
      <c r="C312" s="16"/>
    </row>
    <row r="313" spans="1:3" s="18" customFormat="1" ht="15.75" x14ac:dyDescent="0.25">
      <c r="A313" s="16"/>
      <c r="B313" s="17"/>
      <c r="C313" s="16" t="s">
        <v>61</v>
      </c>
    </row>
    <row r="314" spans="1:3" s="18" customFormat="1" ht="15.75" x14ac:dyDescent="0.25">
      <c r="A314" s="16"/>
      <c r="B314" s="17"/>
      <c r="C314" s="16"/>
    </row>
    <row r="315" spans="1:3" ht="15.75" x14ac:dyDescent="0.25">
      <c r="A315" s="15"/>
      <c r="C315" s="3" t="s">
        <v>56</v>
      </c>
    </row>
    <row r="316" spans="1:3" ht="15.75" x14ac:dyDescent="0.25">
      <c r="A316" s="15"/>
    </row>
    <row r="317" spans="1:3" ht="15.75"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ht="15.75" x14ac:dyDescent="0.25">
      <c r="A318" s="15"/>
    </row>
    <row r="319" spans="1:3" ht="15.75" x14ac:dyDescent="0.25">
      <c r="A319" s="15"/>
      <c r="C319" s="3" t="s">
        <v>58</v>
      </c>
    </row>
    <row r="320" spans="1:3" ht="15.75" x14ac:dyDescent="0.25">
      <c r="A320" s="15"/>
    </row>
    <row r="321" spans="1:3" ht="15.75" x14ac:dyDescent="0.25">
      <c r="A321" s="15"/>
      <c r="B321" s="9" t="s">
        <v>63</v>
      </c>
      <c r="C321" s="3" t="str">
        <f>B321</f>
        <v>[Anti-CD20 intervention](https://www.ncbi.nlm.nih.gov/pubmed/27834303) may help CFS patients, and has shown to increase muscarinic antibody positivity and reduced symptoms.</v>
      </c>
    </row>
    <row r="323" spans="1:3" s="18" customFormat="1" ht="15.75" x14ac:dyDescent="0.25">
      <c r="A323" s="27"/>
      <c r="B323" s="17"/>
      <c r="C323" s="16" t="s">
        <v>64</v>
      </c>
    </row>
    <row r="324" spans="1:3" s="18" customFormat="1" ht="15.75" x14ac:dyDescent="0.25">
      <c r="A324" s="27"/>
      <c r="B324" s="17"/>
      <c r="C324" s="16"/>
    </row>
    <row r="325" spans="1:3" s="18" customFormat="1" ht="15.75" x14ac:dyDescent="0.25">
      <c r="A325" s="16"/>
      <c r="B325" s="17"/>
      <c r="C325" s="16" t="s">
        <v>65</v>
      </c>
    </row>
    <row r="326" spans="1:3" s="18" customFormat="1" ht="15.75" x14ac:dyDescent="0.25">
      <c r="A326" s="16"/>
      <c r="B326" s="17"/>
      <c r="C326" s="16"/>
    </row>
    <row r="327" spans="1:3" ht="15.75" x14ac:dyDescent="0.25">
      <c r="A327" s="15"/>
      <c r="C327" s="3" t="s">
        <v>56</v>
      </c>
    </row>
    <row r="328" spans="1:3" ht="15.75" x14ac:dyDescent="0.25">
      <c r="A328" s="15"/>
    </row>
    <row r="329" spans="1:3" ht="15.75"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ht="15.75" x14ac:dyDescent="0.25">
      <c r="A330" s="15"/>
    </row>
    <row r="331" spans="1:3" ht="15.75" x14ac:dyDescent="0.25">
      <c r="A331" s="15"/>
      <c r="C331" s="3" t="s">
        <v>58</v>
      </c>
    </row>
    <row r="332" spans="1:3" ht="15.75" x14ac:dyDescent="0.25">
      <c r="A332" s="15"/>
    </row>
    <row r="333" spans="1:3" ht="15.75"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ht="15.75" x14ac:dyDescent="0.25">
      <c r="A335" s="27"/>
      <c r="B335" s="17"/>
      <c r="C335" s="16" t="s">
        <v>68</v>
      </c>
    </row>
    <row r="336" spans="1:3" s="18" customFormat="1" ht="15.75" x14ac:dyDescent="0.25">
      <c r="A336" s="27"/>
      <c r="B336" s="17"/>
      <c r="C336" s="16"/>
    </row>
    <row r="337" spans="1:3" s="18" customFormat="1" ht="15.75" x14ac:dyDescent="0.25">
      <c r="A337" s="16"/>
      <c r="B337" s="17"/>
      <c r="C337" s="16" t="s">
        <v>69</v>
      </c>
    </row>
    <row r="338" spans="1:3" s="18" customFormat="1" ht="15.75" x14ac:dyDescent="0.25">
      <c r="A338" s="16"/>
      <c r="B338" s="17"/>
      <c r="C338" s="16"/>
    </row>
    <row r="339" spans="1:3" ht="15.75" x14ac:dyDescent="0.25">
      <c r="A339" s="15"/>
      <c r="C339" s="3" t="s">
        <v>70</v>
      </c>
    </row>
    <row r="340" spans="1:3" ht="15.75" x14ac:dyDescent="0.25">
      <c r="A340" s="15"/>
    </row>
    <row r="341" spans="1:3" ht="15.75"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ht="15.75" x14ac:dyDescent="0.25">
      <c r="A342" s="15"/>
    </row>
    <row r="343" spans="1:3" ht="15.75" x14ac:dyDescent="0.25">
      <c r="A343" s="15"/>
      <c r="C343" s="3" t="s">
        <v>58</v>
      </c>
    </row>
    <row r="344" spans="1:3" ht="15.75" x14ac:dyDescent="0.25">
      <c r="A344" s="15"/>
    </row>
    <row r="345" spans="1:3" ht="15.75"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ht="15.75" x14ac:dyDescent="0.25">
      <c r="B347" s="17"/>
    </row>
    <row r="349" spans="1:3" ht="15.75"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ht="15.75"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ht="15.75"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ht="15.75"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ht="15.75"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ht="15.75"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ht="15.75"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ht="15.75"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210</v>
      </c>
      <c r="C2" s="3" t="str">
        <f>CONCATENATE("# What does the ",B2," gene do?")</f>
        <v># What does the CHRNA2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212</v>
      </c>
      <c r="H8" s="3" t="s">
        <v>19</v>
      </c>
      <c r="I8" s="11" t="s">
        <v>20</v>
      </c>
      <c r="J8" s="3">
        <v>0.17299999999999999</v>
      </c>
      <c r="K8" s="3">
        <v>0.1</v>
      </c>
      <c r="L8" s="3">
        <f t="shared" si="0"/>
        <v>1.7299999999999998</v>
      </c>
      <c r="Y8" s="6"/>
      <c r="AC8" s="10"/>
    </row>
    <row r="9" spans="1:36" ht="15.75" x14ac:dyDescent="0.25">
      <c r="A9" s="15" t="s">
        <v>21</v>
      </c>
      <c r="B9" s="9" t="s">
        <v>213</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ht="15.75" x14ac:dyDescent="0.25">
      <c r="A10" s="16"/>
      <c r="B10" s="17"/>
      <c r="H10" s="18" t="str">
        <f>B19</f>
        <v>C65T</v>
      </c>
      <c r="I10" s="18" t="str">
        <f>B25</f>
        <v>A27468610G</v>
      </c>
      <c r="J10" s="18" t="str">
        <f>B31</f>
        <v>A373G</v>
      </c>
      <c r="K10" s="18" t="str">
        <f>B37</f>
        <v>T836A</v>
      </c>
      <c r="L10" s="18" t="str">
        <f>B43</f>
        <v>T889A</v>
      </c>
    </row>
    <row r="11" spans="1:36" ht="15.75" x14ac:dyDescent="0.25">
      <c r="A11" s="8" t="s">
        <v>3</v>
      </c>
      <c r="B11" s="9" t="s">
        <v>210</v>
      </c>
      <c r="C11" s="3" t="str">
        <f>CONCATENATE("&lt;GeneAnalysis gene=",CHAR(34),B11,CHAR(34)," interval=",CHAR(34),B12,CHAR(34),"&gt; ")</f>
        <v xml:space="preserve">&lt;GeneAnalysis gene="CHRNA2" interval="NC_000008.11:g.27459761_27479296"&gt; </v>
      </c>
      <c r="H11" s="19" t="s">
        <v>218</v>
      </c>
      <c r="I11" s="19" t="s">
        <v>216</v>
      </c>
      <c r="J11" s="19" t="s">
        <v>218</v>
      </c>
      <c r="K11" s="19" t="s">
        <v>78</v>
      </c>
      <c r="L11" s="19" t="s">
        <v>78</v>
      </c>
      <c r="M11" s="19"/>
      <c r="N11" s="19"/>
      <c r="O11" s="20"/>
      <c r="P11" s="20"/>
      <c r="Q11" s="20"/>
      <c r="R11" s="20"/>
      <c r="S11" s="20"/>
      <c r="T11" s="20"/>
      <c r="U11" s="20"/>
      <c r="V11" s="20"/>
      <c r="W11" s="20"/>
      <c r="X11" s="20"/>
      <c r="Y11" s="20"/>
      <c r="Z11" s="20"/>
    </row>
    <row r="12" spans="1:36" ht="15.75" x14ac:dyDescent="0.25">
      <c r="A12" s="8" t="s">
        <v>24</v>
      </c>
      <c r="B12" s="9" t="s">
        <v>211</v>
      </c>
      <c r="H12" s="9" t="s">
        <v>219</v>
      </c>
      <c r="I12" s="9" t="s">
        <v>226</v>
      </c>
      <c r="J12" s="9" t="s">
        <v>228</v>
      </c>
      <c r="K12" s="9" t="s">
        <v>91</v>
      </c>
      <c r="L12" s="9" t="s">
        <v>89</v>
      </c>
      <c r="M12" s="9"/>
      <c r="N12" s="9"/>
      <c r="O12" s="9"/>
      <c r="P12" s="9"/>
      <c r="Q12" s="9"/>
      <c r="R12" s="9"/>
      <c r="S12" s="9"/>
      <c r="T12" s="9"/>
      <c r="U12" s="9"/>
      <c r="V12" s="9"/>
      <c r="W12" s="9"/>
      <c r="X12" s="9"/>
      <c r="Y12" s="9"/>
      <c r="Z12" s="9"/>
    </row>
    <row r="13" spans="1:36" ht="15.75" x14ac:dyDescent="0.25">
      <c r="A13" s="8" t="s">
        <v>25</v>
      </c>
      <c r="B13" s="9" t="s">
        <v>332</v>
      </c>
      <c r="C13" s="3" t="str">
        <f>CONCATENATE("# What are some common mutations of ",B11,"?")</f>
        <v># What are some common mutations of CHRNA2?</v>
      </c>
      <c r="H13" s="9" t="s">
        <v>220</v>
      </c>
      <c r="I13" s="9" t="s">
        <v>227</v>
      </c>
      <c r="J13" s="9" t="s">
        <v>229</v>
      </c>
      <c r="K13" s="9" t="s">
        <v>92</v>
      </c>
      <c r="L13" s="9" t="s">
        <v>90</v>
      </c>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ht="15.75"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ht="15.75" x14ac:dyDescent="0.25">
      <c r="H16" s="9">
        <v>27.5</v>
      </c>
      <c r="I16" s="9">
        <v>48</v>
      </c>
      <c r="J16" s="9">
        <v>49.8</v>
      </c>
      <c r="K16" s="9" t="s">
        <v>26</v>
      </c>
      <c r="L16" s="9">
        <v>35.4</v>
      </c>
      <c r="M16" s="9"/>
      <c r="N16" s="9"/>
      <c r="O16" s="9"/>
      <c r="P16" s="9"/>
      <c r="Q16" s="9"/>
      <c r="R16" s="9"/>
      <c r="S16" s="9"/>
      <c r="T16" s="9"/>
      <c r="U16" s="9"/>
      <c r="V16" s="9"/>
      <c r="W16" s="9"/>
      <c r="X16" s="9"/>
      <c r="Y16" s="9"/>
      <c r="Z16" s="9"/>
    </row>
    <row r="17" spans="1:26" ht="15.75"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ht="15.75" x14ac:dyDescent="0.25">
      <c r="A18" s="8" t="s">
        <v>29</v>
      </c>
      <c r="B18" s="19" t="s">
        <v>217</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ht="15.75" x14ac:dyDescent="0.25">
      <c r="A19" s="15" t="s">
        <v>30</v>
      </c>
      <c r="B19" s="21" t="s">
        <v>215</v>
      </c>
      <c r="H19" s="9">
        <v>15.2</v>
      </c>
      <c r="I19" s="9">
        <v>48.1</v>
      </c>
      <c r="J19" s="9">
        <v>48.6</v>
      </c>
      <c r="K19" s="9" t="s">
        <v>26</v>
      </c>
      <c r="L19" s="9">
        <v>14.1</v>
      </c>
      <c r="M19" s="9"/>
      <c r="N19" s="9"/>
      <c r="O19" s="9"/>
      <c r="P19" s="9"/>
      <c r="Q19" s="9"/>
      <c r="R19" s="9"/>
      <c r="S19" s="9"/>
      <c r="T19" s="9"/>
      <c r="U19" s="9"/>
      <c r="V19" s="9"/>
      <c r="W19" s="9"/>
      <c r="X19" s="9"/>
      <c r="Y19" s="9"/>
      <c r="Z19" s="9"/>
    </row>
    <row r="20" spans="1:26" ht="15.75"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ht="15.75"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ht="15.75" x14ac:dyDescent="0.25">
      <c r="A22" s="15" t="s">
        <v>35</v>
      </c>
      <c r="B22" s="9" t="s">
        <v>214</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ht="15.75" x14ac:dyDescent="0.25">
      <c r="A23" s="15"/>
      <c r="C23" s="3" t="str">
        <f>CONCATENATE("&lt;# ",B25," #&gt;")</f>
        <v>&lt;# A27468610G #&gt;</v>
      </c>
    </row>
    <row r="24" spans="1:26" ht="15.75" x14ac:dyDescent="0.25">
      <c r="A24" s="8" t="s">
        <v>29</v>
      </c>
      <c r="B24" s="29" t="s">
        <v>216</v>
      </c>
      <c r="C24" s="3" t="str">
        <f>CONCATENATE("  &lt;Variant hgvs=",CHAR(34),B24,CHAR(34)," name=",CHAR(34),B25,CHAR(34),"&gt; ")</f>
        <v xml:space="preserve">  &lt;Variant hgvs="NC_000008.11:g.27468610A&gt;G" name="A27468610G"&gt; </v>
      </c>
    </row>
    <row r="25" spans="1:26" ht="15.75" x14ac:dyDescent="0.25">
      <c r="A25" s="15" t="s">
        <v>30</v>
      </c>
      <c r="B25" s="9" t="s">
        <v>221</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ht="15.75" x14ac:dyDescent="0.25">
      <c r="A27" s="15" t="s">
        <v>33</v>
      </c>
      <c r="B27" s="9" t="str">
        <f>"cytosine (C)"</f>
        <v>cytosine (C)</v>
      </c>
    </row>
    <row r="28" spans="1:26" ht="15.75" x14ac:dyDescent="0.25">
      <c r="A28" s="15" t="s">
        <v>35</v>
      </c>
      <c r="B28" s="9" t="s">
        <v>222</v>
      </c>
      <c r="C28" s="3" t="str">
        <f>"  &lt;/Variant&gt;"</f>
        <v xml:space="preserve">  &lt;/Variant&gt;</v>
      </c>
    </row>
    <row r="29" spans="1:26" ht="15.75" x14ac:dyDescent="0.25">
      <c r="A29" s="8"/>
      <c r="C29" s="3" t="str">
        <f>CONCATENATE("&lt;# ",B31," #&gt;")</f>
        <v>&lt;# A373G #&gt;</v>
      </c>
    </row>
    <row r="30" spans="1:26" ht="15.75" x14ac:dyDescent="0.25">
      <c r="A30" s="8" t="s">
        <v>29</v>
      </c>
      <c r="B30" s="19" t="s">
        <v>225</v>
      </c>
      <c r="C30" s="3" t="str">
        <f>CONCATENATE("  &lt;Variant hgvs=",CHAR(34),B30,CHAR(34)," name=",CHAR(34),B31,CHAR(34),"&gt; ")</f>
        <v xml:space="preserve">  &lt;Variant hgvs="NC_000008.11:g.27467305T&gt;C" name="A373G"&gt; </v>
      </c>
    </row>
    <row r="31" spans="1:26" ht="15.75" x14ac:dyDescent="0.25">
      <c r="A31" s="15" t="s">
        <v>30</v>
      </c>
      <c r="B31" s="9" t="s">
        <v>224</v>
      </c>
    </row>
    <row r="32" spans="1:26" ht="15.75"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ht="15.75" x14ac:dyDescent="0.25">
      <c r="A33" s="15" t="s">
        <v>33</v>
      </c>
      <c r="B33" s="9" t="str">
        <f>"cytosine (C)"</f>
        <v>cytosine (C)</v>
      </c>
    </row>
    <row r="34" spans="1:3" ht="15.75" x14ac:dyDescent="0.25">
      <c r="A34" s="15" t="s">
        <v>35</v>
      </c>
      <c r="B34" s="9" t="s">
        <v>223</v>
      </c>
      <c r="C34" s="3" t="str">
        <f>"  &lt;/Variant&gt;"</f>
        <v xml:space="preserve">  &lt;/Variant&gt;</v>
      </c>
    </row>
    <row r="35" spans="1:3" ht="15.75" x14ac:dyDescent="0.25">
      <c r="A35" s="15"/>
      <c r="C35" s="3" t="str">
        <f>CONCATENATE("&lt;# ",B37," #&gt;")</f>
        <v>&lt;# T836A #&gt;</v>
      </c>
    </row>
    <row r="36" spans="1:3" ht="15.75" x14ac:dyDescent="0.25">
      <c r="A36" s="8" t="s">
        <v>29</v>
      </c>
      <c r="B36" s="19" t="s">
        <v>314</v>
      </c>
      <c r="C36" s="3" t="str">
        <f>CONCATENATE("  &lt;Variant hgvs=",CHAR(34),B36,CHAR(34)," name=",CHAR(34),B37,CHAR(34),"&gt; ")</f>
        <v xml:space="preserve">  &lt;Variant hgvs="NC_000008.11:g.27463607A&gt;T" name="T836A"&gt; </v>
      </c>
    </row>
    <row r="37" spans="1:3" ht="15.75" x14ac:dyDescent="0.25">
      <c r="A37" s="15" t="s">
        <v>30</v>
      </c>
      <c r="B37" s="9" t="s">
        <v>316</v>
      </c>
    </row>
    <row r="38" spans="1:3" ht="15.75"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ht="15.75" x14ac:dyDescent="0.25">
      <c r="A39" s="15" t="s">
        <v>33</v>
      </c>
      <c r="B39" s="9" t="s">
        <v>32</v>
      </c>
    </row>
    <row r="40" spans="1:3" ht="15.75" x14ac:dyDescent="0.25">
      <c r="A40" s="15" t="s">
        <v>35</v>
      </c>
      <c r="B40" s="9" t="s">
        <v>315</v>
      </c>
      <c r="C40" s="3" t="str">
        <f>"  &lt;/Variant&gt;"</f>
        <v xml:space="preserve">  &lt;/Variant&gt;</v>
      </c>
    </row>
    <row r="41" spans="1:3" ht="15.75" x14ac:dyDescent="0.25">
      <c r="A41" s="15"/>
      <c r="C41" s="3" t="str">
        <f>CONCATENATE("&lt;# ",B43," #&gt;")</f>
        <v>&lt;# T889A #&gt;</v>
      </c>
    </row>
    <row r="42" spans="1:3" ht="15.75" x14ac:dyDescent="0.25">
      <c r="A42" s="8" t="s">
        <v>29</v>
      </c>
      <c r="B42" s="19" t="s">
        <v>317</v>
      </c>
      <c r="C42" s="3" t="str">
        <f>CONCATENATE("  &lt;Variant hgvs=",CHAR(34),B42,CHAR(34)," name=",CHAR(34),B43,CHAR(34),"&gt; ")</f>
        <v xml:space="preserve">  &lt;Variant hgvs="NC_000008.11:g.27463554T&gt;A" name="T889A"&gt; </v>
      </c>
    </row>
    <row r="43" spans="1:3" ht="15.75" x14ac:dyDescent="0.25">
      <c r="A43" s="15" t="s">
        <v>30</v>
      </c>
      <c r="B43" s="9" t="s">
        <v>318</v>
      </c>
    </row>
    <row r="44" spans="1:3" ht="15.75"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ht="15.75" x14ac:dyDescent="0.25">
      <c r="A45" s="15" t="s">
        <v>33</v>
      </c>
      <c r="B45" s="9" t="s">
        <v>32</v>
      </c>
    </row>
    <row r="46" spans="1:3" ht="15.75" x14ac:dyDescent="0.25">
      <c r="A46" s="15" t="s">
        <v>35</v>
      </c>
      <c r="B46" s="9" t="s">
        <v>319</v>
      </c>
      <c r="C46" s="3" t="str">
        <f>"  &lt;/Variant&gt;"</f>
        <v xml:space="preserve">  &lt;/Variant&gt;</v>
      </c>
    </row>
    <row r="47" spans="1:3" s="18" customFormat="1" ht="15.75" x14ac:dyDescent="0.25">
      <c r="A47" s="27"/>
      <c r="B47" s="17"/>
    </row>
    <row r="48" spans="1:3" s="18" customFormat="1" ht="15.75" x14ac:dyDescent="0.25">
      <c r="A48" s="27"/>
      <c r="B48" s="17"/>
      <c r="C48" s="18" t="str">
        <f>C17</f>
        <v>&lt;# C65T #&gt;</v>
      </c>
    </row>
    <row r="49" spans="1:3" ht="15.75" x14ac:dyDescent="0.25">
      <c r="A49" s="15" t="s">
        <v>37</v>
      </c>
      <c r="B49" s="21" t="str">
        <f>H11</f>
        <v>NC_000008.11:g.</v>
      </c>
      <c r="C49" s="3" t="str">
        <f>CONCATENATE("  &lt;Genotype hgvs=",CHAR(34),B49,B50,";",B51,CHAR(34)," name=",CHAR(34),B19,CHAR(34),"&gt; ")</f>
        <v xml:space="preserve">  &lt;Genotype hgvs="NC_000008.11:g.[27470994G&gt;A];[27470994=]" name="C65T"&gt; </v>
      </c>
    </row>
    <row r="50" spans="1:3" ht="15.75" x14ac:dyDescent="0.25">
      <c r="A50" s="15" t="s">
        <v>35</v>
      </c>
      <c r="B50" s="21" t="str">
        <f t="shared" ref="B50:B54" si="1">H12</f>
        <v>[27470994G&gt;A]</v>
      </c>
    </row>
    <row r="51" spans="1:3" ht="15.75" x14ac:dyDescent="0.25">
      <c r="A51" s="15" t="s">
        <v>31</v>
      </c>
      <c r="B51" s="21" t="str">
        <f t="shared" si="1"/>
        <v>[27470994=]</v>
      </c>
      <c r="C51" s="3" t="s">
        <v>38</v>
      </c>
    </row>
    <row r="52" spans="1:3" ht="15.75"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ht="15.75"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ht="15.75" x14ac:dyDescent="0.25">
      <c r="A54" s="8" t="s">
        <v>41</v>
      </c>
      <c r="B54" s="21">
        <f t="shared" si="1"/>
        <v>27.5</v>
      </c>
    </row>
    <row r="55" spans="1:3" ht="15.75" x14ac:dyDescent="0.25">
      <c r="A55" s="15"/>
      <c r="C55" s="3" t="s">
        <v>42</v>
      </c>
    </row>
    <row r="56" spans="1:3" ht="15.75" x14ac:dyDescent="0.25">
      <c r="A56" s="8"/>
    </row>
    <row r="57" spans="1:3" ht="15.75" x14ac:dyDescent="0.25">
      <c r="A57" s="8"/>
      <c r="C57" s="3" t="str">
        <f>CONCATENATE("    ",B53)</f>
        <v xml:space="preserve">    This variant is not associated with increased risk.</v>
      </c>
    </row>
    <row r="58" spans="1:3" ht="15.75" x14ac:dyDescent="0.25">
      <c r="A58" s="8"/>
    </row>
    <row r="59" spans="1:3" ht="15.75" x14ac:dyDescent="0.25">
      <c r="A59" s="8"/>
      <c r="C59" s="3" t="s">
        <v>43</v>
      </c>
    </row>
    <row r="60" spans="1:3" ht="15.75" x14ac:dyDescent="0.25">
      <c r="A60" s="15"/>
    </row>
    <row r="61" spans="1:3" ht="15.75" x14ac:dyDescent="0.25">
      <c r="A61" s="15"/>
      <c r="C61" s="3" t="str">
        <f>CONCATENATE( "    &lt;piechart percentage=",B54," /&gt;")</f>
        <v xml:space="preserve">    &lt;piechart percentage=27.5 /&gt;</v>
      </c>
    </row>
    <row r="62" spans="1:3" ht="15.75" x14ac:dyDescent="0.25">
      <c r="A62" s="15"/>
      <c r="C62" s="3" t="str">
        <f>"  &lt;/Genotype&gt;"</f>
        <v xml:space="preserve">  &lt;/Genotype&gt;</v>
      </c>
    </row>
    <row r="63" spans="1:3" ht="15.75"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ht="15.75" x14ac:dyDescent="0.25">
      <c r="A64" s="8" t="s">
        <v>45</v>
      </c>
      <c r="B64" s="9" t="str">
        <f t="shared" ref="B64:B65" si="2">H18</f>
        <v>This variant is not associated with increased risk.</v>
      </c>
      <c r="C64" s="3" t="s">
        <v>26</v>
      </c>
    </row>
    <row r="65" spans="1:3" ht="15.75" x14ac:dyDescent="0.25">
      <c r="A65" s="8" t="s">
        <v>41</v>
      </c>
      <c r="B65" s="9">
        <f t="shared" si="2"/>
        <v>15.2</v>
      </c>
      <c r="C65" s="3" t="s">
        <v>38</v>
      </c>
    </row>
    <row r="66" spans="1:3" ht="15.75" x14ac:dyDescent="0.25">
      <c r="A66" s="8"/>
    </row>
    <row r="67" spans="1:3" ht="15.75"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ht="15.75" x14ac:dyDescent="0.25">
      <c r="A68" s="8"/>
    </row>
    <row r="69" spans="1:3" ht="15.75" x14ac:dyDescent="0.25">
      <c r="A69" s="8"/>
      <c r="C69" s="3" t="s">
        <v>42</v>
      </c>
    </row>
    <row r="70" spans="1:3" ht="15.75" x14ac:dyDescent="0.25">
      <c r="A70" s="8"/>
    </row>
    <row r="71" spans="1:3" ht="15.75" x14ac:dyDescent="0.25">
      <c r="A71" s="8"/>
      <c r="C71" s="3" t="str">
        <f>CONCATENATE("    ",B64)</f>
        <v xml:space="preserve">    This variant is not associated with increased risk.</v>
      </c>
    </row>
    <row r="72" spans="1:3" ht="15.75" x14ac:dyDescent="0.25">
      <c r="A72" s="8"/>
    </row>
    <row r="73" spans="1:3" ht="15.75" x14ac:dyDescent="0.25">
      <c r="A73" s="15"/>
      <c r="C73" s="3" t="s">
        <v>43</v>
      </c>
    </row>
    <row r="74" spans="1:3" ht="15.75" x14ac:dyDescent="0.25">
      <c r="A74" s="15"/>
    </row>
    <row r="75" spans="1:3" ht="15.75" x14ac:dyDescent="0.25">
      <c r="A75" s="15"/>
      <c r="C75" s="3" t="str">
        <f>CONCATENATE( "    &lt;piechart percentage=",B65," /&gt;")</f>
        <v xml:space="preserve">    &lt;piechart percentage=15.2 /&gt;</v>
      </c>
    </row>
    <row r="76" spans="1:3" ht="15.75" x14ac:dyDescent="0.25">
      <c r="A76" s="15"/>
      <c r="C76" s="3" t="str">
        <f>"  &lt;/Genotype&gt;"</f>
        <v xml:space="preserve">  &lt;/Genotype&gt;</v>
      </c>
    </row>
    <row r="77" spans="1:3" ht="15.75"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ht="15.75" x14ac:dyDescent="0.25">
      <c r="A78" s="8" t="s">
        <v>47</v>
      </c>
      <c r="B78" s="9" t="str">
        <f t="shared" ref="B78:B79" si="3">H21</f>
        <v>You are in the Moderate Loss of Function category. See below for more information.</v>
      </c>
      <c r="C78" s="3" t="s">
        <v>26</v>
      </c>
    </row>
    <row r="79" spans="1:3" ht="15.75" x14ac:dyDescent="0.25">
      <c r="A79" s="8" t="s">
        <v>41</v>
      </c>
      <c r="B79" s="9">
        <f t="shared" si="3"/>
        <v>57.3</v>
      </c>
      <c r="C79" s="3" t="s">
        <v>38</v>
      </c>
    </row>
    <row r="80" spans="1:3" ht="15.75" x14ac:dyDescent="0.25">
      <c r="A80" s="15"/>
    </row>
    <row r="81" spans="1:3" ht="15.75" x14ac:dyDescent="0.25">
      <c r="A81" s="8"/>
      <c r="C81" s="3" t="str">
        <f>CONCATENATE("    ",B77)</f>
        <v xml:space="preserve">    Your CHRNA2 gene has no variants. A normal gene is referred to as a "wild-type" gene.</v>
      </c>
    </row>
    <row r="82" spans="1:3" ht="15.75" x14ac:dyDescent="0.25">
      <c r="A82" s="8"/>
    </row>
    <row r="83" spans="1:3" ht="15.75" x14ac:dyDescent="0.25">
      <c r="A83" s="8"/>
      <c r="C83" s="3" t="s">
        <v>42</v>
      </c>
    </row>
    <row r="84" spans="1:3" ht="15.75" x14ac:dyDescent="0.25">
      <c r="A84" s="8"/>
    </row>
    <row r="85" spans="1:3" ht="15.75" x14ac:dyDescent="0.25">
      <c r="A85" s="8"/>
      <c r="C85" s="3" t="str">
        <f>CONCATENATE("    ",B78)</f>
        <v xml:space="preserve">    You are in the Moderate Loss of Function category. See below for more information.</v>
      </c>
    </row>
    <row r="86" spans="1:3" ht="15.75" x14ac:dyDescent="0.25">
      <c r="A86" s="15"/>
    </row>
    <row r="87" spans="1:3" ht="15.75" x14ac:dyDescent="0.25">
      <c r="A87" s="15"/>
      <c r="C87" s="3" t="s">
        <v>43</v>
      </c>
    </row>
    <row r="88" spans="1:3" ht="15.75" x14ac:dyDescent="0.25">
      <c r="A88" s="15"/>
    </row>
    <row r="89" spans="1:3" ht="15.75" x14ac:dyDescent="0.25">
      <c r="A89" s="15"/>
      <c r="C89" s="3" t="str">
        <f>CONCATENATE( "    &lt;piechart percentage=",B79," /&gt;")</f>
        <v xml:space="preserve">    &lt;piechart percentage=57.3 /&gt;</v>
      </c>
    </row>
    <row r="90" spans="1:3" ht="15.75" x14ac:dyDescent="0.25">
      <c r="A90" s="15"/>
      <c r="C90" s="3" t="str">
        <f>"  &lt;/Genotype&gt;"</f>
        <v xml:space="preserve">  &lt;/Genotype&gt;</v>
      </c>
    </row>
    <row r="91" spans="1:3" ht="15.75" x14ac:dyDescent="0.25">
      <c r="A91" s="15"/>
      <c r="C91" s="3" t="str">
        <f>C23</f>
        <v>&lt;# A27468610G #&gt;</v>
      </c>
    </row>
    <row r="92" spans="1:3" ht="15.75"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ht="15.75" x14ac:dyDescent="0.25">
      <c r="A93" s="15" t="s">
        <v>35</v>
      </c>
      <c r="B93" s="21" t="str">
        <f t="shared" ref="B93:B97" si="4">I12</f>
        <v>[27468610A&gt;G]</v>
      </c>
    </row>
    <row r="94" spans="1:3" ht="15.75" x14ac:dyDescent="0.25">
      <c r="A94" s="15" t="s">
        <v>31</v>
      </c>
      <c r="B94" s="21" t="str">
        <f t="shared" si="4"/>
        <v>[27468610=]</v>
      </c>
      <c r="C94" s="3" t="s">
        <v>38</v>
      </c>
    </row>
    <row r="95" spans="1:3" ht="15.75"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ht="15.75"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ht="15.75" x14ac:dyDescent="0.25">
      <c r="A97" s="8" t="s">
        <v>41</v>
      </c>
      <c r="B97" s="21">
        <f t="shared" si="4"/>
        <v>48</v>
      </c>
    </row>
    <row r="98" spans="1:3" ht="15.75" x14ac:dyDescent="0.25">
      <c r="A98" s="15"/>
      <c r="C98" s="3" t="s">
        <v>42</v>
      </c>
    </row>
    <row r="99" spans="1:3" ht="15.75" x14ac:dyDescent="0.25">
      <c r="A99" s="8"/>
    </row>
    <row r="100" spans="1:3" ht="15.75" x14ac:dyDescent="0.25">
      <c r="A100" s="8"/>
      <c r="C100" s="3" t="str">
        <f>CONCATENATE("    ",B96)</f>
        <v xml:space="preserve">    This variant is not associated with increased risk.</v>
      </c>
    </row>
    <row r="101" spans="1:3" ht="15.75" x14ac:dyDescent="0.25">
      <c r="A101" s="8"/>
    </row>
    <row r="102" spans="1:3" ht="15.75" x14ac:dyDescent="0.25">
      <c r="A102" s="8"/>
      <c r="C102" s="3" t="s">
        <v>43</v>
      </c>
    </row>
    <row r="103" spans="1:3" ht="15.75" x14ac:dyDescent="0.25">
      <c r="A103" s="15"/>
    </row>
    <row r="104" spans="1:3" ht="15.75" x14ac:dyDescent="0.25">
      <c r="A104" s="15"/>
      <c r="C104" s="3" t="str">
        <f>CONCATENATE( "    &lt;piechart percentage=",B97," /&gt;")</f>
        <v xml:space="preserve">    &lt;piechart percentage=48 /&gt;</v>
      </c>
    </row>
    <row r="105" spans="1:3" ht="15.75" x14ac:dyDescent="0.25">
      <c r="A105" s="15"/>
      <c r="C105" s="3" t="str">
        <f>"  &lt;/Genotype&gt;"</f>
        <v xml:space="preserve">  &lt;/Genotype&gt;</v>
      </c>
    </row>
    <row r="106" spans="1:3" ht="15.75"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ht="15.75" x14ac:dyDescent="0.25">
      <c r="A107" s="8" t="s">
        <v>45</v>
      </c>
      <c r="B107" s="9" t="str">
        <f t="shared" ref="B107:B108" si="5">I18</f>
        <v>You are in the Moderate Loss of Function category. See below for more information.</v>
      </c>
      <c r="C107" s="3" t="s">
        <v>26</v>
      </c>
    </row>
    <row r="108" spans="1:3" ht="15.75" x14ac:dyDescent="0.25">
      <c r="A108" s="8" t="s">
        <v>41</v>
      </c>
      <c r="B108" s="9">
        <f t="shared" si="5"/>
        <v>48.1</v>
      </c>
      <c r="C108" s="3" t="s">
        <v>38</v>
      </c>
    </row>
    <row r="109" spans="1:3" ht="15.75" x14ac:dyDescent="0.25">
      <c r="A109" s="8"/>
    </row>
    <row r="110" spans="1:3" ht="15.75"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ht="15.75" x14ac:dyDescent="0.25">
      <c r="A111" s="8"/>
    </row>
    <row r="112" spans="1:3" ht="15.75" x14ac:dyDescent="0.25">
      <c r="A112" s="8"/>
      <c r="C112" s="3" t="s">
        <v>42</v>
      </c>
    </row>
    <row r="113" spans="1:3" ht="15.75" x14ac:dyDescent="0.25">
      <c r="A113" s="8"/>
    </row>
    <row r="114" spans="1:3" ht="15.75" x14ac:dyDescent="0.25">
      <c r="A114" s="8"/>
      <c r="C114" s="3" t="str">
        <f>CONCATENATE("    ",B107)</f>
        <v xml:space="preserve">    You are in the Moderate Loss of Function category. See below for more information.</v>
      </c>
    </row>
    <row r="115" spans="1:3" ht="15.75" x14ac:dyDescent="0.25">
      <c r="A115" s="8"/>
    </row>
    <row r="116" spans="1:3" ht="15.75" x14ac:dyDescent="0.25">
      <c r="A116" s="15"/>
      <c r="C116" s="3" t="s">
        <v>43</v>
      </c>
    </row>
    <row r="117" spans="1:3" ht="15.75" x14ac:dyDescent="0.25">
      <c r="A117" s="15"/>
    </row>
    <row r="118" spans="1:3" ht="15.75" x14ac:dyDescent="0.25">
      <c r="A118" s="15"/>
      <c r="C118" s="3" t="str">
        <f>CONCATENATE( "    &lt;piechart percentage=",B108," /&gt;")</f>
        <v xml:space="preserve">    &lt;piechart percentage=48.1 /&gt;</v>
      </c>
    </row>
    <row r="119" spans="1:3" ht="15.75" x14ac:dyDescent="0.25">
      <c r="A119" s="15"/>
      <c r="C119" s="3" t="str">
        <f>"  &lt;/Genotype&gt;"</f>
        <v xml:space="preserve">  &lt;/Genotype&gt;</v>
      </c>
    </row>
    <row r="120" spans="1:3" ht="15.75"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ht="15.75" x14ac:dyDescent="0.25">
      <c r="A121" s="8" t="s">
        <v>47</v>
      </c>
      <c r="B121" s="9" t="str">
        <f t="shared" ref="B121:B122" si="6">I21</f>
        <v>This variant is not associated with increased risk.</v>
      </c>
      <c r="C121" s="3" t="s">
        <v>26</v>
      </c>
    </row>
    <row r="122" spans="1:3" ht="15.75" x14ac:dyDescent="0.25">
      <c r="A122" s="8" t="s">
        <v>41</v>
      </c>
      <c r="B122" s="9">
        <f t="shared" si="6"/>
        <v>3.9</v>
      </c>
      <c r="C122" s="3" t="s">
        <v>38</v>
      </c>
    </row>
    <row r="123" spans="1:3" ht="15.75" x14ac:dyDescent="0.25">
      <c r="A123" s="15"/>
    </row>
    <row r="124" spans="1:3" ht="15.75" x14ac:dyDescent="0.25">
      <c r="A124" s="8"/>
      <c r="C124" s="3" t="str">
        <f>CONCATENATE("    ",B120)</f>
        <v xml:space="preserve">    Your CHRNA2 gene has no variants. A normal gene is referred to as a "wild-type" gene.</v>
      </c>
    </row>
    <row r="125" spans="1:3" ht="15.75" x14ac:dyDescent="0.25">
      <c r="A125" s="8"/>
    </row>
    <row r="126" spans="1:3" ht="15.75" x14ac:dyDescent="0.25">
      <c r="A126" s="8"/>
      <c r="C126" s="3" t="s">
        <v>42</v>
      </c>
    </row>
    <row r="127" spans="1:3" ht="15.75" x14ac:dyDescent="0.25">
      <c r="A127" s="8"/>
    </row>
    <row r="128" spans="1:3" ht="15.75" x14ac:dyDescent="0.25">
      <c r="A128" s="8"/>
      <c r="C128" s="3" t="str">
        <f>CONCATENATE("    ",B121)</f>
        <v xml:space="preserve">    This variant is not associated with increased risk.</v>
      </c>
    </row>
    <row r="129" spans="1:3" ht="15.75" x14ac:dyDescent="0.25">
      <c r="A129" s="15"/>
    </row>
    <row r="130" spans="1:3" ht="15.75" x14ac:dyDescent="0.25">
      <c r="A130" s="15"/>
      <c r="C130" s="3" t="s">
        <v>43</v>
      </c>
    </row>
    <row r="131" spans="1:3" ht="15.75" x14ac:dyDescent="0.25">
      <c r="A131" s="15"/>
    </row>
    <row r="132" spans="1:3" ht="15.75" x14ac:dyDescent="0.25">
      <c r="A132" s="15"/>
      <c r="C132" s="3" t="str">
        <f>CONCATENATE( "    &lt;piechart percentage=",B122," /&gt;")</f>
        <v xml:space="preserve">    &lt;piechart percentage=3.9 /&gt;</v>
      </c>
    </row>
    <row r="133" spans="1:3" ht="15.75" x14ac:dyDescent="0.25">
      <c r="A133" s="15"/>
      <c r="C133" s="3" t="str">
        <f>"  &lt;/Genotype&gt;"</f>
        <v xml:space="preserve">  &lt;/Genotype&gt;</v>
      </c>
    </row>
    <row r="134" spans="1:3" ht="15.75" x14ac:dyDescent="0.25">
      <c r="A134" s="15"/>
      <c r="C134" s="3" t="str">
        <f>C29</f>
        <v>&lt;# A373G #&gt;</v>
      </c>
    </row>
    <row r="135" spans="1:3" ht="15.75" x14ac:dyDescent="0.25">
      <c r="A135" s="15" t="s">
        <v>37</v>
      </c>
      <c r="B135" s="21" t="str">
        <f>J11</f>
        <v>NC_000008.11:g.</v>
      </c>
      <c r="C135" s="3" t="str">
        <f>CONCATENATE("  &lt;Genotype hgvs=",CHAR(34),B135,B136,";",B137,CHAR(34)," name=",CHAR(34),B31,CHAR(34),"&gt; ")</f>
        <v xml:space="preserve">  &lt;Genotype hgvs="NC_000008.11:g.[27467305T&gt;C];[27467305=]" name="A373G"&gt; </v>
      </c>
    </row>
    <row r="136" spans="1:3" ht="15.75" x14ac:dyDescent="0.25">
      <c r="A136" s="15" t="s">
        <v>35</v>
      </c>
      <c r="B136" s="21" t="str">
        <f t="shared" ref="B136:B140" si="7">J12</f>
        <v>[27467305T&gt;C]</v>
      </c>
    </row>
    <row r="137" spans="1:3" ht="15.75" x14ac:dyDescent="0.25">
      <c r="A137" s="15" t="s">
        <v>31</v>
      </c>
      <c r="B137" s="21" t="str">
        <f t="shared" si="7"/>
        <v>[27467305=]</v>
      </c>
      <c r="C137" s="3" t="s">
        <v>38</v>
      </c>
    </row>
    <row r="138" spans="1:3" ht="15.75"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ht="15.75"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ht="15.75" x14ac:dyDescent="0.25">
      <c r="A140" s="8" t="s">
        <v>41</v>
      </c>
      <c r="B140" s="21">
        <f t="shared" si="7"/>
        <v>49.8</v>
      </c>
    </row>
    <row r="141" spans="1:3" ht="15.75" x14ac:dyDescent="0.25">
      <c r="A141" s="15"/>
      <c r="C141" s="3" t="s">
        <v>42</v>
      </c>
    </row>
    <row r="142" spans="1:3" ht="15.75" x14ac:dyDescent="0.25">
      <c r="A142" s="8"/>
    </row>
    <row r="143" spans="1:3" ht="15.75" x14ac:dyDescent="0.25">
      <c r="A143" s="8"/>
      <c r="C143" s="3" t="str">
        <f>CONCATENATE("    ",B139)</f>
        <v xml:space="preserve">    This variant is not associated with increased risk.</v>
      </c>
    </row>
    <row r="144" spans="1:3" ht="15.75" x14ac:dyDescent="0.25">
      <c r="A144" s="8"/>
    </row>
    <row r="145" spans="1:3" ht="15.75" x14ac:dyDescent="0.25">
      <c r="A145" s="8"/>
      <c r="C145" s="3" t="s">
        <v>43</v>
      </c>
    </row>
    <row r="146" spans="1:3" ht="15.75" x14ac:dyDescent="0.25">
      <c r="A146" s="15"/>
    </row>
    <row r="147" spans="1:3" ht="15.75" x14ac:dyDescent="0.25">
      <c r="A147" s="15"/>
      <c r="C147" s="3" t="str">
        <f>CONCATENATE( "    &lt;piechart percentage=",B140," /&gt;")</f>
        <v xml:space="preserve">    &lt;piechart percentage=49.8 /&gt;</v>
      </c>
    </row>
    <row r="148" spans="1:3" ht="15.75" x14ac:dyDescent="0.25">
      <c r="A148" s="15"/>
      <c r="C148" s="3" t="str">
        <f>"  &lt;/Genotype&gt;"</f>
        <v xml:space="preserve">  &lt;/Genotype&gt;</v>
      </c>
    </row>
    <row r="149" spans="1:3" ht="15.75"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ht="15.75" x14ac:dyDescent="0.25">
      <c r="A150" s="8" t="s">
        <v>45</v>
      </c>
      <c r="B150" s="9" t="str">
        <f t="shared" ref="B150:B151" si="8">J18</f>
        <v>This variant is not associated with increased risk.</v>
      </c>
      <c r="C150" s="3" t="s">
        <v>26</v>
      </c>
    </row>
    <row r="151" spans="1:3" ht="15.75" x14ac:dyDescent="0.25">
      <c r="A151" s="8" t="s">
        <v>41</v>
      </c>
      <c r="B151" s="9">
        <f t="shared" si="8"/>
        <v>48.6</v>
      </c>
      <c r="C151" s="3" t="s">
        <v>38</v>
      </c>
    </row>
    <row r="152" spans="1:3" ht="15.75" x14ac:dyDescent="0.25">
      <c r="A152" s="8"/>
    </row>
    <row r="153" spans="1:3" ht="15.75"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ht="15.75" x14ac:dyDescent="0.25">
      <c r="A154" s="8"/>
    </row>
    <row r="155" spans="1:3" ht="15.75" x14ac:dyDescent="0.25">
      <c r="A155" s="8"/>
      <c r="C155" s="3" t="s">
        <v>42</v>
      </c>
    </row>
    <row r="156" spans="1:3" ht="15.75" x14ac:dyDescent="0.25">
      <c r="A156" s="8"/>
    </row>
    <row r="157" spans="1:3" ht="15.75" x14ac:dyDescent="0.25">
      <c r="A157" s="8"/>
      <c r="C157" s="3" t="str">
        <f>CONCATENATE("    ",B150)</f>
        <v xml:space="preserve">    This variant is not associated with increased risk.</v>
      </c>
    </row>
    <row r="158" spans="1:3" ht="15.75" x14ac:dyDescent="0.25">
      <c r="A158" s="8"/>
    </row>
    <row r="159" spans="1:3" ht="15.75" x14ac:dyDescent="0.25">
      <c r="A159" s="15"/>
      <c r="C159" s="3" t="s">
        <v>43</v>
      </c>
    </row>
    <row r="160" spans="1:3" ht="15.75" x14ac:dyDescent="0.25">
      <c r="A160" s="15"/>
    </row>
    <row r="161" spans="1:3" ht="15.75" x14ac:dyDescent="0.25">
      <c r="A161" s="15"/>
      <c r="C161" s="3" t="str">
        <f>CONCATENATE( "    &lt;piechart percentage=",B151," /&gt;")</f>
        <v xml:space="preserve">    &lt;piechart percentage=48.6 /&gt;</v>
      </c>
    </row>
    <row r="162" spans="1:3" ht="15.75" x14ac:dyDescent="0.25">
      <c r="A162" s="15"/>
      <c r="C162" s="3" t="str">
        <f>"  &lt;/Genotype&gt;"</f>
        <v xml:space="preserve">  &lt;/Genotype&gt;</v>
      </c>
    </row>
    <row r="163" spans="1:3" ht="15.75"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ht="15.75" x14ac:dyDescent="0.25">
      <c r="A164" s="8" t="s">
        <v>47</v>
      </c>
      <c r="B164" s="9" t="str">
        <f t="shared" ref="B164:B165" si="9">J21</f>
        <v>You are in the Moderate Loss of Function category. See below for more information.</v>
      </c>
      <c r="C164" s="3" t="s">
        <v>26</v>
      </c>
    </row>
    <row r="165" spans="1:3" ht="15.75" x14ac:dyDescent="0.25">
      <c r="A165" s="8" t="s">
        <v>41</v>
      </c>
      <c r="B165" s="9">
        <f t="shared" si="9"/>
        <v>1.6</v>
      </c>
      <c r="C165" s="3" t="s">
        <v>38</v>
      </c>
    </row>
    <row r="166" spans="1:3" ht="15.75" x14ac:dyDescent="0.25">
      <c r="A166" s="15"/>
    </row>
    <row r="167" spans="1:3" ht="15.75" x14ac:dyDescent="0.25">
      <c r="A167" s="8"/>
      <c r="C167" s="3" t="str">
        <f>CONCATENATE("    ",B163)</f>
        <v xml:space="preserve">    Your CHRNA2 gene has no variants. A normal gene is referred to as a "wild-type" gene.</v>
      </c>
    </row>
    <row r="168" spans="1:3" ht="15.75" x14ac:dyDescent="0.25">
      <c r="A168" s="8"/>
    </row>
    <row r="169" spans="1:3" ht="15.75" x14ac:dyDescent="0.25">
      <c r="A169" s="8"/>
      <c r="C169" s="3" t="s">
        <v>42</v>
      </c>
    </row>
    <row r="170" spans="1:3" ht="15.75" x14ac:dyDescent="0.25">
      <c r="A170" s="8"/>
    </row>
    <row r="171" spans="1:3" ht="15.75" x14ac:dyDescent="0.25">
      <c r="A171" s="8"/>
      <c r="C171" s="3" t="str">
        <f>CONCATENATE("    ",B164)</f>
        <v xml:space="preserve">    You are in the Moderate Loss of Function category. See below for more information.</v>
      </c>
    </row>
    <row r="172" spans="1:3" ht="15.75" x14ac:dyDescent="0.25">
      <c r="A172" s="15"/>
    </row>
    <row r="173" spans="1:3" ht="15.75" x14ac:dyDescent="0.25">
      <c r="A173" s="15"/>
      <c r="C173" s="3" t="s">
        <v>43</v>
      </c>
    </row>
    <row r="174" spans="1:3" ht="15.75" x14ac:dyDescent="0.25">
      <c r="A174" s="15"/>
    </row>
    <row r="175" spans="1:3" ht="15.75" x14ac:dyDescent="0.25">
      <c r="A175" s="15"/>
      <c r="C175" s="3" t="str">
        <f>CONCATENATE( "    &lt;piechart percentage=",B165," /&gt;")</f>
        <v xml:space="preserve">    &lt;piechart percentage=1.6 /&gt;</v>
      </c>
    </row>
    <row r="176" spans="1:3" ht="15.75" x14ac:dyDescent="0.25">
      <c r="A176" s="15"/>
      <c r="C176" s="3" t="str">
        <f>"  &lt;/Genotype&gt;"</f>
        <v xml:space="preserve">  &lt;/Genotype&gt;</v>
      </c>
    </row>
    <row r="177" spans="1:3" ht="15.75" x14ac:dyDescent="0.25">
      <c r="A177" s="15"/>
      <c r="C177" s="3" t="str">
        <f>C35</f>
        <v>&lt;# T836A #&gt;</v>
      </c>
    </row>
    <row r="178" spans="1:3" ht="15.75"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ht="15.75" x14ac:dyDescent="0.25">
      <c r="A179" s="15" t="s">
        <v>35</v>
      </c>
      <c r="B179" s="21" t="str">
        <f t="shared" ref="B179:B183" si="10">K12</f>
        <v>[143300779C&gt;A]</v>
      </c>
    </row>
    <row r="180" spans="1:3" ht="15.75" x14ac:dyDescent="0.25">
      <c r="A180" s="15" t="s">
        <v>31</v>
      </c>
      <c r="B180" s="21" t="str">
        <f t="shared" si="10"/>
        <v>[143300779=]</v>
      </c>
      <c r="C180" s="3" t="s">
        <v>38</v>
      </c>
    </row>
    <row r="181" spans="1:3" ht="15.75"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ht="15.75"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ht="15.75" x14ac:dyDescent="0.25">
      <c r="A183" s="8" t="s">
        <v>41</v>
      </c>
      <c r="B183" s="21" t="str">
        <f t="shared" si="10"/>
        <v xml:space="preserve"> </v>
      </c>
    </row>
    <row r="184" spans="1:3" ht="15.75" x14ac:dyDescent="0.25">
      <c r="A184" s="15"/>
      <c r="C184" s="3" t="s">
        <v>42</v>
      </c>
    </row>
    <row r="185" spans="1:3" ht="15.75" x14ac:dyDescent="0.25">
      <c r="A185" s="8"/>
    </row>
    <row r="186" spans="1:3" ht="15.75" x14ac:dyDescent="0.25">
      <c r="A186" s="8"/>
      <c r="C186" s="3" t="str">
        <f>CONCATENATE("    ",B182)</f>
        <v xml:space="preserve">    This variant is not associated with increased risk.</v>
      </c>
    </row>
    <row r="187" spans="1:3" ht="15.75" x14ac:dyDescent="0.25">
      <c r="A187" s="8"/>
    </row>
    <row r="188" spans="1:3" ht="15.75" x14ac:dyDescent="0.25">
      <c r="A188" s="8"/>
      <c r="C188" s="3" t="s">
        <v>43</v>
      </c>
    </row>
    <row r="189" spans="1:3" ht="15.75" x14ac:dyDescent="0.25">
      <c r="A189" s="15"/>
    </row>
    <row r="190" spans="1:3" ht="15.75" x14ac:dyDescent="0.25">
      <c r="A190" s="15"/>
      <c r="C190" s="3" t="str">
        <f>CONCATENATE( "    &lt;piechart percentage=",B183," /&gt;")</f>
        <v xml:space="preserve">    &lt;piechart percentage=  /&gt;</v>
      </c>
    </row>
    <row r="191" spans="1:3" ht="15.75" x14ac:dyDescent="0.25">
      <c r="A191" s="15"/>
      <c r="C191" s="3" t="str">
        <f>"  &lt;/Genotype&gt;"</f>
        <v xml:space="preserve">  &lt;/Genotype&gt;</v>
      </c>
    </row>
    <row r="192" spans="1:3" ht="15.75"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ht="15.75" x14ac:dyDescent="0.25">
      <c r="A193" s="8" t="s">
        <v>45</v>
      </c>
      <c r="B193" s="9" t="str">
        <f t="shared" ref="B193:B194" si="11">K18</f>
        <v>You are in the Moderate Loss of Function category. See below for more information.</v>
      </c>
      <c r="C193" s="3" t="s">
        <v>26</v>
      </c>
    </row>
    <row r="194" spans="1:3" ht="15.75" x14ac:dyDescent="0.25">
      <c r="A194" s="8" t="s">
        <v>41</v>
      </c>
      <c r="B194" s="9" t="str">
        <f t="shared" si="11"/>
        <v xml:space="preserve"> </v>
      </c>
      <c r="C194" s="3" t="s">
        <v>38</v>
      </c>
    </row>
    <row r="195" spans="1:3" ht="15.75" x14ac:dyDescent="0.25">
      <c r="A195" s="8"/>
    </row>
    <row r="196" spans="1:3" ht="15.75"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ht="15.75" x14ac:dyDescent="0.25">
      <c r="A197" s="8"/>
    </row>
    <row r="198" spans="1:3" ht="15.75" x14ac:dyDescent="0.25">
      <c r="A198" s="8"/>
      <c r="C198" s="3" t="s">
        <v>42</v>
      </c>
    </row>
    <row r="199" spans="1:3" ht="15.75" x14ac:dyDescent="0.25">
      <c r="A199" s="8"/>
    </row>
    <row r="200" spans="1:3" ht="15.75" x14ac:dyDescent="0.25">
      <c r="A200" s="8"/>
      <c r="C200" s="3" t="str">
        <f>CONCATENATE("    ",B193)</f>
        <v xml:space="preserve">    You are in the Moderate Loss of Function category. See below for more information.</v>
      </c>
    </row>
    <row r="201" spans="1:3" ht="15.75" x14ac:dyDescent="0.25">
      <c r="A201" s="8"/>
    </row>
    <row r="202" spans="1:3" ht="15.75" x14ac:dyDescent="0.25">
      <c r="A202" s="15"/>
      <c r="C202" s="3" t="s">
        <v>43</v>
      </c>
    </row>
    <row r="203" spans="1:3" ht="15.75" x14ac:dyDescent="0.25">
      <c r="A203" s="15"/>
    </row>
    <row r="204" spans="1:3" ht="15.75" x14ac:dyDescent="0.25">
      <c r="A204" s="15"/>
      <c r="C204" s="3" t="str">
        <f>CONCATENATE( "    &lt;piechart percentage=",B194," /&gt;")</f>
        <v xml:space="preserve">    &lt;piechart percentage=  /&gt;</v>
      </c>
    </row>
    <row r="205" spans="1:3" ht="15.75" x14ac:dyDescent="0.25">
      <c r="A205" s="15"/>
      <c r="C205" s="3" t="str">
        <f>"  &lt;/Genotype&gt;"</f>
        <v xml:space="preserve">  &lt;/Genotype&gt;</v>
      </c>
    </row>
    <row r="206" spans="1:3" ht="15.75"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ht="15.75" x14ac:dyDescent="0.25">
      <c r="A207" s="8" t="s">
        <v>47</v>
      </c>
      <c r="B207" s="9" t="str">
        <f t="shared" ref="B207:B208" si="12">K21</f>
        <v>This variant is not associated with increased risk.</v>
      </c>
      <c r="C207" s="3" t="s">
        <v>26</v>
      </c>
    </row>
    <row r="208" spans="1:3" ht="15.75" x14ac:dyDescent="0.25">
      <c r="A208" s="8" t="s">
        <v>41</v>
      </c>
      <c r="B208" s="9" t="str">
        <f t="shared" si="12"/>
        <v xml:space="preserve"> </v>
      </c>
      <c r="C208" s="3" t="s">
        <v>38</v>
      </c>
    </row>
    <row r="209" spans="1:3" ht="15.75" x14ac:dyDescent="0.25">
      <c r="A209" s="15"/>
    </row>
    <row r="210" spans="1:3" ht="15.75" x14ac:dyDescent="0.25">
      <c r="A210" s="8"/>
      <c r="C210" s="3" t="str">
        <f>CONCATENATE("    ",B206)</f>
        <v xml:space="preserve">    Your CHRNA2 gene has no variants. A normal gene is referred to as a "wild-type" gene.</v>
      </c>
    </row>
    <row r="211" spans="1:3" ht="15.75" x14ac:dyDescent="0.25">
      <c r="A211" s="8"/>
    </row>
    <row r="212" spans="1:3" ht="15.75" x14ac:dyDescent="0.25">
      <c r="A212" s="8"/>
      <c r="C212" s="3" t="s">
        <v>42</v>
      </c>
    </row>
    <row r="213" spans="1:3" ht="15.75" x14ac:dyDescent="0.25">
      <c r="A213" s="8"/>
    </row>
    <row r="214" spans="1:3" ht="15.75" x14ac:dyDescent="0.25">
      <c r="A214" s="8"/>
      <c r="C214" s="3" t="str">
        <f>CONCATENATE("    ",B207)</f>
        <v xml:space="preserve">    This variant is not associated with increased risk.</v>
      </c>
    </row>
    <row r="215" spans="1:3" ht="15.75" x14ac:dyDescent="0.25">
      <c r="A215" s="15"/>
    </row>
    <row r="216" spans="1:3" ht="15.75" x14ac:dyDescent="0.25">
      <c r="A216" s="15"/>
      <c r="C216" s="3" t="s">
        <v>43</v>
      </c>
    </row>
    <row r="217" spans="1:3" ht="15.75" x14ac:dyDescent="0.25">
      <c r="A217" s="15"/>
    </row>
    <row r="218" spans="1:3" ht="15.75" x14ac:dyDescent="0.25">
      <c r="A218" s="15"/>
      <c r="C218" s="3" t="str">
        <f>CONCATENATE( "    &lt;piechart percentage=",B208," /&gt;")</f>
        <v xml:space="preserve">    &lt;piechart percentage=  /&gt;</v>
      </c>
    </row>
    <row r="219" spans="1:3" ht="15.75" x14ac:dyDescent="0.25">
      <c r="A219" s="15"/>
      <c r="C219" s="3" t="str">
        <f>"  &lt;/Genotype&gt;"</f>
        <v xml:space="preserve">  &lt;/Genotype&gt;</v>
      </c>
    </row>
    <row r="220" spans="1:3" ht="15.75" x14ac:dyDescent="0.25">
      <c r="A220" s="15"/>
      <c r="C220" s="3" t="str">
        <f>C41</f>
        <v>&lt;# T889A #&gt;</v>
      </c>
    </row>
    <row r="221" spans="1:3" ht="15.75"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ht="15.75" x14ac:dyDescent="0.25">
      <c r="A222" s="15" t="s">
        <v>35</v>
      </c>
      <c r="B222" s="21" t="str">
        <f t="shared" ref="B222:B226" si="13">L12</f>
        <v>[143281925A&gt;G]</v>
      </c>
    </row>
    <row r="223" spans="1:3" ht="15.75" x14ac:dyDescent="0.25">
      <c r="A223" s="15" t="s">
        <v>31</v>
      </c>
      <c r="B223" s="21" t="str">
        <f t="shared" si="13"/>
        <v>[143281925=]</v>
      </c>
      <c r="C223" s="3" t="s">
        <v>38</v>
      </c>
    </row>
    <row r="224" spans="1:3" ht="15.75"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ht="15.75"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ht="15.75" x14ac:dyDescent="0.25">
      <c r="A226" s="8" t="s">
        <v>41</v>
      </c>
      <c r="B226" s="21">
        <f t="shared" si="13"/>
        <v>35.4</v>
      </c>
    </row>
    <row r="227" spans="1:3" ht="15.75" x14ac:dyDescent="0.25">
      <c r="A227" s="15"/>
      <c r="C227" s="3" t="s">
        <v>42</v>
      </c>
    </row>
    <row r="228" spans="1:3" ht="15.75" x14ac:dyDescent="0.25">
      <c r="A228" s="8"/>
    </row>
    <row r="229" spans="1:3" ht="15.75" x14ac:dyDescent="0.25">
      <c r="A229" s="8"/>
      <c r="C229" s="3" t="str">
        <f>CONCATENATE("    ",B225)</f>
        <v xml:space="preserve">    This variant is not associated with increased risk.</v>
      </c>
    </row>
    <row r="230" spans="1:3" ht="15.75" x14ac:dyDescent="0.25">
      <c r="A230" s="8"/>
    </row>
    <row r="231" spans="1:3" ht="15.75" x14ac:dyDescent="0.25">
      <c r="A231" s="8"/>
      <c r="C231" s="3" t="s">
        <v>43</v>
      </c>
    </row>
    <row r="232" spans="1:3" ht="15.75" x14ac:dyDescent="0.25">
      <c r="A232" s="15"/>
    </row>
    <row r="233" spans="1:3" ht="15.75" x14ac:dyDescent="0.25">
      <c r="A233" s="15"/>
      <c r="C233" s="3" t="str">
        <f>CONCATENATE( "    &lt;piechart percentage=",B226," /&gt;")</f>
        <v xml:space="preserve">    &lt;piechart percentage=35.4 /&gt;</v>
      </c>
    </row>
    <row r="234" spans="1:3" ht="15.75" x14ac:dyDescent="0.25">
      <c r="A234" s="15"/>
      <c r="C234" s="3" t="str">
        <f>"  &lt;/Genotype&gt;"</f>
        <v xml:space="preserve">  &lt;/Genotype&gt;</v>
      </c>
    </row>
    <row r="235" spans="1:3" ht="15.75"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ht="15.75" x14ac:dyDescent="0.25">
      <c r="A236" s="8" t="s">
        <v>45</v>
      </c>
      <c r="B236" s="9" t="str">
        <f t="shared" ref="B236:B237" si="14">L18</f>
        <v>You are in the Moderate Loss of Function category. See below for more information.</v>
      </c>
      <c r="C236" s="3" t="s">
        <v>26</v>
      </c>
    </row>
    <row r="237" spans="1:3" ht="15.75" x14ac:dyDescent="0.25">
      <c r="A237" s="8" t="s">
        <v>41</v>
      </c>
      <c r="B237" s="9">
        <f t="shared" si="14"/>
        <v>14.1</v>
      </c>
      <c r="C237" s="3" t="s">
        <v>38</v>
      </c>
    </row>
    <row r="238" spans="1:3" ht="15.75" x14ac:dyDescent="0.25">
      <c r="A238" s="8"/>
    </row>
    <row r="239" spans="1:3" ht="15.75"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ht="15.75" x14ac:dyDescent="0.25">
      <c r="A240" s="8"/>
    </row>
    <row r="241" spans="1:3" ht="15.75" x14ac:dyDescent="0.25">
      <c r="A241" s="8"/>
      <c r="C241" s="3" t="s">
        <v>42</v>
      </c>
    </row>
    <row r="242" spans="1:3" ht="15.75" x14ac:dyDescent="0.25">
      <c r="A242" s="8"/>
    </row>
    <row r="243" spans="1:3" ht="15.75" x14ac:dyDescent="0.25">
      <c r="A243" s="8"/>
      <c r="C243" s="3" t="str">
        <f>CONCATENATE("    ",B236)</f>
        <v xml:space="preserve">    You are in the Moderate Loss of Function category. See below for more information.</v>
      </c>
    </row>
    <row r="244" spans="1:3" ht="15.75" x14ac:dyDescent="0.25">
      <c r="A244" s="8"/>
    </row>
    <row r="245" spans="1:3" ht="15.75" x14ac:dyDescent="0.25">
      <c r="A245" s="15"/>
      <c r="C245" s="3" t="s">
        <v>43</v>
      </c>
    </row>
    <row r="246" spans="1:3" ht="15.75" x14ac:dyDescent="0.25">
      <c r="A246" s="15"/>
    </row>
    <row r="247" spans="1:3" ht="15.75" x14ac:dyDescent="0.25">
      <c r="A247" s="15"/>
      <c r="C247" s="3" t="str">
        <f>CONCATENATE( "    &lt;piechart percentage=",B237," /&gt;")</f>
        <v xml:space="preserve">    &lt;piechart percentage=14.1 /&gt;</v>
      </c>
    </row>
    <row r="248" spans="1:3" ht="15.75" x14ac:dyDescent="0.25">
      <c r="A248" s="15"/>
      <c r="C248" s="3" t="str">
        <f>"  &lt;/Genotype&gt;"</f>
        <v xml:space="preserve">  &lt;/Genotype&gt;</v>
      </c>
    </row>
    <row r="249" spans="1:3" ht="15.75"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ht="15.75" x14ac:dyDescent="0.25">
      <c r="A250" s="8" t="s">
        <v>47</v>
      </c>
      <c r="B250" s="9" t="str">
        <f t="shared" ref="B250:B251" si="15">L21</f>
        <v>This variant is not associated with increased risk.</v>
      </c>
      <c r="C250" s="3" t="s">
        <v>26</v>
      </c>
    </row>
    <row r="251" spans="1:3" ht="15.75" x14ac:dyDescent="0.25">
      <c r="A251" s="8" t="s">
        <v>41</v>
      </c>
      <c r="B251" s="9">
        <f t="shared" si="15"/>
        <v>50.5</v>
      </c>
      <c r="C251" s="3" t="s">
        <v>38</v>
      </c>
    </row>
    <row r="252" spans="1:3" ht="15.75" x14ac:dyDescent="0.25">
      <c r="A252" s="15"/>
    </row>
    <row r="253" spans="1:3" ht="15.75" x14ac:dyDescent="0.25">
      <c r="A253" s="8"/>
      <c r="C253" s="3" t="str">
        <f>CONCATENATE("    ",B249)</f>
        <v xml:space="preserve">    Your CHRNA2 gene has no variants. A normal gene is referred to as a "wild-type" gene.</v>
      </c>
    </row>
    <row r="254" spans="1:3" ht="15.75" x14ac:dyDescent="0.25">
      <c r="A254" s="8"/>
    </row>
    <row r="255" spans="1:3" ht="15.75" x14ac:dyDescent="0.25">
      <c r="A255" s="8"/>
      <c r="C255" s="3" t="s">
        <v>42</v>
      </c>
    </row>
    <row r="256" spans="1:3" ht="15.75" x14ac:dyDescent="0.25">
      <c r="A256" s="8"/>
    </row>
    <row r="257" spans="1:3" ht="15.75" x14ac:dyDescent="0.25">
      <c r="A257" s="8"/>
      <c r="C257" s="3" t="str">
        <f>CONCATENATE("    ",B250)</f>
        <v xml:space="preserve">    This variant is not associated with increased risk.</v>
      </c>
    </row>
    <row r="258" spans="1:3" ht="15.75" x14ac:dyDescent="0.25">
      <c r="A258" s="15"/>
    </row>
    <row r="259" spans="1:3" ht="15.75" x14ac:dyDescent="0.25">
      <c r="A259" s="15"/>
      <c r="C259" s="3" t="s">
        <v>43</v>
      </c>
    </row>
    <row r="260" spans="1:3" ht="15.75" x14ac:dyDescent="0.25">
      <c r="A260" s="15"/>
    </row>
    <row r="261" spans="1:3" ht="15.75" x14ac:dyDescent="0.25">
      <c r="A261" s="15"/>
      <c r="C261" s="3" t="str">
        <f>CONCATENATE( "    &lt;piechart percentage=",B251," /&gt;")</f>
        <v xml:space="preserve">    &lt;piechart percentage=50.5 /&gt;</v>
      </c>
    </row>
    <row r="262" spans="1:3" ht="15.75" x14ac:dyDescent="0.25">
      <c r="A262" s="15"/>
      <c r="C262" s="3" t="str">
        <f>"  &lt;/Genotype&gt;"</f>
        <v xml:space="preserve">  &lt;/Genotype&gt;</v>
      </c>
    </row>
    <row r="263" spans="1:3" ht="15.75" x14ac:dyDescent="0.25">
      <c r="A263" s="15"/>
      <c r="C263" s="3" t="s">
        <v>48</v>
      </c>
    </row>
    <row r="264" spans="1:3" ht="15.75"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ht="15.75" x14ac:dyDescent="0.25">
      <c r="A265" s="8" t="s">
        <v>49</v>
      </c>
      <c r="B265" s="9" t="s">
        <v>50</v>
      </c>
      <c r="C265" s="3" t="s">
        <v>26</v>
      </c>
    </row>
    <row r="266" spans="1:3" ht="15.75" x14ac:dyDescent="0.25">
      <c r="A266" s="8" t="s">
        <v>41</v>
      </c>
      <c r="C266" s="3" t="s">
        <v>38</v>
      </c>
    </row>
    <row r="267" spans="1:3" ht="15.75" x14ac:dyDescent="0.25">
      <c r="A267" s="8"/>
    </row>
    <row r="268" spans="1:3" ht="15.75" x14ac:dyDescent="0.25">
      <c r="A268" s="8"/>
      <c r="C268" s="3" t="str">
        <f>CONCATENATE("    ",B264)</f>
        <v xml:space="preserve">    Your CHRNA2 gene has an unknown variant.</v>
      </c>
    </row>
    <row r="269" spans="1:3" ht="15.75" x14ac:dyDescent="0.25">
      <c r="A269" s="8"/>
    </row>
    <row r="270" spans="1:3" ht="15.75" x14ac:dyDescent="0.25">
      <c r="A270" s="8"/>
      <c r="C270" s="3" t="s">
        <v>42</v>
      </c>
    </row>
    <row r="271" spans="1:3" ht="15.75" x14ac:dyDescent="0.25">
      <c r="A271" s="8"/>
    </row>
    <row r="272" spans="1:3" ht="15.75" x14ac:dyDescent="0.25">
      <c r="A272" s="15"/>
      <c r="C272" s="3" t="str">
        <f>CONCATENATE("    ",B265)</f>
        <v xml:space="preserve">    The effect is unknown.</v>
      </c>
    </row>
    <row r="273" spans="1:3" ht="15.75" x14ac:dyDescent="0.25">
      <c r="A273" s="8"/>
    </row>
    <row r="274" spans="1:3" ht="15.75" x14ac:dyDescent="0.25">
      <c r="A274" s="15"/>
      <c r="C274" s="3" t="s">
        <v>43</v>
      </c>
    </row>
    <row r="275" spans="1:3" ht="15.75" x14ac:dyDescent="0.25">
      <c r="A275" s="15"/>
    </row>
    <row r="276" spans="1:3" ht="15.75" x14ac:dyDescent="0.25">
      <c r="A276" s="15"/>
      <c r="C276" s="3" t="str">
        <f>CONCATENATE( "    &lt;piechart percentage=",B266," /&gt;")</f>
        <v xml:space="preserve">    &lt;piechart percentage= /&gt;</v>
      </c>
    </row>
    <row r="277" spans="1:3" ht="15.75" x14ac:dyDescent="0.25">
      <c r="A277" s="15"/>
      <c r="C277" s="3" t="str">
        <f>"  &lt;/Genotype&gt;"</f>
        <v xml:space="preserve">  &lt;/Genotype&gt;</v>
      </c>
    </row>
    <row r="278" spans="1:3" ht="15.75" x14ac:dyDescent="0.25">
      <c r="A278" s="15"/>
      <c r="C278" s="3" t="s">
        <v>51</v>
      </c>
    </row>
    <row r="279" spans="1:3" ht="15.75"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ht="15.75" x14ac:dyDescent="0.25">
      <c r="A280" s="8" t="s">
        <v>47</v>
      </c>
      <c r="B280" s="9" t="s">
        <v>52</v>
      </c>
      <c r="C280" s="3" t="s">
        <v>26</v>
      </c>
    </row>
    <row r="281" spans="1:3" ht="15.75" x14ac:dyDescent="0.25">
      <c r="A281" s="8" t="s">
        <v>41</v>
      </c>
      <c r="C281" s="3" t="s">
        <v>38</v>
      </c>
    </row>
    <row r="282" spans="1:3" ht="15.75" x14ac:dyDescent="0.25">
      <c r="A282" s="8"/>
    </row>
    <row r="283" spans="1:3" ht="15.75" x14ac:dyDescent="0.25">
      <c r="A283" s="8"/>
      <c r="C283" s="3" t="str">
        <f>CONCATENATE("    ",B279)</f>
        <v xml:space="preserve">    Your CHRNA2 gene has no variants. A normal gene is referred to as a "wild-type" gene.</v>
      </c>
    </row>
    <row r="284" spans="1:3" ht="15.75" x14ac:dyDescent="0.25">
      <c r="A284" s="8"/>
    </row>
    <row r="285" spans="1:3" ht="15.75" x14ac:dyDescent="0.25">
      <c r="A285" s="8"/>
      <c r="C285" s="3" t="s">
        <v>42</v>
      </c>
    </row>
    <row r="286" spans="1:3" ht="15.75" x14ac:dyDescent="0.25">
      <c r="A286" s="8"/>
    </row>
    <row r="287" spans="1:3" ht="15.75" x14ac:dyDescent="0.25">
      <c r="A287" s="8"/>
      <c r="C287" s="3" t="str">
        <f>CONCATENATE("    ",B280)</f>
        <v xml:space="preserve">    Your variant is not associated with any loss of function.</v>
      </c>
    </row>
    <row r="288" spans="1:3" ht="15.75" x14ac:dyDescent="0.25">
      <c r="A288" s="8"/>
    </row>
    <row r="289" spans="1:3" ht="15.75" x14ac:dyDescent="0.25">
      <c r="A289" s="8"/>
      <c r="C289" s="3" t="s">
        <v>43</v>
      </c>
    </row>
    <row r="290" spans="1:3" ht="15.75" x14ac:dyDescent="0.25">
      <c r="A290" s="15"/>
    </row>
    <row r="291" spans="1:3" ht="15.75" x14ac:dyDescent="0.25">
      <c r="A291" s="8"/>
      <c r="C291" s="3" t="str">
        <f>CONCATENATE( "    &lt;piechart percentage=",B281," /&gt;")</f>
        <v xml:space="preserve">    &lt;piechart percentage= /&gt;</v>
      </c>
    </row>
    <row r="292" spans="1:3" ht="15.75" x14ac:dyDescent="0.25">
      <c r="A292" s="8"/>
      <c r="C292" s="3" t="str">
        <f>"  &lt;/Genotype&gt;"</f>
        <v xml:space="preserve">  &lt;/Genotype&gt;</v>
      </c>
    </row>
    <row r="293" spans="1:3" ht="15.75" x14ac:dyDescent="0.25">
      <c r="A293" s="8"/>
      <c r="C293" s="3" t="str">
        <f>"&lt;/GeneAnalysis&gt;"</f>
        <v>&lt;/GeneAnalysis&gt;</v>
      </c>
    </row>
    <row r="294" spans="1:3" s="18" customFormat="1" ht="15.75" x14ac:dyDescent="0.25">
      <c r="A294" s="27"/>
      <c r="B294" s="17"/>
    </row>
    <row r="295" spans="1:3" ht="15.75" x14ac:dyDescent="0.25">
      <c r="A295" s="15"/>
      <c r="C295" s="3" t="str">
        <f>CONCATENATE("# How do changes in ",B11," affect people?")</f>
        <v># How do changes in CHRNA2 affect people?</v>
      </c>
    </row>
    <row r="296" spans="1:3" ht="15.75" x14ac:dyDescent="0.25">
      <c r="A296" s="15"/>
    </row>
    <row r="297" spans="1:3" ht="15.75"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ht="15.75" x14ac:dyDescent="0.25">
      <c r="A298" s="15"/>
    </row>
    <row r="299" spans="1:3" s="18" customFormat="1" ht="15.75" x14ac:dyDescent="0.25">
      <c r="A299" s="27"/>
      <c r="B299" s="17"/>
      <c r="C299" s="16" t="s">
        <v>54</v>
      </c>
    </row>
    <row r="300" spans="1:3" s="18" customFormat="1" ht="15.75" x14ac:dyDescent="0.25">
      <c r="A300" s="27"/>
      <c r="B300" s="17"/>
      <c r="C300" s="16"/>
    </row>
    <row r="301" spans="1:3" s="18" customFormat="1" ht="15.75" x14ac:dyDescent="0.25">
      <c r="A301" s="16"/>
      <c r="B301" s="17"/>
      <c r="C301" s="16" t="s">
        <v>55</v>
      </c>
    </row>
    <row r="302" spans="1:3" s="18" customFormat="1" ht="15.75" x14ac:dyDescent="0.25">
      <c r="A302" s="16"/>
      <c r="B302" s="17"/>
      <c r="C302" s="16"/>
    </row>
    <row r="303" spans="1:3" ht="15.75" x14ac:dyDescent="0.25">
      <c r="A303" s="15"/>
      <c r="C303" s="3" t="s">
        <v>56</v>
      </c>
    </row>
    <row r="304" spans="1:3" ht="15.75" x14ac:dyDescent="0.25">
      <c r="A304" s="15"/>
    </row>
    <row r="305" spans="1:3" ht="15.75"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ht="15.75" x14ac:dyDescent="0.25">
      <c r="A306" s="15"/>
    </row>
    <row r="307" spans="1:3" ht="15.75" x14ac:dyDescent="0.25">
      <c r="A307" s="15"/>
      <c r="C307" s="3" t="s">
        <v>58</v>
      </c>
    </row>
    <row r="308" spans="1:3" ht="15.75" x14ac:dyDescent="0.25">
      <c r="A308" s="15"/>
    </row>
    <row r="309" spans="1:3" ht="15.75"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ht="15.75" x14ac:dyDescent="0.25">
      <c r="A310" s="15"/>
    </row>
    <row r="311" spans="1:3" s="18" customFormat="1" ht="15.75" x14ac:dyDescent="0.25">
      <c r="A311" s="27"/>
      <c r="B311" s="17"/>
      <c r="C311" s="16" t="s">
        <v>60</v>
      </c>
    </row>
    <row r="312" spans="1:3" s="18" customFormat="1" ht="15.75" x14ac:dyDescent="0.25">
      <c r="A312" s="27"/>
      <c r="B312" s="17"/>
      <c r="C312" s="16"/>
    </row>
    <row r="313" spans="1:3" s="18" customFormat="1" ht="15.75" x14ac:dyDescent="0.25">
      <c r="A313" s="16"/>
      <c r="B313" s="17"/>
      <c r="C313" s="16" t="s">
        <v>61</v>
      </c>
    </row>
    <row r="314" spans="1:3" s="18" customFormat="1" ht="15.75" x14ac:dyDescent="0.25">
      <c r="A314" s="16"/>
      <c r="B314" s="17"/>
      <c r="C314" s="16"/>
    </row>
    <row r="315" spans="1:3" ht="15.75" x14ac:dyDescent="0.25">
      <c r="A315" s="15"/>
      <c r="C315" s="3" t="s">
        <v>56</v>
      </c>
    </row>
    <row r="316" spans="1:3" ht="15.75" x14ac:dyDescent="0.25">
      <c r="A316" s="15"/>
    </row>
    <row r="317" spans="1:3" ht="15.75"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ht="15.75" x14ac:dyDescent="0.25">
      <c r="A318" s="15"/>
    </row>
    <row r="319" spans="1:3" ht="15.75" x14ac:dyDescent="0.25">
      <c r="A319" s="15"/>
      <c r="C319" s="3" t="s">
        <v>58</v>
      </c>
    </row>
    <row r="320" spans="1:3" ht="15.75" x14ac:dyDescent="0.25">
      <c r="A320" s="15"/>
    </row>
    <row r="321" spans="1:3" ht="15.75" x14ac:dyDescent="0.25">
      <c r="A321" s="15"/>
      <c r="B321" s="9" t="s">
        <v>63</v>
      </c>
      <c r="C321" s="3" t="str">
        <f>B321</f>
        <v>[Anti-CD20 intervention](https://www.ncbi.nlm.nih.gov/pubmed/27834303) may help CFS patients, and has shown to increase muscarinic antibody positivity and reduced symptoms.</v>
      </c>
    </row>
    <row r="323" spans="1:3" s="18" customFormat="1" ht="15.75" x14ac:dyDescent="0.25">
      <c r="A323" s="27"/>
      <c r="B323" s="17"/>
      <c r="C323" s="16" t="s">
        <v>64</v>
      </c>
    </row>
    <row r="324" spans="1:3" s="18" customFormat="1" ht="15.75" x14ac:dyDescent="0.25">
      <c r="A324" s="27"/>
      <c r="B324" s="17"/>
      <c r="C324" s="16"/>
    </row>
    <row r="325" spans="1:3" s="18" customFormat="1" ht="15.75" x14ac:dyDescent="0.25">
      <c r="A325" s="16"/>
      <c r="B325" s="17"/>
      <c r="C325" s="16" t="s">
        <v>65</v>
      </c>
    </row>
    <row r="326" spans="1:3" s="18" customFormat="1" ht="15.75" x14ac:dyDescent="0.25">
      <c r="A326" s="16"/>
      <c r="B326" s="17"/>
      <c r="C326" s="16"/>
    </row>
    <row r="327" spans="1:3" ht="15.75" x14ac:dyDescent="0.25">
      <c r="A327" s="15"/>
      <c r="C327" s="3" t="s">
        <v>56</v>
      </c>
    </row>
    <row r="328" spans="1:3" ht="15.75" x14ac:dyDescent="0.25">
      <c r="A328" s="15"/>
    </row>
    <row r="329" spans="1:3" ht="15.75"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ht="15.75" x14ac:dyDescent="0.25">
      <c r="A330" s="15"/>
    </row>
    <row r="331" spans="1:3" ht="15.75" x14ac:dyDescent="0.25">
      <c r="A331" s="15"/>
      <c r="C331" s="3" t="s">
        <v>58</v>
      </c>
    </row>
    <row r="332" spans="1:3" ht="15.75" x14ac:dyDescent="0.25">
      <c r="A332" s="15"/>
    </row>
    <row r="333" spans="1:3" ht="15.75"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ht="15.75" x14ac:dyDescent="0.25">
      <c r="A335" s="27"/>
      <c r="B335" s="17"/>
      <c r="C335" s="16" t="s">
        <v>68</v>
      </c>
    </row>
    <row r="336" spans="1:3" s="18" customFormat="1" ht="15.75" x14ac:dyDescent="0.25">
      <c r="A336" s="27"/>
      <c r="B336" s="17"/>
      <c r="C336" s="16"/>
    </row>
    <row r="337" spans="1:3" s="18" customFormat="1" ht="15.75" x14ac:dyDescent="0.25">
      <c r="A337" s="16"/>
      <c r="B337" s="17"/>
      <c r="C337" s="16" t="s">
        <v>69</v>
      </c>
    </row>
    <row r="338" spans="1:3" s="18" customFormat="1" ht="15.75" x14ac:dyDescent="0.25">
      <c r="A338" s="16"/>
      <c r="B338" s="17"/>
      <c r="C338" s="16"/>
    </row>
    <row r="339" spans="1:3" ht="15.75" x14ac:dyDescent="0.25">
      <c r="A339" s="15"/>
      <c r="C339" s="3" t="s">
        <v>70</v>
      </c>
    </row>
    <row r="340" spans="1:3" ht="15.75" x14ac:dyDescent="0.25">
      <c r="A340" s="15"/>
    </row>
    <row r="341" spans="1:3" ht="15.75"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ht="15.75" x14ac:dyDescent="0.25">
      <c r="A342" s="15"/>
    </row>
    <row r="343" spans="1:3" ht="15.75" x14ac:dyDescent="0.25">
      <c r="A343" s="15"/>
      <c r="C343" s="3" t="s">
        <v>58</v>
      </c>
    </row>
    <row r="344" spans="1:3" ht="15.75" x14ac:dyDescent="0.25">
      <c r="A344" s="15"/>
    </row>
    <row r="345" spans="1:3" ht="15.75"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ht="15.75" x14ac:dyDescent="0.25">
      <c r="B347" s="17"/>
    </row>
    <row r="349" spans="1:3" ht="15.75"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ht="15.75"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ht="15.75"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ht="15.75"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ht="15.75"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ht="15.75"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ht="15.75"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ht="15.75"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workbookViewId="0">
      <selection activeCell="C444" sqref="C2:C444"/>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271</v>
      </c>
      <c r="C2" s="3" t="str">
        <f>CONCATENATE("# What does the ",B2," gene do?")</f>
        <v># What does the HTR2A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272</v>
      </c>
      <c r="H8" s="3" t="s">
        <v>19</v>
      </c>
      <c r="I8" s="11" t="s">
        <v>20</v>
      </c>
      <c r="J8" s="3">
        <v>0.17299999999999999</v>
      </c>
      <c r="K8" s="3">
        <v>0.1</v>
      </c>
      <c r="L8" s="3">
        <f t="shared" si="0"/>
        <v>1.7299999999999998</v>
      </c>
      <c r="Y8" s="6"/>
      <c r="AC8" s="10"/>
    </row>
    <row r="9" spans="1:36" ht="15.75" x14ac:dyDescent="0.25">
      <c r="A9" s="15" t="s">
        <v>21</v>
      </c>
      <c r="B9" s="9" t="s">
        <v>274</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ht="15.75"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ht="15.75" x14ac:dyDescent="0.25">
      <c r="A11" s="8" t="s">
        <v>3</v>
      </c>
      <c r="B11" s="9" t="s">
        <v>271</v>
      </c>
      <c r="C11" s="3" t="str">
        <f>CONCATENATE("&lt;GeneAnalysis gene=",CHAR(34),B11,CHAR(34)," interval=",CHAR(34),B12,CHAR(34),"&gt; ")</f>
        <v xml:space="preserve">&lt;GeneAnalysis gene="HTR2A" interval="NC_000013.11:g.46831542_46897076"&gt; </v>
      </c>
      <c r="H11" s="19" t="s">
        <v>254</v>
      </c>
      <c r="I11" s="19" t="s">
        <v>254</v>
      </c>
      <c r="J11" s="19" t="s">
        <v>254</v>
      </c>
      <c r="K11" s="19" t="s">
        <v>254</v>
      </c>
      <c r="L11" s="19" t="s">
        <v>254</v>
      </c>
      <c r="M11" s="19" t="s">
        <v>254</v>
      </c>
      <c r="N11" s="19" t="s">
        <v>254</v>
      </c>
      <c r="O11" s="25" t="s">
        <v>254</v>
      </c>
      <c r="P11" s="20"/>
      <c r="Q11" s="20"/>
      <c r="R11" s="20"/>
      <c r="S11" s="20"/>
      <c r="T11" s="20"/>
      <c r="U11" s="20"/>
      <c r="V11" s="20"/>
      <c r="W11" s="20"/>
      <c r="X11" s="20"/>
      <c r="Y11" s="20"/>
      <c r="Z11" s="20"/>
    </row>
    <row r="12" spans="1:36" ht="15.75" x14ac:dyDescent="0.25">
      <c r="A12" s="8" t="s">
        <v>24</v>
      </c>
      <c r="B12" s="9" t="s">
        <v>275</v>
      </c>
      <c r="H12" s="9" t="s">
        <v>255</v>
      </c>
      <c r="I12" s="9" t="s">
        <v>257</v>
      </c>
      <c r="J12" s="9" t="s">
        <v>259</v>
      </c>
      <c r="K12" s="9" t="s">
        <v>261</v>
      </c>
      <c r="L12" s="9" t="s">
        <v>263</v>
      </c>
      <c r="M12" s="9" t="s">
        <v>265</v>
      </c>
      <c r="N12" s="9" t="s">
        <v>267</v>
      </c>
      <c r="O12" s="9" t="s">
        <v>269</v>
      </c>
      <c r="P12" s="9"/>
      <c r="Q12" s="9"/>
      <c r="R12" s="9"/>
      <c r="S12" s="9"/>
      <c r="T12" s="9"/>
      <c r="U12" s="9"/>
      <c r="V12" s="9"/>
      <c r="W12" s="9"/>
      <c r="X12" s="9"/>
      <c r="Y12" s="9"/>
      <c r="Z12" s="9"/>
    </row>
    <row r="13" spans="1:36" ht="15.75" x14ac:dyDescent="0.25">
      <c r="A13" s="8" t="s">
        <v>25</v>
      </c>
      <c r="B13" s="9" t="s">
        <v>146</v>
      </c>
      <c r="C13" s="3" t="str">
        <f>CONCATENATE("# What are some common mutations of ",B11,"?")</f>
        <v># What are some common mutations of HTR2A?</v>
      </c>
      <c r="H13" s="9" t="s">
        <v>256</v>
      </c>
      <c r="I13" s="9" t="s">
        <v>258</v>
      </c>
      <c r="J13" s="9" t="s">
        <v>260</v>
      </c>
      <c r="K13" s="9" t="s">
        <v>262</v>
      </c>
      <c r="L13" s="9" t="s">
        <v>264</v>
      </c>
      <c r="M13" s="9" t="s">
        <v>266</v>
      </c>
      <c r="N13" s="9" t="s">
        <v>268</v>
      </c>
      <c r="O13" s="9" t="s">
        <v>270</v>
      </c>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ht="15.75"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ht="15.75"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ht="15.75"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ht="15.75" x14ac:dyDescent="0.25">
      <c r="A18" s="8" t="s">
        <v>29</v>
      </c>
      <c r="B18" s="19" t="s">
        <v>230</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ht="15.75" x14ac:dyDescent="0.25">
      <c r="A19" s="15" t="s">
        <v>30</v>
      </c>
      <c r="B19" s="21" t="s">
        <v>238</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ht="15.75"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ht="15.75"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ht="15.75" x14ac:dyDescent="0.25">
      <c r="A22" s="15" t="s">
        <v>35</v>
      </c>
      <c r="B22" s="9" t="s">
        <v>239</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ht="15.75" x14ac:dyDescent="0.25">
      <c r="A23" s="15"/>
      <c r="C23" s="3" t="str">
        <f>CONCATENATE("&lt;# ",B25," #&gt;")</f>
        <v>&lt;# C46847701T #&gt;</v>
      </c>
    </row>
    <row r="24" spans="1:26" ht="15.75" x14ac:dyDescent="0.25">
      <c r="A24" s="8" t="s">
        <v>29</v>
      </c>
      <c r="B24" s="29" t="s">
        <v>231</v>
      </c>
      <c r="C24" s="3" t="str">
        <f>CONCATENATE("  &lt;Variant hgvs=",CHAR(34),B24,CHAR(34)," name=",CHAR(34),B25,CHAR(34),"&gt; ")</f>
        <v xml:space="preserve">  &lt;Variant hgvs="NC_000013.11:g.46847701C&gt;T" name="C46847701T"&gt; </v>
      </c>
    </row>
    <row r="25" spans="1:26" ht="15.75" x14ac:dyDescent="0.25">
      <c r="A25" s="15" t="s">
        <v>30</v>
      </c>
      <c r="B25" s="9" t="s">
        <v>240</v>
      </c>
    </row>
    <row r="26" spans="1:26" ht="15.75"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ht="15.75" x14ac:dyDescent="0.25">
      <c r="A27" s="15" t="s">
        <v>33</v>
      </c>
      <c r="B27" s="9" t="s">
        <v>36</v>
      </c>
    </row>
    <row r="28" spans="1:26" ht="15.75" x14ac:dyDescent="0.25">
      <c r="A28" s="15" t="s">
        <v>35</v>
      </c>
      <c r="B28" s="9" t="s">
        <v>241</v>
      </c>
      <c r="C28" s="3" t="str">
        <f>"  &lt;/Variant&gt;"</f>
        <v xml:space="preserve">  &lt;/Variant&gt;</v>
      </c>
    </row>
    <row r="29" spans="1:26" ht="15.75" x14ac:dyDescent="0.25">
      <c r="A29" s="8"/>
      <c r="C29" s="3" t="str">
        <f>CONCATENATE("&lt;# ",B31," #&gt;")</f>
        <v>&lt;# T46848951C #&gt;</v>
      </c>
    </row>
    <row r="30" spans="1:26" ht="15.75" x14ac:dyDescent="0.25">
      <c r="A30" s="8" t="s">
        <v>29</v>
      </c>
      <c r="B30" s="19" t="s">
        <v>232</v>
      </c>
      <c r="C30" s="3" t="str">
        <f>CONCATENATE("  &lt;Variant hgvs=",CHAR(34),B30,CHAR(34)," name=",CHAR(34),B31,CHAR(34),"&gt; ")</f>
        <v xml:space="preserve">  &lt;Variant hgvs="NC_000013.11:g.46848951T&gt;C" name="T46848951C"&gt; </v>
      </c>
    </row>
    <row r="31" spans="1:26" ht="15.75" x14ac:dyDescent="0.25">
      <c r="A31" s="15" t="s">
        <v>30</v>
      </c>
      <c r="B31" s="9" t="s">
        <v>242</v>
      </c>
    </row>
    <row r="32" spans="1:26" ht="15.75"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ht="15.75" x14ac:dyDescent="0.25">
      <c r="A33" s="15" t="s">
        <v>33</v>
      </c>
      <c r="B33" s="9" t="s">
        <v>93</v>
      </c>
    </row>
    <row r="34" spans="1:3" ht="15.75" x14ac:dyDescent="0.25">
      <c r="A34" s="15" t="s">
        <v>35</v>
      </c>
      <c r="B34" s="9" t="s">
        <v>243</v>
      </c>
      <c r="C34" s="3" t="str">
        <f>"  &lt;/Variant&gt;"</f>
        <v xml:space="preserve">  &lt;/Variant&gt;</v>
      </c>
    </row>
    <row r="35" spans="1:3" ht="15.75" x14ac:dyDescent="0.25">
      <c r="A35" s="15"/>
      <c r="C35" s="3" t="str">
        <f>CONCATENATE("&lt;# ",B37," #&gt;")</f>
        <v>&lt;# Ile197Val #&gt;</v>
      </c>
    </row>
    <row r="36" spans="1:3" ht="15.75" x14ac:dyDescent="0.25">
      <c r="A36" s="8" t="s">
        <v>29</v>
      </c>
      <c r="B36" s="19" t="s">
        <v>233</v>
      </c>
      <c r="C36" s="3" t="str">
        <f>CONCATENATE("  &lt;Variant hgvs=",CHAR(34),B36,CHAR(34)," name=",CHAR(34),B37,CHAR(34),"&gt; ")</f>
        <v xml:space="preserve">  &lt;Variant hgvs="NC_000013.11:g.46892414T&gt;C" name="Ile197Val"&gt; </v>
      </c>
    </row>
    <row r="37" spans="1:3" ht="15.75" x14ac:dyDescent="0.25">
      <c r="A37" s="15" t="s">
        <v>30</v>
      </c>
      <c r="B37" s="9" t="s">
        <v>253</v>
      </c>
    </row>
    <row r="38" spans="1:3" ht="15.75"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ht="15.75" x14ac:dyDescent="0.25">
      <c r="A39" s="15" t="s">
        <v>33</v>
      </c>
      <c r="B39" s="9" t="s">
        <v>93</v>
      </c>
    </row>
    <row r="40" spans="1:3" ht="15.75" x14ac:dyDescent="0.25">
      <c r="A40" s="15" t="s">
        <v>35</v>
      </c>
      <c r="B40" s="9" t="s">
        <v>245</v>
      </c>
      <c r="C40" s="3" t="str">
        <f>"  &lt;/Variant&gt;"</f>
        <v xml:space="preserve">  &lt;/Variant&gt;</v>
      </c>
    </row>
    <row r="41" spans="1:3" ht="15.75" x14ac:dyDescent="0.25">
      <c r="A41" s="15"/>
      <c r="C41" s="3" t="str">
        <f>CONCATENATE("&lt;# ",B43," #&gt;")</f>
        <v>&lt;# C46897343T #&gt;</v>
      </c>
    </row>
    <row r="42" spans="1:3" ht="15.75" x14ac:dyDescent="0.25">
      <c r="A42" s="8" t="s">
        <v>29</v>
      </c>
      <c r="B42" s="19" t="s">
        <v>234</v>
      </c>
      <c r="C42" s="3" t="str">
        <f>CONCATENATE("  &lt;Variant hgvs=",CHAR(34),B42,CHAR(34)," name=",CHAR(34),B43,CHAR(34),"&gt; ")</f>
        <v xml:space="preserve">  &lt;Variant hgvs="NC_000013.11:g.46897343C&gt;T" name="C46897343T"&gt; </v>
      </c>
    </row>
    <row r="43" spans="1:3" ht="15.75" x14ac:dyDescent="0.25">
      <c r="A43" s="15" t="s">
        <v>30</v>
      </c>
      <c r="B43" s="9" t="s">
        <v>244</v>
      </c>
    </row>
    <row r="44" spans="1:3" ht="15.75"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ht="15.75" x14ac:dyDescent="0.25">
      <c r="A45" s="15" t="s">
        <v>33</v>
      </c>
      <c r="B45" s="9" t="s">
        <v>36</v>
      </c>
    </row>
    <row r="46" spans="1:3" ht="15.75" x14ac:dyDescent="0.25">
      <c r="A46" s="15" t="s">
        <v>35</v>
      </c>
      <c r="B46" s="9" t="s">
        <v>246</v>
      </c>
      <c r="C46" s="3" t="str">
        <f>"  &lt;/Variant&gt;"</f>
        <v xml:space="preserve">  &lt;/Variant&gt;</v>
      </c>
    </row>
    <row r="47" spans="1:3" ht="15.75" x14ac:dyDescent="0.25">
      <c r="A47" s="15"/>
      <c r="C47" s="3" t="str">
        <f>CONCATENATE("&lt;# ",B49," #&gt;")</f>
        <v>&lt;# His452Tyr #&gt;</v>
      </c>
    </row>
    <row r="48" spans="1:3" ht="15.75" x14ac:dyDescent="0.25">
      <c r="A48" s="8" t="s">
        <v>29</v>
      </c>
      <c r="B48" s="19" t="s">
        <v>235</v>
      </c>
      <c r="C48" s="3" t="str">
        <f>CONCATENATE("  &lt;Variant hgvs=",CHAR(34),B48,CHAR(34)," name=",CHAR(34),B49,CHAR(34),"&gt; ")</f>
        <v xml:space="preserve">  &lt;Variant hgvs="NC_000013.11:g.46834899G&gt;A" name="His452Tyr"&gt; </v>
      </c>
    </row>
    <row r="49" spans="1:16" ht="15.75" x14ac:dyDescent="0.25">
      <c r="A49" s="15" t="s">
        <v>30</v>
      </c>
      <c r="B49" s="9" t="s">
        <v>247</v>
      </c>
    </row>
    <row r="50" spans="1:16" ht="15.75"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ht="15.75" x14ac:dyDescent="0.25">
      <c r="A51" s="15" t="s">
        <v>33</v>
      </c>
      <c r="B51" s="9" t="s">
        <v>32</v>
      </c>
    </row>
    <row r="52" spans="1:16" ht="15.75" x14ac:dyDescent="0.25">
      <c r="A52" s="15" t="s">
        <v>35</v>
      </c>
      <c r="B52" s="23" t="s">
        <v>248</v>
      </c>
      <c r="C52" s="3" t="str">
        <f>"  &lt;/Variant&gt;"</f>
        <v xml:space="preserve">  &lt;/Variant&gt;</v>
      </c>
    </row>
    <row r="53" spans="1:16" ht="15.75" x14ac:dyDescent="0.25">
      <c r="A53" s="15"/>
      <c r="C53" s="3" t="str">
        <f>CONCATENATE("&lt;# ",B55," #&gt;")</f>
        <v>&lt;# T614-2211C #&gt;</v>
      </c>
    </row>
    <row r="54" spans="1:16" ht="15.75" x14ac:dyDescent="0.25">
      <c r="A54" s="8" t="s">
        <v>29</v>
      </c>
      <c r="B54" s="19" t="s">
        <v>236</v>
      </c>
      <c r="C54" s="3" t="str">
        <f>CONCATENATE("  &lt;Variant hgvs=",CHAR(34),B54,CHAR(34)," name=",CHAR(34),B55,CHAR(34),"&gt; ")</f>
        <v xml:space="preserve">  &lt;Variant hgvs="NC_000013.11:g.46837850A&gt;G" name="T614-2211C"&gt; </v>
      </c>
    </row>
    <row r="55" spans="1:16" ht="15.75" x14ac:dyDescent="0.25">
      <c r="A55" s="15" t="s">
        <v>30</v>
      </c>
      <c r="B55" s="9" t="s">
        <v>249</v>
      </c>
    </row>
    <row r="56" spans="1:16" ht="15.75"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ht="15.75" x14ac:dyDescent="0.25">
      <c r="A57" s="15" t="s">
        <v>33</v>
      </c>
      <c r="B57" s="9" t="s">
        <v>93</v>
      </c>
    </row>
    <row r="58" spans="1:16" s="4" customFormat="1" ht="15.75" x14ac:dyDescent="0.25">
      <c r="A58" s="22" t="s">
        <v>35</v>
      </c>
      <c r="B58" s="23" t="s">
        <v>250</v>
      </c>
      <c r="C58" s="4" t="str">
        <f>"  &lt;/Variant&gt;"</f>
        <v xml:space="preserve">  &lt;/Variant&gt;</v>
      </c>
    </row>
    <row r="59" spans="1:16" s="4" customFormat="1" ht="15.75" x14ac:dyDescent="0.25">
      <c r="A59" s="24"/>
      <c r="B59" s="23"/>
      <c r="C59" s="4" t="str">
        <f>CONCATENATE("&lt;# ",B61," #&gt;")</f>
        <v>&lt;# C46866425T #&gt;</v>
      </c>
    </row>
    <row r="60" spans="1:16" s="4" customFormat="1" ht="15.75" x14ac:dyDescent="0.25">
      <c r="A60" s="24" t="s">
        <v>29</v>
      </c>
      <c r="B60" s="25" t="s">
        <v>237</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ht="15.75" x14ac:dyDescent="0.25">
      <c r="A61" s="22" t="s">
        <v>30</v>
      </c>
      <c r="B61" s="23" t="s">
        <v>251</v>
      </c>
      <c r="H61" s="23"/>
      <c r="I61" s="23"/>
      <c r="J61" s="23"/>
      <c r="K61" s="23"/>
      <c r="L61" s="23"/>
      <c r="M61" s="23"/>
      <c r="N61" s="23"/>
      <c r="O61" s="23"/>
      <c r="P61" s="23"/>
    </row>
    <row r="62" spans="1:16" ht="15.75"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33</v>
      </c>
      <c r="B63" s="9" t="s">
        <v>36</v>
      </c>
      <c r="C63" s="3" t="s">
        <v>26</v>
      </c>
      <c r="H63" s="9"/>
      <c r="I63" s="9"/>
      <c r="J63" s="9"/>
      <c r="K63" s="9"/>
      <c r="L63" s="9"/>
      <c r="M63" s="9"/>
      <c r="N63" s="9"/>
      <c r="O63" s="9"/>
      <c r="P63" s="9"/>
    </row>
    <row r="64" spans="1:16" ht="15.75" x14ac:dyDescent="0.25">
      <c r="A64" s="15" t="s">
        <v>35</v>
      </c>
      <c r="B64" s="9" t="s">
        <v>252</v>
      </c>
      <c r="C64" s="3" t="str">
        <f>"  &lt;/Variant&gt;"</f>
        <v xml:space="preserve">  &lt;/Variant&gt;</v>
      </c>
      <c r="H64" s="9"/>
      <c r="I64" s="9"/>
      <c r="J64" s="9"/>
      <c r="K64" s="9"/>
      <c r="L64" s="9"/>
      <c r="M64" s="9"/>
      <c r="N64" s="9"/>
      <c r="O64" s="9"/>
      <c r="P64" s="9"/>
    </row>
    <row r="65" spans="1:3" s="18" customFormat="1" ht="15.75" x14ac:dyDescent="0.25">
      <c r="A65" s="27"/>
      <c r="B65" s="17"/>
    </row>
    <row r="66" spans="1:3" s="18" customFormat="1" ht="15.75" x14ac:dyDescent="0.25">
      <c r="A66" s="27"/>
      <c r="B66" s="17"/>
      <c r="C66" s="18" t="str">
        <f>C17</f>
        <v>&lt;# Ser34 #&gt;</v>
      </c>
    </row>
    <row r="67" spans="1:3" ht="15.75" x14ac:dyDescent="0.25">
      <c r="A67" s="15" t="s">
        <v>37</v>
      </c>
      <c r="B67" s="21" t="str">
        <f>H11</f>
        <v>NC_000013.11:g.</v>
      </c>
      <c r="C67" s="3" t="str">
        <f>CONCATENATE("  &lt;Genotype hgvs=",CHAR(34),B67,B68,";",B69,CHAR(34)," name=",CHAR(34),B19,CHAR(34),"&gt; ")</f>
        <v xml:space="preserve">  &lt;Genotype hgvs="NC_000013.11:g.[46895805G&gt;A];[46895805=]" name="Ser34"&gt; </v>
      </c>
    </row>
    <row r="68" spans="1:3" ht="15.75" x14ac:dyDescent="0.25">
      <c r="A68" s="15" t="s">
        <v>35</v>
      </c>
      <c r="B68" s="21" t="str">
        <f t="shared" ref="B68:B72" si="1">H12</f>
        <v>[46895805G&gt;A]</v>
      </c>
    </row>
    <row r="69" spans="1:3" ht="15.75" x14ac:dyDescent="0.25">
      <c r="A69" s="15" t="s">
        <v>31</v>
      </c>
      <c r="B69" s="21" t="str">
        <f t="shared" si="1"/>
        <v>[46895805=]</v>
      </c>
      <c r="C69" s="3" t="s">
        <v>38</v>
      </c>
    </row>
    <row r="70" spans="1:3" ht="15.75"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ht="15.75"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ht="15.75" x14ac:dyDescent="0.25">
      <c r="A72" s="8" t="s">
        <v>41</v>
      </c>
      <c r="B72" s="21">
        <f t="shared" si="1"/>
        <v>48.3</v>
      </c>
    </row>
    <row r="73" spans="1:3" ht="15.75" x14ac:dyDescent="0.25">
      <c r="A73" s="15"/>
      <c r="C73" s="3" t="s">
        <v>42</v>
      </c>
    </row>
    <row r="74" spans="1:3" ht="15.75" x14ac:dyDescent="0.25">
      <c r="A74" s="8"/>
    </row>
    <row r="75" spans="1:3" ht="15.75" x14ac:dyDescent="0.25">
      <c r="A75" s="8"/>
      <c r="C75" s="3" t="str">
        <f>CONCATENATE("    ",B71)</f>
        <v xml:space="preserve">    You are in the Moderate Loss of Function category. See below for more information.</v>
      </c>
    </row>
    <row r="76" spans="1:3" ht="15.75" x14ac:dyDescent="0.25">
      <c r="A76" s="8"/>
    </row>
    <row r="77" spans="1:3" ht="15.75" x14ac:dyDescent="0.25">
      <c r="A77" s="8"/>
      <c r="C77" s="3" t="s">
        <v>43</v>
      </c>
    </row>
    <row r="78" spans="1:3" ht="15.75" x14ac:dyDescent="0.25">
      <c r="A78" s="15"/>
    </row>
    <row r="79" spans="1:3" ht="15.75" x14ac:dyDescent="0.25">
      <c r="A79" s="15"/>
      <c r="C79" s="3" t="str">
        <f>CONCATENATE( "    &lt;piechart percentage=",B72," /&gt;")</f>
        <v xml:space="preserve">    &lt;piechart percentage=48.3 /&gt;</v>
      </c>
    </row>
    <row r="80" spans="1:3" ht="15.75" x14ac:dyDescent="0.25">
      <c r="A80" s="15"/>
      <c r="C80" s="3" t="str">
        <f>"  &lt;/Genotype&gt;"</f>
        <v xml:space="preserve">  &lt;/Genotype&gt;</v>
      </c>
    </row>
    <row r="81" spans="1:3" ht="15.75"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ht="15.75" x14ac:dyDescent="0.25">
      <c r="A82" s="8" t="s">
        <v>45</v>
      </c>
      <c r="B82" s="9" t="str">
        <f t="shared" ref="B82:B83" si="2">H18</f>
        <v>You are in the Moderate Loss of Function category. See below for more information.</v>
      </c>
      <c r="C82" s="3" t="s">
        <v>26</v>
      </c>
    </row>
    <row r="83" spans="1:3" ht="15.75" x14ac:dyDescent="0.25">
      <c r="A83" s="8" t="s">
        <v>41</v>
      </c>
      <c r="B83" s="9">
        <f t="shared" si="2"/>
        <v>32.1</v>
      </c>
      <c r="C83" s="3" t="s">
        <v>38</v>
      </c>
    </row>
    <row r="84" spans="1:3" ht="15.75" x14ac:dyDescent="0.25">
      <c r="A84" s="8"/>
    </row>
    <row r="85" spans="1:3" ht="15.75"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ht="15.75" x14ac:dyDescent="0.25">
      <c r="A86" s="8"/>
    </row>
    <row r="87" spans="1:3" ht="15.75" x14ac:dyDescent="0.25">
      <c r="A87" s="8"/>
      <c r="C87" s="3" t="s">
        <v>42</v>
      </c>
    </row>
    <row r="88" spans="1:3" ht="15.75" x14ac:dyDescent="0.25">
      <c r="A88" s="8"/>
    </row>
    <row r="89" spans="1:3" ht="15.75" x14ac:dyDescent="0.25">
      <c r="A89" s="8"/>
      <c r="C89" s="3" t="str">
        <f>CONCATENATE("    ",B82)</f>
        <v xml:space="preserve">    You are in the Moderate Loss of Function category. See below for more information.</v>
      </c>
    </row>
    <row r="90" spans="1:3" ht="15.75" x14ac:dyDescent="0.25">
      <c r="A90" s="8"/>
    </row>
    <row r="91" spans="1:3" ht="15.75" x14ac:dyDescent="0.25">
      <c r="A91" s="15"/>
      <c r="C91" s="3" t="s">
        <v>43</v>
      </c>
    </row>
    <row r="92" spans="1:3" ht="15.75" x14ac:dyDescent="0.25">
      <c r="A92" s="15"/>
    </row>
    <row r="93" spans="1:3" ht="15.75" x14ac:dyDescent="0.25">
      <c r="A93" s="15"/>
      <c r="C93" s="3" t="str">
        <f>CONCATENATE( "    &lt;piechart percentage=",B83," /&gt;")</f>
        <v xml:space="preserve">    &lt;piechart percentage=32.1 /&gt;</v>
      </c>
    </row>
    <row r="94" spans="1:3" ht="15.75" x14ac:dyDescent="0.25">
      <c r="A94" s="15"/>
      <c r="C94" s="3" t="str">
        <f>"  &lt;/Genotype&gt;"</f>
        <v xml:space="preserve">  &lt;/Genotype&gt;</v>
      </c>
    </row>
    <row r="95" spans="1:3" ht="15.75"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ht="15.75" x14ac:dyDescent="0.25">
      <c r="A96" s="8" t="s">
        <v>47</v>
      </c>
      <c r="B96" s="9" t="str">
        <f t="shared" ref="B96:B97" si="3">H21</f>
        <v>This variant is not associated with increased risk.</v>
      </c>
      <c r="C96" s="3" t="s">
        <v>26</v>
      </c>
    </row>
    <row r="97" spans="1:3" ht="15.75" x14ac:dyDescent="0.25">
      <c r="A97" s="8" t="s">
        <v>41</v>
      </c>
      <c r="B97" s="9">
        <f t="shared" si="3"/>
        <v>19.600000000000001</v>
      </c>
      <c r="C97" s="3" t="s">
        <v>38</v>
      </c>
    </row>
    <row r="98" spans="1:3" ht="15.75" x14ac:dyDescent="0.25">
      <c r="A98" s="15"/>
    </row>
    <row r="99" spans="1:3" ht="15.75" x14ac:dyDescent="0.25">
      <c r="A99" s="8"/>
      <c r="C99" s="3" t="str">
        <f>CONCATENATE("    ",B95)</f>
        <v xml:space="preserve">    Your HTR2A gene has no variants. A normal gene is referred to as a "wild-type" gene.</v>
      </c>
    </row>
    <row r="100" spans="1:3" ht="15.75" x14ac:dyDescent="0.25">
      <c r="A100" s="8"/>
    </row>
    <row r="101" spans="1:3" ht="15.75" x14ac:dyDescent="0.25">
      <c r="A101" s="8"/>
      <c r="C101" s="3" t="s">
        <v>42</v>
      </c>
    </row>
    <row r="102" spans="1:3" ht="15.75" x14ac:dyDescent="0.25">
      <c r="A102" s="8"/>
    </row>
    <row r="103" spans="1:3" ht="15.75" x14ac:dyDescent="0.25">
      <c r="A103" s="8"/>
      <c r="C103" s="3" t="str">
        <f>CONCATENATE("    ",B96)</f>
        <v xml:space="preserve">    This variant is not associated with increased risk.</v>
      </c>
    </row>
    <row r="104" spans="1:3" ht="15.75" x14ac:dyDescent="0.25">
      <c r="A104" s="15"/>
    </row>
    <row r="105" spans="1:3" ht="15.75" x14ac:dyDescent="0.25">
      <c r="A105" s="15"/>
      <c r="C105" s="3" t="s">
        <v>43</v>
      </c>
    </row>
    <row r="106" spans="1:3" ht="15.75" x14ac:dyDescent="0.25">
      <c r="A106" s="15"/>
    </row>
    <row r="107" spans="1:3" ht="15.75" x14ac:dyDescent="0.25">
      <c r="A107" s="15"/>
      <c r="C107" s="3" t="str">
        <f>CONCATENATE( "    &lt;piechart percentage=",B97," /&gt;")</f>
        <v xml:space="preserve">    &lt;piechart percentage=19.6 /&gt;</v>
      </c>
    </row>
    <row r="108" spans="1:3" ht="15.75" x14ac:dyDescent="0.25">
      <c r="A108" s="15"/>
      <c r="C108" s="3" t="str">
        <f>"  &lt;/Genotype&gt;"</f>
        <v xml:space="preserve">  &lt;/Genotype&gt;</v>
      </c>
    </row>
    <row r="109" spans="1:3" ht="15.75" x14ac:dyDescent="0.25">
      <c r="A109" s="15"/>
      <c r="C109" s="3" t="str">
        <f>C23</f>
        <v>&lt;# C46847701T #&gt;</v>
      </c>
    </row>
    <row r="110" spans="1:3" ht="15.75"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ht="15.75" x14ac:dyDescent="0.25">
      <c r="A111" s="15" t="s">
        <v>35</v>
      </c>
      <c r="B111" s="21" t="str">
        <f t="shared" ref="B111:B115" si="4">I12</f>
        <v>[46847701C&gt;T]</v>
      </c>
    </row>
    <row r="112" spans="1:3" ht="15.75" x14ac:dyDescent="0.25">
      <c r="A112" s="15" t="s">
        <v>31</v>
      </c>
      <c r="B112" s="21" t="str">
        <f t="shared" si="4"/>
        <v>[46847701=]</v>
      </c>
      <c r="C112" s="3" t="s">
        <v>38</v>
      </c>
    </row>
    <row r="113" spans="1:3" ht="15.75"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ht="15.75"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ht="15.75" x14ac:dyDescent="0.25">
      <c r="A115" s="8" t="s">
        <v>41</v>
      </c>
      <c r="B115" s="21">
        <f t="shared" si="4"/>
        <v>24.3</v>
      </c>
    </row>
    <row r="116" spans="1:3" ht="15.75" x14ac:dyDescent="0.25">
      <c r="A116" s="15"/>
      <c r="C116" s="3" t="s">
        <v>42</v>
      </c>
    </row>
    <row r="117" spans="1:3" ht="15.75" x14ac:dyDescent="0.25">
      <c r="A117" s="8"/>
    </row>
    <row r="118" spans="1:3" ht="15.75" x14ac:dyDescent="0.25">
      <c r="A118" s="8"/>
      <c r="C118" s="3" t="str">
        <f>CONCATENATE("    ",B114)</f>
        <v xml:space="preserve">    You are in the Moderate Loss of Function category. See below for more information.</v>
      </c>
    </row>
    <row r="119" spans="1:3" ht="15.75" x14ac:dyDescent="0.25">
      <c r="A119" s="8"/>
    </row>
    <row r="120" spans="1:3" ht="15.75" x14ac:dyDescent="0.25">
      <c r="A120" s="8"/>
      <c r="C120" s="3" t="s">
        <v>43</v>
      </c>
    </row>
    <row r="121" spans="1:3" ht="15.75" x14ac:dyDescent="0.25">
      <c r="A121" s="15"/>
    </row>
    <row r="122" spans="1:3" ht="15.75" x14ac:dyDescent="0.25">
      <c r="A122" s="15"/>
      <c r="C122" s="3" t="str">
        <f>CONCATENATE( "    &lt;piechart percentage=",B115," /&gt;")</f>
        <v xml:space="preserve">    &lt;piechart percentage=24.3 /&gt;</v>
      </c>
    </row>
    <row r="123" spans="1:3" ht="15.75" x14ac:dyDescent="0.25">
      <c r="A123" s="15"/>
      <c r="C123" s="3" t="str">
        <f>"  &lt;/Genotype&gt;"</f>
        <v xml:space="preserve">  &lt;/Genotype&gt;</v>
      </c>
    </row>
    <row r="124" spans="1:3" ht="15.75"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ht="15.75" x14ac:dyDescent="0.25">
      <c r="A125" s="8" t="s">
        <v>45</v>
      </c>
      <c r="B125" s="9" t="str">
        <f t="shared" ref="B125:B126" si="5">I18</f>
        <v>You are in the Moderate Loss of Function category. See below for more information.</v>
      </c>
      <c r="C125" s="3" t="s">
        <v>26</v>
      </c>
    </row>
    <row r="126" spans="1:3" ht="15.75" x14ac:dyDescent="0.25">
      <c r="A126" s="8" t="s">
        <v>41</v>
      </c>
      <c r="B126" s="9">
        <f t="shared" si="5"/>
        <v>13.1</v>
      </c>
      <c r="C126" s="3" t="s">
        <v>38</v>
      </c>
    </row>
    <row r="127" spans="1:3" ht="15.75" x14ac:dyDescent="0.25">
      <c r="A127" s="8"/>
    </row>
    <row r="128" spans="1:3" ht="15.75"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ht="15.75" x14ac:dyDescent="0.25">
      <c r="A129" s="8"/>
    </row>
    <row r="130" spans="1:3" ht="15.75" x14ac:dyDescent="0.25">
      <c r="A130" s="8"/>
      <c r="C130" s="3" t="s">
        <v>42</v>
      </c>
    </row>
    <row r="131" spans="1:3" ht="15.75" x14ac:dyDescent="0.25">
      <c r="A131" s="8"/>
    </row>
    <row r="132" spans="1:3" ht="15.75" x14ac:dyDescent="0.25">
      <c r="A132" s="8"/>
      <c r="C132" s="3" t="str">
        <f>CONCATENATE("    ",B125)</f>
        <v xml:space="preserve">    You are in the Moderate Loss of Function category. See below for more information.</v>
      </c>
    </row>
    <row r="133" spans="1:3" ht="15.75" x14ac:dyDescent="0.25">
      <c r="A133" s="8"/>
    </row>
    <row r="134" spans="1:3" ht="15.75" x14ac:dyDescent="0.25">
      <c r="A134" s="15"/>
      <c r="C134" s="3" t="s">
        <v>43</v>
      </c>
    </row>
    <row r="135" spans="1:3" ht="15.75" x14ac:dyDescent="0.25">
      <c r="A135" s="15"/>
    </row>
    <row r="136" spans="1:3" ht="15.75" x14ac:dyDescent="0.25">
      <c r="A136" s="15"/>
      <c r="C136" s="3" t="str">
        <f>CONCATENATE( "    &lt;piechart percentage=",B126," /&gt;")</f>
        <v xml:space="preserve">    &lt;piechart percentage=13.1 /&gt;</v>
      </c>
    </row>
    <row r="137" spans="1:3" ht="15.75" x14ac:dyDescent="0.25">
      <c r="A137" s="15"/>
      <c r="C137" s="3" t="str">
        <f>"  &lt;/Genotype&gt;"</f>
        <v xml:space="preserve">  &lt;/Genotype&gt;</v>
      </c>
    </row>
    <row r="138" spans="1:3" ht="15.75"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ht="15.75" x14ac:dyDescent="0.25">
      <c r="A139" s="8" t="s">
        <v>47</v>
      </c>
      <c r="B139" s="9" t="str">
        <f t="shared" ref="B139:B140" si="6">I21</f>
        <v>This variant is not associated with increased risk.</v>
      </c>
      <c r="C139" s="3" t="s">
        <v>26</v>
      </c>
    </row>
    <row r="140" spans="1:3" ht="15.75" x14ac:dyDescent="0.25">
      <c r="A140" s="8" t="s">
        <v>41</v>
      </c>
      <c r="B140" s="9">
        <f t="shared" si="6"/>
        <v>62.6</v>
      </c>
      <c r="C140" s="3" t="s">
        <v>38</v>
      </c>
    </row>
    <row r="141" spans="1:3" ht="15.75" x14ac:dyDescent="0.25">
      <c r="A141" s="15"/>
    </row>
    <row r="142" spans="1:3" ht="15.75" x14ac:dyDescent="0.25">
      <c r="A142" s="8"/>
      <c r="C142" s="3" t="str">
        <f>CONCATENATE("    ",B138)</f>
        <v xml:space="preserve">    Your HTR2A gene has no variants. A normal gene is referred to as a "wild-type" gene.</v>
      </c>
    </row>
    <row r="143" spans="1:3" ht="15.75" x14ac:dyDescent="0.25">
      <c r="A143" s="8"/>
    </row>
    <row r="144" spans="1:3" ht="15.75" x14ac:dyDescent="0.25">
      <c r="A144" s="8"/>
      <c r="C144" s="3" t="s">
        <v>42</v>
      </c>
    </row>
    <row r="145" spans="1:3" ht="15.75" x14ac:dyDescent="0.25">
      <c r="A145" s="8"/>
    </row>
    <row r="146" spans="1:3" ht="15.75" x14ac:dyDescent="0.25">
      <c r="A146" s="8"/>
      <c r="C146" s="3" t="str">
        <f>CONCATENATE("    ",B139)</f>
        <v xml:space="preserve">    This variant is not associated with increased risk.</v>
      </c>
    </row>
    <row r="147" spans="1:3" ht="15.75" x14ac:dyDescent="0.25">
      <c r="A147" s="15"/>
    </row>
    <row r="148" spans="1:3" ht="15.75" x14ac:dyDescent="0.25">
      <c r="A148" s="15"/>
      <c r="C148" s="3" t="s">
        <v>43</v>
      </c>
    </row>
    <row r="149" spans="1:3" ht="15.75" x14ac:dyDescent="0.25">
      <c r="A149" s="15"/>
    </row>
    <row r="150" spans="1:3" ht="15.75" x14ac:dyDescent="0.25">
      <c r="A150" s="15"/>
      <c r="C150" s="3" t="str">
        <f>CONCATENATE( "    &lt;piechart percentage=",B140," /&gt;")</f>
        <v xml:space="preserve">    &lt;piechart percentage=62.6 /&gt;</v>
      </c>
    </row>
    <row r="151" spans="1:3" ht="15.75" x14ac:dyDescent="0.25">
      <c r="A151" s="15"/>
      <c r="C151" s="3" t="str">
        <f>"  &lt;/Genotype&gt;"</f>
        <v xml:space="preserve">  &lt;/Genotype&gt;</v>
      </c>
    </row>
    <row r="152" spans="1:3" ht="15.75" x14ac:dyDescent="0.25">
      <c r="A152" s="15"/>
      <c r="C152" s="3" t="str">
        <f>C29</f>
        <v>&lt;# T46848951C #&gt;</v>
      </c>
    </row>
    <row r="153" spans="1:3" ht="15.75"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ht="15.75" x14ac:dyDescent="0.25">
      <c r="A154" s="15" t="s">
        <v>35</v>
      </c>
      <c r="B154" s="21" t="str">
        <f t="shared" ref="B154:B158" si="7">J12</f>
        <v>[46848951T&gt;C]</v>
      </c>
    </row>
    <row r="155" spans="1:3" ht="15.75" x14ac:dyDescent="0.25">
      <c r="A155" s="15" t="s">
        <v>31</v>
      </c>
      <c r="B155" s="21" t="str">
        <f t="shared" si="7"/>
        <v>[46848951=]</v>
      </c>
      <c r="C155" s="3" t="s">
        <v>38</v>
      </c>
    </row>
    <row r="156" spans="1:3" ht="15.75"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ht="15.75"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ht="15.75" x14ac:dyDescent="0.25">
      <c r="A158" s="8" t="s">
        <v>41</v>
      </c>
      <c r="B158" s="21">
        <f t="shared" si="7"/>
        <v>45.4</v>
      </c>
    </row>
    <row r="159" spans="1:3" ht="15.75" x14ac:dyDescent="0.25">
      <c r="A159" s="15"/>
      <c r="C159" s="3" t="s">
        <v>42</v>
      </c>
    </row>
    <row r="160" spans="1:3" ht="15.75" x14ac:dyDescent="0.25">
      <c r="A160" s="8"/>
    </row>
    <row r="161" spans="1:3" ht="15.75" x14ac:dyDescent="0.25">
      <c r="A161" s="8"/>
      <c r="C161" s="3" t="str">
        <f>CONCATENATE("    ",B157)</f>
        <v xml:space="preserve">     </v>
      </c>
    </row>
    <row r="162" spans="1:3" ht="15.75" x14ac:dyDescent="0.25">
      <c r="A162" s="8"/>
    </row>
    <row r="163" spans="1:3" ht="15.75" x14ac:dyDescent="0.25">
      <c r="A163" s="8"/>
      <c r="C163" s="3" t="s">
        <v>43</v>
      </c>
    </row>
    <row r="164" spans="1:3" ht="15.75" x14ac:dyDescent="0.25">
      <c r="A164" s="15"/>
    </row>
    <row r="165" spans="1:3" ht="15.75" x14ac:dyDescent="0.25">
      <c r="A165" s="15"/>
      <c r="C165" s="3" t="str">
        <f>CONCATENATE( "    &lt;piechart percentage=",B158," /&gt;")</f>
        <v xml:space="preserve">    &lt;piechart percentage=45.4 /&gt;</v>
      </c>
    </row>
    <row r="166" spans="1:3" ht="15.75" x14ac:dyDescent="0.25">
      <c r="A166" s="15"/>
      <c r="C166" s="3" t="str">
        <f>"  &lt;/Genotype&gt;"</f>
        <v xml:space="preserve">  &lt;/Genotype&gt;</v>
      </c>
    </row>
    <row r="167" spans="1:3" ht="15.75"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ht="15.75" x14ac:dyDescent="0.25">
      <c r="A168" s="8" t="s">
        <v>45</v>
      </c>
      <c r="B168" s="9" t="str">
        <f t="shared" ref="B168:B169" si="8">J18</f>
        <v xml:space="preserve"> </v>
      </c>
      <c r="C168" s="3" t="s">
        <v>26</v>
      </c>
    </row>
    <row r="169" spans="1:3" ht="15.75" x14ac:dyDescent="0.25">
      <c r="A169" s="8" t="s">
        <v>41</v>
      </c>
      <c r="B169" s="9">
        <f t="shared" si="8"/>
        <v>23.5</v>
      </c>
      <c r="C169" s="3" t="s">
        <v>38</v>
      </c>
    </row>
    <row r="170" spans="1:3" ht="15.75" x14ac:dyDescent="0.25">
      <c r="A170" s="8"/>
    </row>
    <row r="171" spans="1:3" ht="15.75"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ht="15.75" x14ac:dyDescent="0.25">
      <c r="A172" s="8"/>
    </row>
    <row r="173" spans="1:3" ht="15.75" x14ac:dyDescent="0.25">
      <c r="A173" s="8"/>
      <c r="C173" s="3" t="s">
        <v>42</v>
      </c>
    </row>
    <row r="174" spans="1:3" ht="15.75" x14ac:dyDescent="0.25">
      <c r="A174" s="8"/>
    </row>
    <row r="175" spans="1:3" ht="15.75" x14ac:dyDescent="0.25">
      <c r="A175" s="8"/>
      <c r="C175" s="3" t="str">
        <f>CONCATENATE("    ",B168)</f>
        <v xml:space="preserve">     </v>
      </c>
    </row>
    <row r="176" spans="1:3" ht="15.75" x14ac:dyDescent="0.25">
      <c r="A176" s="8"/>
    </row>
    <row r="177" spans="1:3" ht="15.75" x14ac:dyDescent="0.25">
      <c r="A177" s="15"/>
      <c r="C177" s="3" t="s">
        <v>43</v>
      </c>
    </row>
    <row r="178" spans="1:3" ht="15.75" x14ac:dyDescent="0.25">
      <c r="A178" s="15"/>
    </row>
    <row r="179" spans="1:3" ht="15.75" x14ac:dyDescent="0.25">
      <c r="A179" s="15"/>
      <c r="C179" s="3" t="str">
        <f>CONCATENATE( "    &lt;piechart percentage=",B169," /&gt;")</f>
        <v xml:space="preserve">    &lt;piechart percentage=23.5 /&gt;</v>
      </c>
    </row>
    <row r="180" spans="1:3" ht="15.75" x14ac:dyDescent="0.25">
      <c r="A180" s="15"/>
      <c r="C180" s="3" t="str">
        <f>"  &lt;/Genotype&gt;"</f>
        <v xml:space="preserve">  &lt;/Genotype&gt;</v>
      </c>
    </row>
    <row r="181" spans="1:3" ht="15.75"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ht="15.75" x14ac:dyDescent="0.25">
      <c r="A182" s="8" t="s">
        <v>47</v>
      </c>
      <c r="B182" s="9" t="str">
        <f t="shared" ref="B182:B183" si="9">J21</f>
        <v xml:space="preserve"> </v>
      </c>
      <c r="C182" s="3" t="s">
        <v>26</v>
      </c>
    </row>
    <row r="183" spans="1:3" ht="15.75" x14ac:dyDescent="0.25">
      <c r="A183" s="8" t="s">
        <v>41</v>
      </c>
      <c r="B183" s="9">
        <f t="shared" si="9"/>
        <v>31.2</v>
      </c>
      <c r="C183" s="3" t="s">
        <v>38</v>
      </c>
    </row>
    <row r="184" spans="1:3" ht="15.75" x14ac:dyDescent="0.25">
      <c r="A184" s="15"/>
    </row>
    <row r="185" spans="1:3" ht="15.75" x14ac:dyDescent="0.25">
      <c r="A185" s="8"/>
      <c r="C185" s="3" t="str">
        <f>CONCATENATE("    ",B181)</f>
        <v xml:space="preserve">    Your HTR2A gene has no variants. A normal gene is referred to as a "wild-type" gene.</v>
      </c>
    </row>
    <row r="186" spans="1:3" ht="15.75" x14ac:dyDescent="0.25">
      <c r="A186" s="8"/>
    </row>
    <row r="187" spans="1:3" ht="15.75" x14ac:dyDescent="0.25">
      <c r="A187" s="8"/>
      <c r="C187" s="3" t="s">
        <v>42</v>
      </c>
    </row>
    <row r="188" spans="1:3" ht="15.75" x14ac:dyDescent="0.25">
      <c r="A188" s="8"/>
    </row>
    <row r="189" spans="1:3" ht="15.75" x14ac:dyDescent="0.25">
      <c r="A189" s="8"/>
      <c r="C189" s="3" t="str">
        <f>CONCATENATE("    ",B182)</f>
        <v xml:space="preserve">     </v>
      </c>
    </row>
    <row r="190" spans="1:3" ht="15.75" x14ac:dyDescent="0.25">
      <c r="A190" s="15"/>
    </row>
    <row r="191" spans="1:3" ht="15.75" x14ac:dyDescent="0.25">
      <c r="A191" s="15"/>
      <c r="C191" s="3" t="s">
        <v>43</v>
      </c>
    </row>
    <row r="192" spans="1:3" ht="15.75" x14ac:dyDescent="0.25">
      <c r="A192" s="15"/>
    </row>
    <row r="193" spans="1:3" ht="15.75" x14ac:dyDescent="0.25">
      <c r="A193" s="15"/>
      <c r="C193" s="3" t="str">
        <f>CONCATENATE( "    &lt;piechart percentage=",B183," /&gt;")</f>
        <v xml:space="preserve">    &lt;piechart percentage=31.2 /&gt;</v>
      </c>
    </row>
    <row r="194" spans="1:3" ht="15.75" x14ac:dyDescent="0.25">
      <c r="A194" s="15"/>
      <c r="C194" s="3" t="str">
        <f>"  &lt;/Genotype&gt;"</f>
        <v xml:space="preserve">  &lt;/Genotype&gt;</v>
      </c>
    </row>
    <row r="195" spans="1:3" ht="15.75" x14ac:dyDescent="0.25">
      <c r="A195" s="15"/>
      <c r="C195" s="3" t="str">
        <f>C35</f>
        <v>&lt;# Ile197Val #&gt;</v>
      </c>
    </row>
    <row r="196" spans="1:3" ht="15.75"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ht="15.75" x14ac:dyDescent="0.25">
      <c r="A197" s="15" t="s">
        <v>35</v>
      </c>
      <c r="B197" s="21" t="str">
        <f t="shared" ref="B197:B201" si="10">K12</f>
        <v>[6892414T&gt;C]</v>
      </c>
    </row>
    <row r="198" spans="1:3" ht="15.75" x14ac:dyDescent="0.25">
      <c r="A198" s="15" t="s">
        <v>31</v>
      </c>
      <c r="B198" s="21" t="str">
        <f t="shared" si="10"/>
        <v>[6892414=]</v>
      </c>
      <c r="C198" s="3" t="s">
        <v>38</v>
      </c>
    </row>
    <row r="199" spans="1:3" ht="15.75"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ht="15.75"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ht="15.75" x14ac:dyDescent="0.25">
      <c r="A201" s="8" t="s">
        <v>41</v>
      </c>
      <c r="B201" s="21">
        <f t="shared" si="10"/>
        <v>1.3</v>
      </c>
    </row>
    <row r="202" spans="1:3" ht="15.75" x14ac:dyDescent="0.25">
      <c r="A202" s="15"/>
      <c r="C202" s="3" t="s">
        <v>42</v>
      </c>
    </row>
    <row r="203" spans="1:3" ht="15.75" x14ac:dyDescent="0.25">
      <c r="A203" s="8"/>
    </row>
    <row r="204" spans="1:3" ht="15.75" x14ac:dyDescent="0.25">
      <c r="A204" s="8"/>
      <c r="C204" s="3" t="str">
        <f>CONCATENATE("    ",B200)</f>
        <v xml:space="preserve">    0</v>
      </c>
    </row>
    <row r="205" spans="1:3" ht="15.75" x14ac:dyDescent="0.25">
      <c r="A205" s="8"/>
    </row>
    <row r="206" spans="1:3" ht="15.75" x14ac:dyDescent="0.25">
      <c r="A206" s="8"/>
      <c r="C206" s="3" t="s">
        <v>43</v>
      </c>
    </row>
    <row r="207" spans="1:3" ht="15.75" x14ac:dyDescent="0.25">
      <c r="A207" s="15"/>
    </row>
    <row r="208" spans="1:3" ht="15.75" x14ac:dyDescent="0.25">
      <c r="A208" s="15"/>
      <c r="C208" s="3" t="str">
        <f>CONCATENATE( "    &lt;piechart percentage=",B201," /&gt;")</f>
        <v xml:space="preserve">    &lt;piechart percentage=1.3 /&gt;</v>
      </c>
    </row>
    <row r="209" spans="1:3" ht="15.75" x14ac:dyDescent="0.25">
      <c r="A209" s="15"/>
      <c r="C209" s="3" t="str">
        <f>"  &lt;/Genotype&gt;"</f>
        <v xml:space="preserve">  &lt;/Genotype&gt;</v>
      </c>
    </row>
    <row r="210" spans="1:3" ht="15.75"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ht="15.75" x14ac:dyDescent="0.25">
      <c r="A211" s="8" t="s">
        <v>45</v>
      </c>
      <c r="B211" s="9">
        <f t="shared" ref="B211:B212" si="11">K18</f>
        <v>0</v>
      </c>
      <c r="C211" s="3" t="s">
        <v>26</v>
      </c>
    </row>
    <row r="212" spans="1:3" ht="15.75" x14ac:dyDescent="0.25">
      <c r="A212" s="8" t="s">
        <v>41</v>
      </c>
      <c r="B212" s="9">
        <f t="shared" si="11"/>
        <v>1.8</v>
      </c>
      <c r="C212" s="3" t="s">
        <v>38</v>
      </c>
    </row>
    <row r="213" spans="1:3" ht="15.75" x14ac:dyDescent="0.25">
      <c r="A213" s="8"/>
    </row>
    <row r="214" spans="1:3" ht="15.75"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ht="15.75" x14ac:dyDescent="0.25">
      <c r="A215" s="8"/>
    </row>
    <row r="216" spans="1:3" ht="15.75" x14ac:dyDescent="0.25">
      <c r="A216" s="8"/>
      <c r="C216" s="3" t="s">
        <v>42</v>
      </c>
    </row>
    <row r="217" spans="1:3" ht="15.75" x14ac:dyDescent="0.25">
      <c r="A217" s="8"/>
    </row>
    <row r="218" spans="1:3" ht="15.75" x14ac:dyDescent="0.25">
      <c r="A218" s="8"/>
      <c r="C218" s="3" t="str">
        <f>CONCATENATE("    ",B211)</f>
        <v xml:space="preserve">    0</v>
      </c>
    </row>
    <row r="219" spans="1:3" ht="15.75" x14ac:dyDescent="0.25">
      <c r="A219" s="8"/>
    </row>
    <row r="220" spans="1:3" ht="15.75" x14ac:dyDescent="0.25">
      <c r="A220" s="15"/>
      <c r="C220" s="3" t="s">
        <v>43</v>
      </c>
    </row>
    <row r="221" spans="1:3" ht="15.75" x14ac:dyDescent="0.25">
      <c r="A221" s="15"/>
    </row>
    <row r="222" spans="1:3" ht="15.75" x14ac:dyDescent="0.25">
      <c r="A222" s="15"/>
      <c r="C222" s="3" t="str">
        <f>CONCATENATE( "    &lt;piechart percentage=",B212," /&gt;")</f>
        <v xml:space="preserve">    &lt;piechart percentage=1.8 /&gt;</v>
      </c>
    </row>
    <row r="223" spans="1:3" ht="15.75" x14ac:dyDescent="0.25">
      <c r="A223" s="15"/>
      <c r="C223" s="3" t="str">
        <f>"  &lt;/Genotype&gt;"</f>
        <v xml:space="preserve">  &lt;/Genotype&gt;</v>
      </c>
    </row>
    <row r="224" spans="1:3" ht="15.75"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ht="15.75" x14ac:dyDescent="0.25">
      <c r="A225" s="8" t="s">
        <v>47</v>
      </c>
      <c r="B225" s="9">
        <f t="shared" ref="B225:B226" si="12">K21</f>
        <v>0</v>
      </c>
      <c r="C225" s="3" t="s">
        <v>26</v>
      </c>
    </row>
    <row r="226" spans="1:3" ht="15.75" x14ac:dyDescent="0.25">
      <c r="A226" s="8" t="s">
        <v>41</v>
      </c>
      <c r="B226" s="9">
        <f t="shared" si="12"/>
        <v>96.9</v>
      </c>
      <c r="C226" s="3" t="s">
        <v>38</v>
      </c>
    </row>
    <row r="227" spans="1:3" ht="15.75" x14ac:dyDescent="0.25">
      <c r="A227" s="15"/>
    </row>
    <row r="228" spans="1:3" ht="15.75" x14ac:dyDescent="0.25">
      <c r="A228" s="8"/>
      <c r="C228" s="3" t="str">
        <f>CONCATENATE("    ",B224)</f>
        <v xml:space="preserve">    Your HTR2A gene has no variants. A normal gene is referred to as a "wild-type" gene.</v>
      </c>
    </row>
    <row r="229" spans="1:3" ht="15.75" x14ac:dyDescent="0.25">
      <c r="A229" s="8"/>
    </row>
    <row r="230" spans="1:3" ht="15.75" x14ac:dyDescent="0.25">
      <c r="A230" s="8"/>
      <c r="C230" s="3" t="s">
        <v>42</v>
      </c>
    </row>
    <row r="231" spans="1:3" ht="15.75" x14ac:dyDescent="0.25">
      <c r="A231" s="8"/>
    </row>
    <row r="232" spans="1:3" ht="15.75" x14ac:dyDescent="0.25">
      <c r="A232" s="8"/>
      <c r="C232" s="3" t="str">
        <f>CONCATENATE("    ",B225)</f>
        <v xml:space="preserve">    0</v>
      </c>
    </row>
    <row r="233" spans="1:3" ht="15.75" x14ac:dyDescent="0.25">
      <c r="A233" s="15"/>
    </row>
    <row r="234" spans="1:3" ht="15.75" x14ac:dyDescent="0.25">
      <c r="A234" s="15"/>
      <c r="C234" s="3" t="s">
        <v>43</v>
      </c>
    </row>
    <row r="235" spans="1:3" ht="15.75" x14ac:dyDescent="0.25">
      <c r="A235" s="15"/>
    </row>
    <row r="236" spans="1:3" ht="15.75" x14ac:dyDescent="0.25">
      <c r="A236" s="15"/>
      <c r="C236" s="3" t="str">
        <f>CONCATENATE( "    &lt;piechart percentage=",B226," /&gt;")</f>
        <v xml:space="preserve">    &lt;piechart percentage=96.9 /&gt;</v>
      </c>
    </row>
    <row r="237" spans="1:3" ht="15.75" x14ac:dyDescent="0.25">
      <c r="A237" s="15"/>
      <c r="C237" s="3" t="str">
        <f>"  &lt;/Genotype&gt;"</f>
        <v xml:space="preserve">  &lt;/Genotype&gt;</v>
      </c>
    </row>
    <row r="238" spans="1:3" ht="15.75" x14ac:dyDescent="0.25">
      <c r="A238" s="15"/>
      <c r="C238" s="3" t="str">
        <f>C41</f>
        <v>&lt;# C46897343T #&gt;</v>
      </c>
    </row>
    <row r="239" spans="1:3" ht="15.75"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ht="15.75" x14ac:dyDescent="0.25">
      <c r="A240" s="15" t="s">
        <v>35</v>
      </c>
      <c r="B240" s="21" t="str">
        <f t="shared" ref="B240:B244" si="13">L12</f>
        <v>[46897343C&gt;T]</v>
      </c>
    </row>
    <row r="241" spans="1:3" ht="15.75" x14ac:dyDescent="0.25">
      <c r="A241" s="15" t="s">
        <v>31</v>
      </c>
      <c r="B241" s="21" t="str">
        <f t="shared" si="13"/>
        <v>[46897343=]</v>
      </c>
      <c r="C241" s="3" t="s">
        <v>38</v>
      </c>
    </row>
    <row r="242" spans="1:3" ht="15.75"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ht="15.75"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ht="15.75" x14ac:dyDescent="0.25">
      <c r="A244" s="8" t="s">
        <v>41</v>
      </c>
      <c r="B244" s="21">
        <f t="shared" si="13"/>
        <v>49.4</v>
      </c>
    </row>
    <row r="245" spans="1:3" ht="15.75" x14ac:dyDescent="0.25">
      <c r="A245" s="15"/>
      <c r="C245" s="3" t="s">
        <v>42</v>
      </c>
    </row>
    <row r="246" spans="1:3" ht="15.75" x14ac:dyDescent="0.25">
      <c r="A246" s="8"/>
    </row>
    <row r="247" spans="1:3" ht="15.75" x14ac:dyDescent="0.25">
      <c r="A247" s="8"/>
      <c r="C247" s="3" t="str">
        <f>CONCATENATE("    ",B243)</f>
        <v xml:space="preserve">    You are in the Moderate Loss of Function category. See below for more information.</v>
      </c>
    </row>
    <row r="248" spans="1:3" ht="15.75" x14ac:dyDescent="0.25">
      <c r="A248" s="8"/>
    </row>
    <row r="249" spans="1:3" ht="15.75" x14ac:dyDescent="0.25">
      <c r="A249" s="8"/>
      <c r="C249" s="3" t="s">
        <v>43</v>
      </c>
    </row>
    <row r="250" spans="1:3" ht="15.75" x14ac:dyDescent="0.25">
      <c r="A250" s="15"/>
    </row>
    <row r="251" spans="1:3" ht="15.75" x14ac:dyDescent="0.25">
      <c r="A251" s="15"/>
      <c r="C251" s="3" t="str">
        <f>CONCATENATE( "    &lt;piechart percentage=",B244," /&gt;")</f>
        <v xml:space="preserve">    &lt;piechart percentage=49.4 /&gt;</v>
      </c>
    </row>
    <row r="252" spans="1:3" ht="15.75" x14ac:dyDescent="0.25">
      <c r="A252" s="15"/>
      <c r="C252" s="3" t="str">
        <f>"  &lt;/Genotype&gt;"</f>
        <v xml:space="preserve">  &lt;/Genotype&gt;</v>
      </c>
    </row>
    <row r="253" spans="1:3" ht="15.75"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ht="15.75" x14ac:dyDescent="0.25">
      <c r="A254" s="8" t="s">
        <v>45</v>
      </c>
      <c r="B254" s="9" t="str">
        <f t="shared" ref="B254:B255" si="14">L18</f>
        <v>You are in the Moderate Loss of Function category. See below for more information.</v>
      </c>
      <c r="C254" s="3" t="s">
        <v>26</v>
      </c>
    </row>
    <row r="255" spans="1:3" ht="15.75" x14ac:dyDescent="0.25">
      <c r="A255" s="8" t="s">
        <v>41</v>
      </c>
      <c r="B255" s="9">
        <f t="shared" si="14"/>
        <v>32</v>
      </c>
      <c r="C255" s="3" t="s">
        <v>38</v>
      </c>
    </row>
    <row r="256" spans="1:3" ht="15.75" x14ac:dyDescent="0.25">
      <c r="A256" s="8"/>
    </row>
    <row r="257" spans="1:3" ht="15.75"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ht="15.75" x14ac:dyDescent="0.25">
      <c r="A258" s="8"/>
    </row>
    <row r="259" spans="1:3" ht="15.75" x14ac:dyDescent="0.25">
      <c r="A259" s="8"/>
      <c r="C259" s="3" t="s">
        <v>42</v>
      </c>
    </row>
    <row r="260" spans="1:3" ht="15.75" x14ac:dyDescent="0.25">
      <c r="A260" s="8"/>
    </row>
    <row r="261" spans="1:3" ht="15.75" x14ac:dyDescent="0.25">
      <c r="A261" s="8"/>
      <c r="C261" s="3" t="str">
        <f>CONCATENATE("    ",B254)</f>
        <v xml:space="preserve">    You are in the Moderate Loss of Function category. See below for more information.</v>
      </c>
    </row>
    <row r="262" spans="1:3" ht="15.75" x14ac:dyDescent="0.25">
      <c r="A262" s="8"/>
    </row>
    <row r="263" spans="1:3" ht="15.75" x14ac:dyDescent="0.25">
      <c r="A263" s="15"/>
      <c r="C263" s="3" t="s">
        <v>43</v>
      </c>
    </row>
    <row r="264" spans="1:3" ht="15.75" x14ac:dyDescent="0.25">
      <c r="A264" s="15"/>
    </row>
    <row r="265" spans="1:3" ht="15.75" x14ac:dyDescent="0.25">
      <c r="A265" s="15"/>
      <c r="C265" s="3" t="str">
        <f>CONCATENATE( "    &lt;piechart percentage=",B255," /&gt;")</f>
        <v xml:space="preserve">    &lt;piechart percentage=32 /&gt;</v>
      </c>
    </row>
    <row r="266" spans="1:3" ht="15.75" x14ac:dyDescent="0.25">
      <c r="A266" s="15"/>
      <c r="C266" s="3" t="str">
        <f>"  &lt;/Genotype&gt;"</f>
        <v xml:space="preserve">  &lt;/Genotype&gt;</v>
      </c>
    </row>
    <row r="267" spans="1:3" ht="15.75"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ht="15.75" x14ac:dyDescent="0.25">
      <c r="A268" s="8" t="s">
        <v>47</v>
      </c>
      <c r="B268" s="9" t="str">
        <f t="shared" ref="B268:B269" si="15">L21</f>
        <v>This variant is not associated with increased risk.</v>
      </c>
      <c r="C268" s="3" t="s">
        <v>26</v>
      </c>
    </row>
    <row r="269" spans="1:3" ht="15.75" x14ac:dyDescent="0.25">
      <c r="A269" s="8" t="s">
        <v>41</v>
      </c>
      <c r="B269" s="9">
        <f t="shared" si="15"/>
        <v>18.600000000000001</v>
      </c>
      <c r="C269" s="3" t="s">
        <v>38</v>
      </c>
    </row>
    <row r="270" spans="1:3" ht="15.75" x14ac:dyDescent="0.25">
      <c r="A270" s="15"/>
    </row>
    <row r="271" spans="1:3" ht="15.75" x14ac:dyDescent="0.25">
      <c r="A271" s="8"/>
      <c r="C271" s="3" t="str">
        <f>CONCATENATE("    ",B267)</f>
        <v xml:space="preserve">    Your HTR2A gene has no variants. A normal gene is referred to as a "wild-type" gene.</v>
      </c>
    </row>
    <row r="272" spans="1:3" ht="15.75" x14ac:dyDescent="0.25">
      <c r="A272" s="8"/>
    </row>
    <row r="273" spans="1:3" ht="15.75" x14ac:dyDescent="0.25">
      <c r="A273" s="8"/>
      <c r="C273" s="3" t="s">
        <v>42</v>
      </c>
    </row>
    <row r="274" spans="1:3" ht="15.75" x14ac:dyDescent="0.25">
      <c r="A274" s="8"/>
    </row>
    <row r="275" spans="1:3" ht="15.75" x14ac:dyDescent="0.25">
      <c r="A275" s="8"/>
      <c r="C275" s="3" t="str">
        <f>CONCATENATE("    ",B268)</f>
        <v xml:space="preserve">    This variant is not associated with increased risk.</v>
      </c>
    </row>
    <row r="276" spans="1:3" ht="15.75" x14ac:dyDescent="0.25">
      <c r="A276" s="15"/>
    </row>
    <row r="277" spans="1:3" ht="15.75" x14ac:dyDescent="0.25">
      <c r="A277" s="15"/>
      <c r="C277" s="3" t="s">
        <v>43</v>
      </c>
    </row>
    <row r="278" spans="1:3" ht="15.75" x14ac:dyDescent="0.25">
      <c r="A278" s="15"/>
    </row>
    <row r="279" spans="1:3" ht="15.75" x14ac:dyDescent="0.25">
      <c r="A279" s="15"/>
      <c r="C279" s="3" t="str">
        <f>CONCATENATE( "    &lt;piechart percentage=",B269," /&gt;")</f>
        <v xml:space="preserve">    &lt;piechart percentage=18.6 /&gt;</v>
      </c>
    </row>
    <row r="280" spans="1:3" ht="15.75" x14ac:dyDescent="0.25">
      <c r="A280" s="15"/>
      <c r="C280" s="3" t="str">
        <f>"  &lt;/Genotype&gt;"</f>
        <v xml:space="preserve">  &lt;/Genotype&gt;</v>
      </c>
    </row>
    <row r="281" spans="1:3" ht="15.75" x14ac:dyDescent="0.25">
      <c r="A281" s="15"/>
      <c r="C281" s="3" t="str">
        <f>C47</f>
        <v>&lt;# His452Tyr #&gt;</v>
      </c>
    </row>
    <row r="282" spans="1:3" ht="15.75"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ht="15.75" x14ac:dyDescent="0.25">
      <c r="A283" s="15" t="s">
        <v>35</v>
      </c>
      <c r="B283" s="21" t="str">
        <f t="shared" ref="B283:B287" si="16">M12</f>
        <v>[46834899G&gt;A]</v>
      </c>
    </row>
    <row r="284" spans="1:3" ht="15.75" x14ac:dyDescent="0.25">
      <c r="A284" s="15" t="s">
        <v>31</v>
      </c>
      <c r="B284" s="21" t="str">
        <f t="shared" si="16"/>
        <v>[46834899=]</v>
      </c>
      <c r="C284" s="3" t="s">
        <v>38</v>
      </c>
    </row>
    <row r="285" spans="1:3" ht="15.75"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ht="15.75"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ht="15.75" x14ac:dyDescent="0.25">
      <c r="A287" s="8" t="s">
        <v>41</v>
      </c>
      <c r="B287" s="21">
        <f t="shared" si="16"/>
        <v>14.5</v>
      </c>
    </row>
    <row r="288" spans="1:3" ht="15.75" x14ac:dyDescent="0.25">
      <c r="A288" s="15"/>
      <c r="C288" s="3" t="s">
        <v>42</v>
      </c>
    </row>
    <row r="289" spans="1:3" ht="15.75" x14ac:dyDescent="0.25">
      <c r="A289" s="8"/>
    </row>
    <row r="290" spans="1:3" ht="15.75" x14ac:dyDescent="0.25">
      <c r="A290" s="8"/>
      <c r="C290" s="3" t="str">
        <f>CONCATENATE("    ",B286)</f>
        <v xml:space="preserve">     </v>
      </c>
    </row>
    <row r="291" spans="1:3" ht="15.75" x14ac:dyDescent="0.25">
      <c r="A291" s="8"/>
    </row>
    <row r="292" spans="1:3" ht="15.75" x14ac:dyDescent="0.25">
      <c r="A292" s="8"/>
      <c r="C292" s="3" t="s">
        <v>43</v>
      </c>
    </row>
    <row r="293" spans="1:3" ht="15.75" x14ac:dyDescent="0.25">
      <c r="A293" s="15"/>
    </row>
    <row r="294" spans="1:3" ht="15.75" x14ac:dyDescent="0.25">
      <c r="A294" s="15"/>
      <c r="C294" s="3" t="str">
        <f>CONCATENATE( "    &lt;piechart percentage=",B287," /&gt;")</f>
        <v xml:space="preserve">    &lt;piechart percentage=14.5 /&gt;</v>
      </c>
    </row>
    <row r="295" spans="1:3" ht="15.75" x14ac:dyDescent="0.25">
      <c r="A295" s="15"/>
      <c r="C295" s="3" t="str">
        <f>"  &lt;/Genotype&gt;"</f>
        <v xml:space="preserve">  &lt;/Genotype&gt;</v>
      </c>
    </row>
    <row r="296" spans="1:3" ht="15.75"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ht="15.75" x14ac:dyDescent="0.25">
      <c r="A297" s="8" t="s">
        <v>45</v>
      </c>
      <c r="B297" s="9" t="str">
        <f t="shared" ref="B297:B298" si="17">M18</f>
        <v xml:space="preserve"> </v>
      </c>
      <c r="C297" s="3" t="s">
        <v>26</v>
      </c>
    </row>
    <row r="298" spans="1:3" ht="15.75" x14ac:dyDescent="0.25">
      <c r="A298" s="8" t="s">
        <v>41</v>
      </c>
      <c r="B298" s="9">
        <f t="shared" si="17"/>
        <v>3.8</v>
      </c>
      <c r="C298" s="3" t="s">
        <v>38</v>
      </c>
    </row>
    <row r="299" spans="1:3" ht="15.75" x14ac:dyDescent="0.25">
      <c r="A299" s="8"/>
    </row>
    <row r="300" spans="1:3" ht="15.75"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ht="15.75" x14ac:dyDescent="0.25">
      <c r="A301" s="8"/>
    </row>
    <row r="302" spans="1:3" ht="15.75" x14ac:dyDescent="0.25">
      <c r="A302" s="8"/>
      <c r="C302" s="3" t="s">
        <v>42</v>
      </c>
    </row>
    <row r="303" spans="1:3" ht="15.75" x14ac:dyDescent="0.25">
      <c r="A303" s="8"/>
    </row>
    <row r="304" spans="1:3" ht="15.75" x14ac:dyDescent="0.25">
      <c r="A304" s="8"/>
      <c r="C304" s="3" t="str">
        <f>CONCATENATE("    ",B297)</f>
        <v xml:space="preserve">     </v>
      </c>
    </row>
    <row r="305" spans="1:3" ht="15.75" x14ac:dyDescent="0.25">
      <c r="A305" s="8"/>
    </row>
    <row r="306" spans="1:3" ht="15.75" x14ac:dyDescent="0.25">
      <c r="A306" s="15"/>
      <c r="C306" s="3" t="s">
        <v>43</v>
      </c>
    </row>
    <row r="307" spans="1:3" ht="15.75" x14ac:dyDescent="0.25">
      <c r="A307" s="15"/>
    </row>
    <row r="308" spans="1:3" ht="15.75" x14ac:dyDescent="0.25">
      <c r="A308" s="15"/>
      <c r="C308" s="3" t="str">
        <f>CONCATENATE( "    &lt;piechart percentage=",B298," /&gt;")</f>
        <v xml:space="preserve">    &lt;piechart percentage=3.8 /&gt;</v>
      </c>
    </row>
    <row r="309" spans="1:3" ht="15.75" x14ac:dyDescent="0.25">
      <c r="A309" s="15"/>
      <c r="C309" s="3" t="str">
        <f>"  &lt;/Genotype&gt;"</f>
        <v xml:space="preserve">  &lt;/Genotype&gt;</v>
      </c>
    </row>
    <row r="310" spans="1:3" ht="15.75"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ht="15.75" x14ac:dyDescent="0.25">
      <c r="A311" s="8" t="s">
        <v>47</v>
      </c>
      <c r="B311" s="9" t="str">
        <f t="shared" ref="B311:B312" si="18">M21</f>
        <v xml:space="preserve"> </v>
      </c>
      <c r="C311" s="3" t="s">
        <v>26</v>
      </c>
    </row>
    <row r="312" spans="1:3" ht="15.75" x14ac:dyDescent="0.25">
      <c r="A312" s="8" t="s">
        <v>41</v>
      </c>
      <c r="B312" s="9">
        <f t="shared" si="18"/>
        <v>81.7</v>
      </c>
      <c r="C312" s="3" t="s">
        <v>38</v>
      </c>
    </row>
    <row r="313" spans="1:3" ht="15.75" x14ac:dyDescent="0.25">
      <c r="A313" s="15"/>
    </row>
    <row r="314" spans="1:3" ht="15.75" x14ac:dyDescent="0.25">
      <c r="A314" s="8"/>
      <c r="C314" s="3" t="str">
        <f>CONCATENATE("    ",B310)</f>
        <v xml:space="preserve">    Your HTR2A gene has no variants. A normal gene is referred to as a "wild-type" gene.</v>
      </c>
    </row>
    <row r="315" spans="1:3" ht="15.75" x14ac:dyDescent="0.25">
      <c r="A315" s="8"/>
    </row>
    <row r="316" spans="1:3" ht="15.75" x14ac:dyDescent="0.25">
      <c r="A316" s="8"/>
      <c r="C316" s="3" t="s">
        <v>42</v>
      </c>
    </row>
    <row r="317" spans="1:3" ht="15.75" x14ac:dyDescent="0.25">
      <c r="A317" s="8"/>
    </row>
    <row r="318" spans="1:3" ht="15.75" x14ac:dyDescent="0.25">
      <c r="A318" s="8"/>
      <c r="C318" s="3" t="str">
        <f>CONCATENATE("    ",B311)</f>
        <v xml:space="preserve">     </v>
      </c>
    </row>
    <row r="319" spans="1:3" ht="15.75" x14ac:dyDescent="0.25">
      <c r="A319" s="15"/>
    </row>
    <row r="320" spans="1:3" ht="15.75" x14ac:dyDescent="0.25">
      <c r="A320" s="15"/>
      <c r="C320" s="3" t="s">
        <v>43</v>
      </c>
    </row>
    <row r="321" spans="1:3" ht="15.75" x14ac:dyDescent="0.25">
      <c r="A321" s="15"/>
    </row>
    <row r="322" spans="1:3" ht="15.75" x14ac:dyDescent="0.25">
      <c r="A322" s="15"/>
      <c r="C322" s="3" t="str">
        <f>CONCATENATE( "    &lt;piechart percentage=",B312," /&gt;")</f>
        <v xml:space="preserve">    &lt;piechart percentage=81.7 /&gt;</v>
      </c>
    </row>
    <row r="323" spans="1:3" ht="15.75" x14ac:dyDescent="0.25">
      <c r="A323" s="15"/>
      <c r="C323" s="3" t="str">
        <f>"  &lt;/Genotype&gt;"</f>
        <v xml:space="preserve">  &lt;/Genotype&gt;</v>
      </c>
    </row>
    <row r="324" spans="1:3" ht="15.75" x14ac:dyDescent="0.25">
      <c r="A324" s="15"/>
      <c r="C324" s="3" t="str">
        <f>C53</f>
        <v>&lt;# T614-2211C #&gt;</v>
      </c>
    </row>
    <row r="325" spans="1:3" ht="15.75"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ht="15.75" x14ac:dyDescent="0.25">
      <c r="A326" s="15" t="s">
        <v>35</v>
      </c>
      <c r="B326" s="21" t="str">
        <f t="shared" ref="B326:B330" si="19">N12</f>
        <v>[46837850A&gt;G]</v>
      </c>
    </row>
    <row r="327" spans="1:3" ht="15.75" x14ac:dyDescent="0.25">
      <c r="A327" s="15" t="s">
        <v>31</v>
      </c>
      <c r="B327" s="21" t="str">
        <f t="shared" si="19"/>
        <v>[46837850=]</v>
      </c>
      <c r="C327" s="3" t="s">
        <v>38</v>
      </c>
    </row>
    <row r="328" spans="1:3" ht="15.75"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ht="15.75"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ht="15.75" x14ac:dyDescent="0.25">
      <c r="A330" s="8" t="s">
        <v>41</v>
      </c>
      <c r="B330" s="21">
        <f t="shared" si="19"/>
        <v>39.700000000000003</v>
      </c>
    </row>
    <row r="331" spans="1:3" ht="15.75" x14ac:dyDescent="0.25">
      <c r="A331" s="15"/>
      <c r="C331" s="3" t="s">
        <v>42</v>
      </c>
    </row>
    <row r="332" spans="1:3" ht="15.75" x14ac:dyDescent="0.25">
      <c r="A332" s="8"/>
    </row>
    <row r="333" spans="1:3" ht="15.75" x14ac:dyDescent="0.25">
      <c r="A333" s="8"/>
      <c r="C333" s="3" t="str">
        <f>CONCATENATE("    ",B329)</f>
        <v xml:space="preserve">    0</v>
      </c>
    </row>
    <row r="334" spans="1:3" ht="15.75" x14ac:dyDescent="0.25">
      <c r="A334" s="8"/>
    </row>
    <row r="335" spans="1:3" ht="15.75" x14ac:dyDescent="0.25">
      <c r="A335" s="8"/>
      <c r="C335" s="3" t="s">
        <v>43</v>
      </c>
    </row>
    <row r="336" spans="1:3" ht="15.75" x14ac:dyDescent="0.25">
      <c r="A336" s="15"/>
    </row>
    <row r="337" spans="1:3" ht="15.75" x14ac:dyDescent="0.25">
      <c r="A337" s="15"/>
      <c r="C337" s="3" t="str">
        <f>CONCATENATE( "    &lt;piechart percentage=",B330," /&gt;")</f>
        <v xml:space="preserve">    &lt;piechart percentage=39.7 /&gt;</v>
      </c>
    </row>
    <row r="338" spans="1:3" ht="15.75" x14ac:dyDescent="0.25">
      <c r="A338" s="15"/>
      <c r="C338" s="3" t="str">
        <f>"  &lt;/Genotype&gt;"</f>
        <v xml:space="preserve">  &lt;/Genotype&gt;</v>
      </c>
    </row>
    <row r="339" spans="1:3" ht="15.75"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ht="15.75" x14ac:dyDescent="0.25">
      <c r="A340" s="8" t="s">
        <v>45</v>
      </c>
      <c r="B340" s="9">
        <f t="shared" ref="B340:B341" si="20">N18</f>
        <v>0</v>
      </c>
      <c r="C340" s="3" t="s">
        <v>26</v>
      </c>
    </row>
    <row r="341" spans="1:3" ht="15.75" x14ac:dyDescent="0.25">
      <c r="A341" s="8" t="s">
        <v>41</v>
      </c>
      <c r="B341" s="9">
        <f t="shared" si="20"/>
        <v>17.399999999999999</v>
      </c>
      <c r="C341" s="3" t="s">
        <v>38</v>
      </c>
    </row>
    <row r="342" spans="1:3" ht="15.75" x14ac:dyDescent="0.25">
      <c r="A342" s="8"/>
    </row>
    <row r="343" spans="1:3" ht="15.75"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ht="15.75" x14ac:dyDescent="0.25">
      <c r="A344" s="8"/>
    </row>
    <row r="345" spans="1:3" ht="15.75" x14ac:dyDescent="0.25">
      <c r="A345" s="8"/>
      <c r="C345" s="3" t="s">
        <v>42</v>
      </c>
    </row>
    <row r="346" spans="1:3" ht="15.75" x14ac:dyDescent="0.25">
      <c r="A346" s="8"/>
    </row>
    <row r="347" spans="1:3" ht="15.75" x14ac:dyDescent="0.25">
      <c r="A347" s="8"/>
      <c r="C347" s="3" t="str">
        <f>CONCATENATE("    ",B340)</f>
        <v xml:space="preserve">    0</v>
      </c>
    </row>
    <row r="348" spans="1:3" ht="15.75" x14ac:dyDescent="0.25">
      <c r="A348" s="8"/>
    </row>
    <row r="349" spans="1:3" ht="15.75" x14ac:dyDescent="0.25">
      <c r="A349" s="15"/>
      <c r="C349" s="3" t="s">
        <v>43</v>
      </c>
    </row>
    <row r="350" spans="1:3" ht="15.75" x14ac:dyDescent="0.25">
      <c r="A350" s="15"/>
    </row>
    <row r="351" spans="1:3" ht="15.75" x14ac:dyDescent="0.25">
      <c r="A351" s="15"/>
      <c r="C351" s="3" t="str">
        <f>CONCATENATE( "    &lt;piechart percentage=",B341," /&gt;")</f>
        <v xml:space="preserve">    &lt;piechart percentage=17.4 /&gt;</v>
      </c>
    </row>
    <row r="352" spans="1:3" ht="15.75" x14ac:dyDescent="0.25">
      <c r="A352" s="15"/>
      <c r="C352" s="3" t="str">
        <f>"  &lt;/Genotype&gt;"</f>
        <v xml:space="preserve">  &lt;/Genotype&gt;</v>
      </c>
    </row>
    <row r="353" spans="1:3" ht="15.75"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ht="15.75" x14ac:dyDescent="0.25">
      <c r="A354" s="8" t="s">
        <v>47</v>
      </c>
      <c r="B354" s="9">
        <f t="shared" ref="B354:B355" si="21">N21</f>
        <v>0</v>
      </c>
      <c r="C354" s="3" t="s">
        <v>26</v>
      </c>
    </row>
    <row r="355" spans="1:3" ht="15.75" x14ac:dyDescent="0.25">
      <c r="A355" s="8" t="s">
        <v>41</v>
      </c>
      <c r="B355" s="9">
        <f t="shared" si="21"/>
        <v>42.9</v>
      </c>
      <c r="C355" s="3" t="s">
        <v>38</v>
      </c>
    </row>
    <row r="356" spans="1:3" ht="15.75" x14ac:dyDescent="0.25">
      <c r="A356" s="15"/>
    </row>
    <row r="357" spans="1:3" ht="15.75" x14ac:dyDescent="0.25">
      <c r="A357" s="8"/>
      <c r="C357" s="3" t="str">
        <f>CONCATENATE("    ",B353)</f>
        <v xml:space="preserve">    Your HTR2A gene has no variants. A normal gene is referred to as a "wild-type" gene.</v>
      </c>
    </row>
    <row r="358" spans="1:3" ht="15.75" x14ac:dyDescent="0.25">
      <c r="A358" s="8"/>
    </row>
    <row r="359" spans="1:3" ht="15.75" x14ac:dyDescent="0.25">
      <c r="A359" s="8"/>
      <c r="C359" s="3" t="s">
        <v>42</v>
      </c>
    </row>
    <row r="360" spans="1:3" ht="15.75" x14ac:dyDescent="0.25">
      <c r="A360" s="8"/>
    </row>
    <row r="361" spans="1:3" ht="15.75" x14ac:dyDescent="0.25">
      <c r="A361" s="8"/>
      <c r="C361" s="3" t="str">
        <f>CONCATENATE("    ",B354)</f>
        <v xml:space="preserve">    0</v>
      </c>
    </row>
    <row r="362" spans="1:3" ht="15.75" x14ac:dyDescent="0.25">
      <c r="A362" s="15"/>
    </row>
    <row r="363" spans="1:3" ht="15.75" x14ac:dyDescent="0.25">
      <c r="A363" s="15"/>
      <c r="C363" s="3" t="s">
        <v>43</v>
      </c>
    </row>
    <row r="364" spans="1:3" ht="15.75" x14ac:dyDescent="0.25">
      <c r="A364" s="15"/>
    </row>
    <row r="365" spans="1:3" ht="15.75" x14ac:dyDescent="0.25">
      <c r="A365" s="15"/>
      <c r="C365" s="3" t="str">
        <f>CONCATENATE( "    &lt;piechart percentage=",B355," /&gt;")</f>
        <v xml:space="preserve">    &lt;piechart percentage=42.9 /&gt;</v>
      </c>
    </row>
    <row r="366" spans="1:3" ht="15.75" x14ac:dyDescent="0.25">
      <c r="A366" s="15"/>
      <c r="C366" s="3" t="str">
        <f>"  &lt;/Genotype&gt;"</f>
        <v xml:space="preserve">  &lt;/Genotype&gt;</v>
      </c>
    </row>
    <row r="367" spans="1:3" ht="15.75" x14ac:dyDescent="0.25">
      <c r="A367" s="27"/>
      <c r="B367" s="17"/>
      <c r="C367" s="3" t="str">
        <f>C59</f>
        <v>&lt;# C46866425T #&gt;</v>
      </c>
    </row>
    <row r="368" spans="1:3" ht="15.75" x14ac:dyDescent="0.25">
      <c r="A368" s="15" t="s">
        <v>37</v>
      </c>
      <c r="B368" s="21" t="str">
        <f>O11</f>
        <v>NC_000013.11:g.</v>
      </c>
      <c r="C368" s="3" t="str">
        <f>CONCATENATE("  &lt;Genotype hgvs=",CHAR(34),B368,B369,";",B370,CHAR(34)," name=",CHAR(34),B61,CHAR(34),"&gt; ")</f>
        <v xml:space="preserve">  &lt;Genotype hgvs="NC_000013.11:g.[46866425C&gt;T];[46866425=]" name="C46866425T"&gt; </v>
      </c>
    </row>
    <row r="369" spans="1:3" ht="15.75" x14ac:dyDescent="0.25">
      <c r="A369" s="15" t="s">
        <v>35</v>
      </c>
      <c r="B369" s="21" t="str">
        <f>O12</f>
        <v>[46866425C&gt;T]</v>
      </c>
    </row>
    <row r="370" spans="1:3" ht="15.75" x14ac:dyDescent="0.25">
      <c r="A370" s="15" t="s">
        <v>31</v>
      </c>
      <c r="B370" s="21" t="str">
        <f>O13</f>
        <v>[46866425=]</v>
      </c>
      <c r="C370" s="3" t="s">
        <v>38</v>
      </c>
    </row>
    <row r="371" spans="1:3" ht="15.75" x14ac:dyDescent="0.25">
      <c r="A371" s="15" t="s">
        <v>39</v>
      </c>
      <c r="B371" s="21" t="str">
        <f>O14</f>
        <v>People with this variant have one copy of the [C46866425T](https://www.ncbi.nlm.nih.gov/projects/SNP/snp_ref.cgi?rs=2770296)</v>
      </c>
      <c r="C371" s="3" t="s">
        <v>26</v>
      </c>
    </row>
    <row r="372" spans="1:3" ht="15.75" x14ac:dyDescent="0.25">
      <c r="A372" s="8" t="s">
        <v>40</v>
      </c>
      <c r="B372" s="21" t="str">
        <f>O15</f>
        <v>You are in the Moderate Loss of Function category. See below for more information.</v>
      </c>
      <c r="C372" s="3" t="str">
        <f>CONCATENATE("    ",B371)</f>
        <v xml:space="preserve">    People with this variant have one copy of the [C46866425T](https://www.ncbi.nlm.nih.gov/projects/SNP/snp_ref.cgi?rs=2770296)</v>
      </c>
    </row>
    <row r="373" spans="1:3" ht="15.75" x14ac:dyDescent="0.25">
      <c r="A373" s="8" t="s">
        <v>41</v>
      </c>
      <c r="B373" s="21">
        <f>O16</f>
        <v>36.200000000000003</v>
      </c>
    </row>
    <row r="374" spans="1:3" ht="15.75" x14ac:dyDescent="0.25">
      <c r="A374" s="15"/>
      <c r="B374" s="21"/>
      <c r="C374" s="3" t="s">
        <v>42</v>
      </c>
    </row>
    <row r="375" spans="1:3" ht="15.75" x14ac:dyDescent="0.25">
      <c r="A375" s="8"/>
      <c r="B375" s="21"/>
    </row>
    <row r="376" spans="1:3" ht="15.75" x14ac:dyDescent="0.25">
      <c r="A376" s="8"/>
      <c r="B376" s="21"/>
      <c r="C376" s="3" t="str">
        <f>CONCATENATE("    ",B372)</f>
        <v xml:space="preserve">    You are in the Moderate Loss of Function category. See below for more information.</v>
      </c>
    </row>
    <row r="377" spans="1:3" ht="15.75" x14ac:dyDescent="0.25">
      <c r="A377" s="8"/>
      <c r="B377" s="21"/>
    </row>
    <row r="378" spans="1:3" ht="15.75" x14ac:dyDescent="0.25">
      <c r="A378" s="8"/>
      <c r="B378" s="21"/>
      <c r="C378" s="3" t="s">
        <v>43</v>
      </c>
    </row>
    <row r="379" spans="1:3" ht="15.75" x14ac:dyDescent="0.25">
      <c r="A379" s="15"/>
      <c r="B379" s="21"/>
    </row>
    <row r="380" spans="1:3" ht="15.75" x14ac:dyDescent="0.25">
      <c r="A380" s="15"/>
      <c r="C380" s="3" t="str">
        <f>CONCATENATE( "    &lt;piechart percentage=",B373," /&gt;")</f>
        <v xml:space="preserve">    &lt;piechart percentage=36.2 /&gt;</v>
      </c>
    </row>
    <row r="381" spans="1:3" ht="15.75" x14ac:dyDescent="0.25">
      <c r="A381" s="15"/>
      <c r="C381" s="3" t="str">
        <f>"  &lt;/Genotype&gt;"</f>
        <v xml:space="preserve">  &lt;/Genotype&gt;</v>
      </c>
    </row>
    <row r="382" spans="1:3" ht="15.75"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ht="15.75" x14ac:dyDescent="0.25">
      <c r="A383" s="8" t="s">
        <v>45</v>
      </c>
      <c r="B383" s="9" t="str">
        <f t="shared" ref="B383:B384" si="22">O18</f>
        <v>You are in the Moderate Loss of Function category. See below for more information.</v>
      </c>
      <c r="C383" s="3" t="s">
        <v>26</v>
      </c>
    </row>
    <row r="384" spans="1:3" ht="15.75" x14ac:dyDescent="0.25">
      <c r="A384" s="8" t="s">
        <v>41</v>
      </c>
      <c r="B384" s="9">
        <f t="shared" si="22"/>
        <v>14.7</v>
      </c>
      <c r="C384" s="3" t="s">
        <v>38</v>
      </c>
    </row>
    <row r="385" spans="1:3" ht="15.75" x14ac:dyDescent="0.25">
      <c r="A385" s="8"/>
    </row>
    <row r="386" spans="1:3" ht="15.75"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ht="15.75" x14ac:dyDescent="0.25">
      <c r="A387" s="8"/>
    </row>
    <row r="388" spans="1:3" ht="15.75" x14ac:dyDescent="0.25">
      <c r="A388" s="8"/>
      <c r="C388" s="3" t="s">
        <v>42</v>
      </c>
    </row>
    <row r="389" spans="1:3" ht="15.75" x14ac:dyDescent="0.25">
      <c r="A389" s="8"/>
    </row>
    <row r="390" spans="1:3" ht="15.75" x14ac:dyDescent="0.25">
      <c r="A390" s="8"/>
      <c r="C390" s="3" t="str">
        <f>CONCATENATE("    ",B383)</f>
        <v xml:space="preserve">    You are in the Moderate Loss of Function category. See below for more information.</v>
      </c>
    </row>
    <row r="391" spans="1:3" ht="15.75" x14ac:dyDescent="0.25">
      <c r="A391" s="8"/>
    </row>
    <row r="392" spans="1:3" ht="15.75" x14ac:dyDescent="0.25">
      <c r="A392" s="15"/>
      <c r="C392" s="3" t="s">
        <v>43</v>
      </c>
    </row>
    <row r="393" spans="1:3" ht="15.75" x14ac:dyDescent="0.25">
      <c r="A393" s="15"/>
    </row>
    <row r="394" spans="1:3" ht="15.75" x14ac:dyDescent="0.25">
      <c r="A394" s="15"/>
      <c r="C394" s="3" t="str">
        <f>CONCATENATE( "    &lt;piechart percentage=",B384," /&gt;")</f>
        <v xml:space="preserve">    &lt;piechart percentage=14.7 /&gt;</v>
      </c>
    </row>
    <row r="395" spans="1:3" ht="15.75" x14ac:dyDescent="0.25">
      <c r="A395" s="15"/>
      <c r="C395" s="3" t="str">
        <f>"  &lt;/Genotype&gt;"</f>
        <v xml:space="preserve">  &lt;/Genotype&gt;</v>
      </c>
    </row>
    <row r="396" spans="1:3" ht="15.75"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ht="15.75" x14ac:dyDescent="0.25">
      <c r="A397" s="8" t="s">
        <v>47</v>
      </c>
      <c r="B397" s="9" t="str">
        <f t="shared" ref="B397:B398" si="23">O21</f>
        <v>This variant is not associated with increased risk.</v>
      </c>
      <c r="C397" s="3" t="s">
        <v>26</v>
      </c>
    </row>
    <row r="398" spans="1:3" ht="15.75" x14ac:dyDescent="0.25">
      <c r="A398" s="8" t="s">
        <v>41</v>
      </c>
      <c r="B398" s="9">
        <f t="shared" si="23"/>
        <v>49.2</v>
      </c>
      <c r="C398" s="3" t="s">
        <v>38</v>
      </c>
    </row>
    <row r="399" spans="1:3" ht="15.75" x14ac:dyDescent="0.25">
      <c r="A399" s="15"/>
    </row>
    <row r="400" spans="1:3" ht="15.75" x14ac:dyDescent="0.25">
      <c r="A400" s="8"/>
      <c r="C400" s="3" t="str">
        <f>CONCATENATE("    ",B396)</f>
        <v xml:space="preserve">    Your HTR2A gene has no variants. A normal gene is referred to as a "wild-type" gene.</v>
      </c>
    </row>
    <row r="401" spans="1:3" ht="15.75" x14ac:dyDescent="0.25">
      <c r="A401" s="8"/>
    </row>
    <row r="402" spans="1:3" ht="15.75" x14ac:dyDescent="0.25">
      <c r="A402" s="8"/>
      <c r="C402" s="3" t="s">
        <v>42</v>
      </c>
    </row>
    <row r="403" spans="1:3" ht="15.75" x14ac:dyDescent="0.25">
      <c r="A403" s="8"/>
    </row>
    <row r="404" spans="1:3" ht="15.75" x14ac:dyDescent="0.25">
      <c r="A404" s="8"/>
      <c r="C404" s="3" t="str">
        <f>CONCATENATE("    ",B397)</f>
        <v xml:space="preserve">    This variant is not associated with increased risk.</v>
      </c>
    </row>
    <row r="405" spans="1:3" ht="15.75" x14ac:dyDescent="0.25">
      <c r="A405" s="15"/>
    </row>
    <row r="406" spans="1:3" ht="15.75" x14ac:dyDescent="0.25">
      <c r="A406" s="15"/>
      <c r="C406" s="3" t="s">
        <v>43</v>
      </c>
    </row>
    <row r="407" spans="1:3" ht="15.75" x14ac:dyDescent="0.25">
      <c r="A407" s="15"/>
    </row>
    <row r="408" spans="1:3" ht="15.75" x14ac:dyDescent="0.25">
      <c r="A408" s="15"/>
      <c r="C408" s="3" t="str">
        <f>CONCATENATE( "    &lt;piechart percentage=",B398," /&gt;")</f>
        <v xml:space="preserve">    &lt;piechart percentage=49.2 /&gt;</v>
      </c>
    </row>
    <row r="409" spans="1:3" ht="15.75" x14ac:dyDescent="0.25">
      <c r="A409" s="15"/>
      <c r="C409" s="3" t="str">
        <f>"  &lt;/Genotype&gt;"</f>
        <v xml:space="preserve">  &lt;/Genotype&gt;</v>
      </c>
    </row>
    <row r="410" spans="1:3" ht="15.75" x14ac:dyDescent="0.25">
      <c r="A410" s="15"/>
      <c r="C410" s="3" t="s">
        <v>48</v>
      </c>
    </row>
    <row r="411" spans="1:3" ht="15.75"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ht="15.75" x14ac:dyDescent="0.25">
      <c r="A412" s="8" t="s">
        <v>49</v>
      </c>
      <c r="B412" s="9" t="s">
        <v>50</v>
      </c>
      <c r="C412" s="3" t="s">
        <v>26</v>
      </c>
    </row>
    <row r="413" spans="1:3" ht="15.75" x14ac:dyDescent="0.25">
      <c r="A413" s="8" t="s">
        <v>41</v>
      </c>
      <c r="C413" s="3" t="s">
        <v>38</v>
      </c>
    </row>
    <row r="414" spans="1:3" ht="15.75" x14ac:dyDescent="0.25">
      <c r="A414" s="8"/>
    </row>
    <row r="415" spans="1:3" ht="15.75" x14ac:dyDescent="0.25">
      <c r="A415" s="8"/>
      <c r="C415" s="3" t="str">
        <f>CONCATENATE("    ",B411)</f>
        <v xml:space="preserve">    Your HTR2A gene has an unknown variant.</v>
      </c>
    </row>
    <row r="416" spans="1:3" ht="15.75" x14ac:dyDescent="0.25">
      <c r="A416" s="8"/>
    </row>
    <row r="417" spans="1:3" ht="15.75" x14ac:dyDescent="0.25">
      <c r="A417" s="8"/>
      <c r="C417" s="3" t="s">
        <v>42</v>
      </c>
    </row>
    <row r="418" spans="1:3" ht="15.75" x14ac:dyDescent="0.25">
      <c r="A418" s="8"/>
    </row>
    <row r="419" spans="1:3" ht="15.75" x14ac:dyDescent="0.25">
      <c r="A419" s="15"/>
      <c r="C419" s="3" t="str">
        <f>CONCATENATE("    ",B412)</f>
        <v xml:space="preserve">    The effect is unknown.</v>
      </c>
    </row>
    <row r="420" spans="1:3" ht="15.75" x14ac:dyDescent="0.25">
      <c r="A420" s="8"/>
    </row>
    <row r="421" spans="1:3" ht="15.75" x14ac:dyDescent="0.25">
      <c r="A421" s="15"/>
      <c r="C421" s="3" t="s">
        <v>43</v>
      </c>
    </row>
    <row r="422" spans="1:3" ht="15.75" x14ac:dyDescent="0.25">
      <c r="A422" s="15"/>
    </row>
    <row r="423" spans="1:3" ht="15.75" x14ac:dyDescent="0.25">
      <c r="A423" s="15"/>
      <c r="C423" s="3" t="str">
        <f>CONCATENATE( "    &lt;piechart percentage=",B413," /&gt;")</f>
        <v xml:space="preserve">    &lt;piechart percentage= /&gt;</v>
      </c>
    </row>
    <row r="424" spans="1:3" ht="15.75" x14ac:dyDescent="0.25">
      <c r="A424" s="15"/>
      <c r="C424" s="3" t="str">
        <f>"  &lt;/Genotype&gt;"</f>
        <v xml:space="preserve">  &lt;/Genotype&gt;</v>
      </c>
    </row>
    <row r="425" spans="1:3" ht="15.75" x14ac:dyDescent="0.25">
      <c r="A425" s="15"/>
      <c r="C425" s="3" t="s">
        <v>51</v>
      </c>
    </row>
    <row r="426" spans="1:3" ht="15.75"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ht="15.75" x14ac:dyDescent="0.25">
      <c r="A427" s="8" t="s">
        <v>47</v>
      </c>
      <c r="B427" s="9" t="s">
        <v>52</v>
      </c>
      <c r="C427" s="3" t="s">
        <v>26</v>
      </c>
    </row>
    <row r="428" spans="1:3" ht="15.75" x14ac:dyDescent="0.25">
      <c r="A428" s="8" t="s">
        <v>41</v>
      </c>
      <c r="C428" s="3" t="s">
        <v>38</v>
      </c>
    </row>
    <row r="429" spans="1:3" ht="15.75" x14ac:dyDescent="0.25">
      <c r="A429" s="8"/>
    </row>
    <row r="430" spans="1:3" ht="15.75" x14ac:dyDescent="0.25">
      <c r="A430" s="8"/>
      <c r="C430" s="3" t="str">
        <f>CONCATENATE("    ",B426)</f>
        <v xml:space="preserve">    Your HTR2A gene has no variants. A normal gene is referred to as a "wild-type" gene.</v>
      </c>
    </row>
    <row r="431" spans="1:3" ht="15.75" x14ac:dyDescent="0.25">
      <c r="A431" s="8"/>
    </row>
    <row r="432" spans="1:3" ht="15.75" x14ac:dyDescent="0.25">
      <c r="A432" s="8"/>
      <c r="C432" s="3" t="s">
        <v>42</v>
      </c>
    </row>
    <row r="433" spans="1:3" ht="15.75" x14ac:dyDescent="0.25">
      <c r="A433" s="8"/>
    </row>
    <row r="434" spans="1:3" ht="15.75" x14ac:dyDescent="0.25">
      <c r="A434" s="8"/>
      <c r="C434" s="3" t="str">
        <f>CONCATENATE("    ",B427)</f>
        <v xml:space="preserve">    Your variant is not associated with any loss of function.</v>
      </c>
    </row>
    <row r="435" spans="1:3" ht="15.75" x14ac:dyDescent="0.25">
      <c r="A435" s="8"/>
    </row>
    <row r="436" spans="1:3" ht="15.75" x14ac:dyDescent="0.25">
      <c r="A436" s="8"/>
      <c r="C436" s="3" t="s">
        <v>43</v>
      </c>
    </row>
    <row r="437" spans="1:3" ht="15.75" x14ac:dyDescent="0.25">
      <c r="A437" s="15"/>
    </row>
    <row r="438" spans="1:3" ht="15.75" x14ac:dyDescent="0.25">
      <c r="A438" s="8"/>
      <c r="C438" s="3" t="str">
        <f>CONCATENATE( "    &lt;piechart percentage=",B428," /&gt;")</f>
        <v xml:space="preserve">    &lt;piechart percentage= /&gt;</v>
      </c>
    </row>
    <row r="439" spans="1:3" ht="15.75" x14ac:dyDescent="0.25">
      <c r="A439" s="8"/>
      <c r="C439" s="3" t="str">
        <f>"  &lt;/Genotype&gt;"</f>
        <v xml:space="preserve">  &lt;/Genotype&gt;</v>
      </c>
    </row>
    <row r="440" spans="1:3" ht="15.75" x14ac:dyDescent="0.25">
      <c r="A440" s="8"/>
      <c r="C440" s="3" t="str">
        <f>"&lt;/GeneAnalysis&gt;"</f>
        <v>&lt;/GeneAnalysis&gt;</v>
      </c>
    </row>
    <row r="441" spans="1:3" s="18" customFormat="1" ht="15.75" x14ac:dyDescent="0.25">
      <c r="A441" s="27"/>
      <c r="B441" s="17"/>
    </row>
    <row r="442" spans="1:3" ht="15.75" x14ac:dyDescent="0.25">
      <c r="A442" s="15"/>
      <c r="C442" s="3" t="str">
        <f>CONCATENATE("# How do changes in ",B11," affect people?")</f>
        <v># How do changes in HTR2A affect people?</v>
      </c>
    </row>
    <row r="443" spans="1:3" ht="15.75" x14ac:dyDescent="0.25">
      <c r="A443" s="15"/>
    </row>
    <row r="444" spans="1:3" ht="15.75"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ht="15.75" x14ac:dyDescent="0.25">
      <c r="A445" s="15"/>
    </row>
    <row r="446" spans="1:3" s="18" customFormat="1" ht="15.75" x14ac:dyDescent="0.25">
      <c r="A446" s="27"/>
      <c r="B446" s="17"/>
      <c r="C446" s="16" t="s">
        <v>54</v>
      </c>
    </row>
    <row r="447" spans="1:3" s="18" customFormat="1" ht="15.75" x14ac:dyDescent="0.25">
      <c r="A447" s="27"/>
      <c r="B447" s="17"/>
      <c r="C447" s="16"/>
    </row>
    <row r="448" spans="1:3" s="18" customFormat="1" ht="15.75" x14ac:dyDescent="0.25">
      <c r="A448" s="16"/>
      <c r="B448" s="17"/>
      <c r="C448" s="16" t="s">
        <v>55</v>
      </c>
    </row>
    <row r="449" spans="1:3" s="18" customFormat="1" ht="15.75" x14ac:dyDescent="0.25">
      <c r="A449" s="16"/>
      <c r="B449" s="17"/>
      <c r="C449" s="16"/>
    </row>
    <row r="450" spans="1:3" ht="15.75" x14ac:dyDescent="0.25">
      <c r="A450" s="15"/>
      <c r="C450" s="3" t="s">
        <v>56</v>
      </c>
    </row>
    <row r="451" spans="1:3" ht="15.75" x14ac:dyDescent="0.25">
      <c r="A451" s="15"/>
    </row>
    <row r="452" spans="1:3" ht="15.75"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ht="15.75" x14ac:dyDescent="0.25">
      <c r="A453" s="15"/>
    </row>
    <row r="454" spans="1:3" ht="15.75" x14ac:dyDescent="0.25">
      <c r="A454" s="15"/>
      <c r="C454" s="3" t="s">
        <v>58</v>
      </c>
    </row>
    <row r="455" spans="1:3" ht="15.75" x14ac:dyDescent="0.25">
      <c r="A455" s="15"/>
    </row>
    <row r="456" spans="1:3" ht="15.75"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ht="15.75" x14ac:dyDescent="0.25">
      <c r="A457" s="15"/>
    </row>
    <row r="458" spans="1:3" s="18" customFormat="1" ht="15.75" x14ac:dyDescent="0.25">
      <c r="A458" s="27"/>
      <c r="B458" s="17"/>
      <c r="C458" s="16" t="s">
        <v>60</v>
      </c>
    </row>
    <row r="459" spans="1:3" s="18" customFormat="1" ht="15.75" x14ac:dyDescent="0.25">
      <c r="A459" s="27"/>
      <c r="B459" s="17"/>
      <c r="C459" s="16"/>
    </row>
    <row r="460" spans="1:3" s="18" customFormat="1" ht="15.75" x14ac:dyDescent="0.25">
      <c r="A460" s="16"/>
      <c r="B460" s="17"/>
      <c r="C460" s="16" t="s">
        <v>61</v>
      </c>
    </row>
    <row r="461" spans="1:3" s="18" customFormat="1" ht="15.75" x14ac:dyDescent="0.25">
      <c r="A461" s="16"/>
      <c r="B461" s="17"/>
      <c r="C461" s="16"/>
    </row>
    <row r="462" spans="1:3" ht="15.75" x14ac:dyDescent="0.25">
      <c r="A462" s="15"/>
      <c r="C462" s="3" t="s">
        <v>56</v>
      </c>
    </row>
    <row r="463" spans="1:3" ht="15.75" x14ac:dyDescent="0.25">
      <c r="A463" s="15"/>
    </row>
    <row r="464" spans="1:3" ht="15.75"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ht="15.75" x14ac:dyDescent="0.25">
      <c r="A465" s="15"/>
    </row>
    <row r="466" spans="1:3" ht="15.75" x14ac:dyDescent="0.25">
      <c r="A466" s="15"/>
      <c r="C466" s="3" t="s">
        <v>58</v>
      </c>
    </row>
    <row r="467" spans="1:3" ht="15.75" x14ac:dyDescent="0.25">
      <c r="A467" s="15"/>
    </row>
    <row r="468" spans="1:3" ht="15.75" x14ac:dyDescent="0.25">
      <c r="A468" s="15"/>
      <c r="B468" s="9" t="s">
        <v>63</v>
      </c>
      <c r="C468" s="3" t="str">
        <f>B468</f>
        <v>[Anti-CD20 intervention](https://www.ncbi.nlm.nih.gov/pubmed/27834303) may help CFS patients, and has shown to increase muscarinic antibody positivity and reduced symptoms.</v>
      </c>
    </row>
    <row r="470" spans="1:3" s="18" customFormat="1" ht="15.75" x14ac:dyDescent="0.25">
      <c r="A470" s="27"/>
      <c r="B470" s="17"/>
      <c r="C470" s="16" t="s">
        <v>64</v>
      </c>
    </row>
    <row r="471" spans="1:3" s="18" customFormat="1" ht="15.75" x14ac:dyDescent="0.25">
      <c r="A471" s="27"/>
      <c r="B471" s="17"/>
      <c r="C471" s="16"/>
    </row>
    <row r="472" spans="1:3" s="18" customFormat="1" ht="15.75" x14ac:dyDescent="0.25">
      <c r="A472" s="16"/>
      <c r="B472" s="17"/>
      <c r="C472" s="16" t="s">
        <v>65</v>
      </c>
    </row>
    <row r="473" spans="1:3" s="18" customFormat="1" ht="15.75" x14ac:dyDescent="0.25">
      <c r="A473" s="16"/>
      <c r="B473" s="17"/>
      <c r="C473" s="16"/>
    </row>
    <row r="474" spans="1:3" ht="15.75" x14ac:dyDescent="0.25">
      <c r="A474" s="15"/>
      <c r="C474" s="3" t="s">
        <v>56</v>
      </c>
    </row>
    <row r="475" spans="1:3" ht="15.75" x14ac:dyDescent="0.25">
      <c r="A475" s="15"/>
    </row>
    <row r="476" spans="1:3" ht="15.75"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ht="15.75" x14ac:dyDescent="0.25">
      <c r="A477" s="15"/>
    </row>
    <row r="478" spans="1:3" ht="15.75" x14ac:dyDescent="0.25">
      <c r="A478" s="15"/>
      <c r="C478" s="3" t="s">
        <v>58</v>
      </c>
    </row>
    <row r="479" spans="1:3" ht="15.75" x14ac:dyDescent="0.25">
      <c r="A479" s="15"/>
    </row>
    <row r="480" spans="1:3" ht="15.75"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ht="15.75" x14ac:dyDescent="0.25">
      <c r="A482" s="27"/>
      <c r="B482" s="17"/>
      <c r="C482" s="16" t="s">
        <v>68</v>
      </c>
    </row>
    <row r="483" spans="1:3" s="18" customFormat="1" ht="15.75" x14ac:dyDescent="0.25">
      <c r="A483" s="27"/>
      <c r="B483" s="17"/>
      <c r="C483" s="16"/>
    </row>
    <row r="484" spans="1:3" s="18" customFormat="1" ht="15.75" x14ac:dyDescent="0.25">
      <c r="A484" s="16"/>
      <c r="B484" s="17"/>
      <c r="C484" s="16" t="s">
        <v>69</v>
      </c>
    </row>
    <row r="485" spans="1:3" s="18" customFormat="1" ht="15.75" x14ac:dyDescent="0.25">
      <c r="A485" s="16"/>
      <c r="B485" s="17"/>
      <c r="C485" s="16"/>
    </row>
    <row r="486" spans="1:3" ht="15.75" x14ac:dyDescent="0.25">
      <c r="A486" s="15"/>
      <c r="C486" s="3" t="s">
        <v>70</v>
      </c>
    </row>
    <row r="487" spans="1:3" ht="15.75" x14ac:dyDescent="0.25">
      <c r="A487" s="15"/>
    </row>
    <row r="488" spans="1:3" ht="15.75"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ht="15.75" x14ac:dyDescent="0.25">
      <c r="A489" s="15"/>
    </row>
    <row r="490" spans="1:3" ht="15.75" x14ac:dyDescent="0.25">
      <c r="A490" s="15"/>
      <c r="C490" s="3" t="s">
        <v>58</v>
      </c>
    </row>
    <row r="491" spans="1:3" ht="15.75" x14ac:dyDescent="0.25">
      <c r="A491" s="15"/>
    </row>
    <row r="492" spans="1:3" ht="15.75"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ht="15.75" x14ac:dyDescent="0.25">
      <c r="B494" s="17"/>
    </row>
    <row r="496" spans="1:3" ht="15.75"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ht="15.75"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ht="15.75"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ht="15.75"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ht="15.75"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ht="15.75"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ht="15.75"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ht="15.75"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ht="15.75"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ht="15.75"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ht="15.75"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ht="15.75"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ht="15.75"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ht="15.75"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ht="15.75"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ht="15.75"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ht="15.75"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ht="15.75"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ht="15.75"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ht="15.75"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ht="15.75"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J2426"/>
  <sheetViews>
    <sheetView workbookViewId="0">
      <selection activeCell="C16" sqref="C1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11" t="s">
        <v>276</v>
      </c>
      <c r="C2" s="3" t="str">
        <f>CONCATENATE("# What does the ",B2," gene do?")</f>
        <v># What does the IL12B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5</v>
      </c>
      <c r="C6" s="3" t="str">
        <f>CONCATENATE("This gene is located on chromosome ",B6,". The ",B7," it creates acts in your ",B8)</f>
        <v>This gene is located on chromosome 5. The protein it creates acts in your immune system.</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277</v>
      </c>
      <c r="H8" s="3" t="s">
        <v>19</v>
      </c>
      <c r="I8" s="11" t="s">
        <v>20</v>
      </c>
      <c r="J8" s="3">
        <v>0.17299999999999999</v>
      </c>
      <c r="K8" s="3">
        <v>0.1</v>
      </c>
      <c r="L8" s="3">
        <f t="shared" si="0"/>
        <v>1.7299999999999998</v>
      </c>
      <c r="Y8" s="6"/>
      <c r="AC8" s="10"/>
    </row>
    <row r="9" spans="1:36" ht="15.75"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ht="15.75" x14ac:dyDescent="0.25">
      <c r="A10" s="16"/>
      <c r="B10" s="17"/>
      <c r="H10" s="18" t="str">
        <f>B19</f>
        <v>C1095A</v>
      </c>
      <c r="I10" s="18" t="str">
        <f>B25</f>
        <v>T159323005C</v>
      </c>
      <c r="J10" s="18" t="str">
        <f>B31</f>
        <v>A159C</v>
      </c>
    </row>
    <row r="11" spans="1:36" ht="15.75" x14ac:dyDescent="0.25">
      <c r="A11" s="8" t="s">
        <v>3</v>
      </c>
      <c r="B11" s="11" t="s">
        <v>276</v>
      </c>
      <c r="C11" s="3" t="str">
        <f>CONCATENATE("&lt;GeneAnalysis gene=",CHAR(34),B11,CHAR(34)," interval=",CHAR(34),B12,CHAR(34),"&gt; ")</f>
        <v xml:space="preserve">&lt;GeneAnalysis gene="IL12B" interval="NC_000005.10:g.159314783_159330473"&gt; </v>
      </c>
      <c r="H11" s="31" t="s">
        <v>78</v>
      </c>
      <c r="I11" s="19" t="s">
        <v>78</v>
      </c>
      <c r="J11" s="19" t="s">
        <v>78</v>
      </c>
      <c r="K11" s="19"/>
      <c r="L11" s="19"/>
      <c r="M11" s="19"/>
      <c r="N11" s="19"/>
      <c r="O11" s="20"/>
      <c r="P11" s="20"/>
      <c r="Q11" s="20"/>
      <c r="R11" s="20"/>
      <c r="S11" s="20"/>
      <c r="T11" s="20"/>
      <c r="U11" s="20"/>
      <c r="V11" s="20"/>
      <c r="W11" s="20"/>
      <c r="X11" s="20"/>
      <c r="Y11" s="20"/>
      <c r="Z11" s="20"/>
    </row>
    <row r="12" spans="1:36" ht="15.75" x14ac:dyDescent="0.25">
      <c r="A12" s="8" t="s">
        <v>24</v>
      </c>
      <c r="B12" s="9" t="s">
        <v>278</v>
      </c>
      <c r="H12" s="9" t="s">
        <v>280</v>
      </c>
      <c r="I12" s="9" t="s">
        <v>283</v>
      </c>
      <c r="J12" s="9" t="s">
        <v>302</v>
      </c>
      <c r="K12" s="9"/>
      <c r="L12" s="9"/>
      <c r="M12" s="9"/>
      <c r="N12" s="9"/>
      <c r="O12" s="9"/>
      <c r="P12" s="9"/>
      <c r="Q12" s="9"/>
      <c r="R12" s="9"/>
      <c r="S12" s="9"/>
      <c r="T12" s="9"/>
      <c r="U12" s="9"/>
      <c r="V12" s="9"/>
      <c r="W12" s="9"/>
      <c r="X12" s="9"/>
      <c r="Y12" s="9"/>
      <c r="Z12" s="9"/>
    </row>
    <row r="13" spans="1:36" ht="15.75" x14ac:dyDescent="0.25">
      <c r="A13" s="8" t="s">
        <v>25</v>
      </c>
      <c r="B13" s="9" t="s">
        <v>125</v>
      </c>
      <c r="C13" s="3" t="str">
        <f>CONCATENATE("# What are some common mutations of ",B11,"?")</f>
        <v># What are some common mutations of IL12B?</v>
      </c>
      <c r="H13" s="9" t="s">
        <v>281</v>
      </c>
      <c r="I13" s="9" t="s">
        <v>284</v>
      </c>
      <c r="J13" s="9" t="s">
        <v>303</v>
      </c>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[C1095A](https://www.ncbi.nlm.nih.gov/clinvar/variation/352554/)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[A159C](https://www.ncbi.nlm.nih.gov/clinvar/variation/352569/) variant. This substitution of a single nucleotide is known as a missense mutation.</v>
      </c>
      <c r="K14" s="9"/>
      <c r="L14" s="9"/>
      <c r="M14" s="9"/>
      <c r="N14" s="9"/>
      <c r="O14" s="9"/>
      <c r="P14" s="9"/>
      <c r="Q14" s="9"/>
      <c r="R14" s="9"/>
      <c r="S14" s="9"/>
      <c r="T14" s="9"/>
      <c r="U14" s="9"/>
      <c r="V14" s="9"/>
      <c r="W14" s="9"/>
      <c r="X14" s="9"/>
      <c r="Y14" s="9"/>
      <c r="Z14" s="9"/>
    </row>
    <row r="15" spans="1:36" ht="15.75" x14ac:dyDescent="0.25">
      <c r="C15" s="3" t="str">
        <f>CONCATENATE("There are ",B13," common variants in ",B11,": ",B22,", ",B28,", and ",B34,".")</f>
        <v>There are three common variants in IL12B: [C1095A](https://www.ncbi.nlm.nih.gov/clinvar/variation/352554/), [T159323005C](https://www.ncbi.nlm.nih.gov/projects/SNP/snp_ref.cgi?rs=2288831), and [A159C](https://www.ncbi.nlm.nih.gov/clinvar/variation/352569/).</v>
      </c>
      <c r="H15" s="9" t="s">
        <v>26</v>
      </c>
      <c r="I15" s="9" t="s">
        <v>27</v>
      </c>
      <c r="J15" s="9" t="s">
        <v>27</v>
      </c>
      <c r="K15" s="9"/>
      <c r="L15" s="9"/>
      <c r="M15" s="9"/>
      <c r="N15" s="9"/>
      <c r="O15" s="9"/>
      <c r="P15" s="9"/>
      <c r="Q15" s="9"/>
      <c r="R15" s="9"/>
      <c r="S15" s="9"/>
      <c r="T15" s="9"/>
      <c r="U15" s="9"/>
      <c r="V15" s="9"/>
      <c r="W15" s="9"/>
      <c r="X15" s="9"/>
      <c r="Y15" s="9"/>
      <c r="Z15" s="9"/>
    </row>
    <row r="16" spans="1:36" ht="15.75" x14ac:dyDescent="0.25">
      <c r="H16" s="9">
        <v>14.7</v>
      </c>
      <c r="I16" s="9">
        <v>39.700000000000003</v>
      </c>
      <c r="J16" s="9">
        <v>46</v>
      </c>
      <c r="K16" s="9"/>
      <c r="L16" s="9"/>
      <c r="M16" s="9"/>
      <c r="N16" s="9"/>
      <c r="O16" s="9"/>
      <c r="P16" s="9"/>
      <c r="Q16" s="9"/>
      <c r="R16" s="9"/>
      <c r="S16" s="9"/>
      <c r="T16" s="9"/>
      <c r="U16" s="9"/>
      <c r="V16" s="9"/>
      <c r="W16" s="9"/>
      <c r="X16" s="9"/>
      <c r="Y16" s="9"/>
      <c r="Z16" s="9"/>
    </row>
    <row r="17" spans="1:26" ht="15.75" x14ac:dyDescent="0.25">
      <c r="C17" s="3" t="str">
        <f>CONCATENATE("&lt;# ",B19," #&gt;")</f>
        <v>&lt;# C1095A #&gt;</v>
      </c>
      <c r="H17" s="9" t="str">
        <f>CONCATENATE("People with this variant have two copies of the ",B22," variant. This substitution of a single nucleotide is known as a missense mutation.")</f>
        <v>People with this variant have two copies of the [C1095A](https://www.ncbi.nlm.nih.gov/clinvar/variation/352554/)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row>
    <row r="18" spans="1:26" ht="15.75" x14ac:dyDescent="0.25">
      <c r="A18" s="8" t="s">
        <v>29</v>
      </c>
      <c r="B18" s="19" t="s">
        <v>279</v>
      </c>
      <c r="C18" s="3" t="str">
        <f>CONCATENATE("  &lt;Variant hgvs=",CHAR(34),B18,CHAR(34)," name=",CHAR(34),B19,CHAR(34),"&gt; ")</f>
        <v xml:space="preserve">  &lt;Variant hgvs="NC_000005.10:g.159315006G&gt;T" name="C1095A"&gt; </v>
      </c>
      <c r="H18" s="9" t="s">
        <v>26</v>
      </c>
      <c r="I18" s="9" t="s">
        <v>27</v>
      </c>
      <c r="J18" s="9" t="s">
        <v>28</v>
      </c>
      <c r="K18" s="9"/>
      <c r="L18" s="9"/>
      <c r="M18" s="9"/>
      <c r="N18" s="9"/>
      <c r="O18" s="9"/>
      <c r="P18" s="9"/>
      <c r="Q18" s="9"/>
      <c r="R18" s="9"/>
      <c r="S18" s="9"/>
      <c r="T18" s="9"/>
      <c r="U18" s="9"/>
      <c r="V18" s="9"/>
      <c r="W18" s="9"/>
      <c r="X18" s="9"/>
      <c r="Y18" s="9"/>
      <c r="Z18" s="9"/>
    </row>
    <row r="19" spans="1:26" ht="15.75" x14ac:dyDescent="0.25">
      <c r="A19" s="15" t="s">
        <v>30</v>
      </c>
      <c r="B19" s="21" t="s">
        <v>287</v>
      </c>
      <c r="H19" s="9">
        <v>4.3</v>
      </c>
      <c r="I19" s="9">
        <v>26.2</v>
      </c>
      <c r="J19" s="9">
        <v>52.5</v>
      </c>
      <c r="K19" s="9"/>
      <c r="L19" s="9"/>
      <c r="M19" s="9"/>
      <c r="N19" s="9"/>
      <c r="O19" s="9"/>
      <c r="P19" s="9"/>
      <c r="Q19" s="9"/>
      <c r="R19" s="9"/>
      <c r="S19" s="9"/>
      <c r="T19" s="9"/>
      <c r="U19" s="9"/>
      <c r="V19" s="9"/>
      <c r="W19" s="9"/>
      <c r="X19" s="9"/>
      <c r="Y19" s="9"/>
      <c r="Z19" s="9"/>
    </row>
    <row r="20" spans="1:26" ht="15.75"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H20" s="9" t="str">
        <f>CONCATENATE("Your ",B11," gene has no variants. A normal gene is referred to as a ",CHAR(34),"wild-type",CHAR(34)," gene.")</f>
        <v>Your IL12B gene has no variants. A normal gene is referred to as a "wild-type" gene.</v>
      </c>
      <c r="I20" s="9" t="str">
        <f>CONCATENATE("Your ",B11," gene has no variants. A normal gene is referred to as a ",CHAR(34),"wild-type",CHAR(34)," gene.")</f>
        <v>Your IL12B gene has no variants. A normal gene is referred to as a "wild-type" gene.</v>
      </c>
      <c r="J20" s="9" t="str">
        <f>CONCATENATE("Your ",B11," gene has no variants. A normal gene is referred to as a ",CHAR(34),"wild-type",CHAR(34)," gene.")</f>
        <v>Your IL12B gene has no variants. A normal gene is referred to as a "wild-type" gene.</v>
      </c>
      <c r="K20" s="9"/>
      <c r="L20" s="9"/>
      <c r="M20" s="9"/>
      <c r="N20" s="9"/>
      <c r="O20" s="9"/>
      <c r="P20" s="9"/>
      <c r="Q20" s="9"/>
      <c r="R20" s="9"/>
      <c r="S20" s="9"/>
      <c r="T20" s="9"/>
      <c r="U20" s="9"/>
      <c r="V20" s="9"/>
      <c r="W20" s="9"/>
      <c r="X20" s="9"/>
      <c r="Y20" s="9"/>
      <c r="Z20" s="9"/>
    </row>
    <row r="21" spans="1:26" ht="15.75" x14ac:dyDescent="0.25">
      <c r="A21" s="15" t="s">
        <v>33</v>
      </c>
      <c r="B21" s="9" t="s">
        <v>32</v>
      </c>
      <c r="H21" s="9" t="s">
        <v>26</v>
      </c>
      <c r="I21" s="9" t="s">
        <v>28</v>
      </c>
      <c r="J21" s="9" t="s">
        <v>28</v>
      </c>
      <c r="K21" s="9"/>
      <c r="L21" s="9"/>
      <c r="M21" s="9"/>
      <c r="N21" s="9"/>
      <c r="O21" s="9"/>
      <c r="P21" s="9"/>
      <c r="Q21" s="9"/>
      <c r="R21" s="9"/>
      <c r="S21" s="9"/>
      <c r="T21" s="9"/>
      <c r="U21" s="9"/>
      <c r="V21" s="9"/>
      <c r="W21" s="9"/>
      <c r="X21" s="9"/>
      <c r="Y21" s="9"/>
      <c r="Z21" s="9"/>
    </row>
    <row r="22" spans="1:26" ht="15.75" x14ac:dyDescent="0.25">
      <c r="A22" s="15" t="s">
        <v>35</v>
      </c>
      <c r="B22" s="9" t="s">
        <v>289</v>
      </c>
      <c r="C22" s="3" t="str">
        <f>"  &lt;/Variant&gt;"</f>
        <v xml:space="preserve">  &lt;/Variant&gt;</v>
      </c>
      <c r="H22" s="9">
        <v>81</v>
      </c>
      <c r="I22" s="9">
        <v>34.1</v>
      </c>
      <c r="J22" s="9">
        <v>1.5</v>
      </c>
      <c r="K22" s="9"/>
      <c r="L22" s="9"/>
      <c r="M22" s="9"/>
      <c r="N22" s="9"/>
      <c r="O22" s="9"/>
      <c r="P22" s="9"/>
      <c r="Q22" s="9"/>
      <c r="R22" s="9"/>
      <c r="S22" s="9"/>
      <c r="T22" s="9"/>
      <c r="U22" s="9"/>
      <c r="V22" s="9"/>
      <c r="W22" s="9"/>
      <c r="X22" s="9"/>
      <c r="Y22" s="9"/>
      <c r="Z22" s="9"/>
    </row>
    <row r="23" spans="1:26" ht="15.75" x14ac:dyDescent="0.25">
      <c r="A23" s="15"/>
      <c r="C23" s="3" t="str">
        <f>CONCATENATE("&lt;# ",B25," #&gt;")</f>
        <v>&lt;# T159323005C #&gt;</v>
      </c>
    </row>
    <row r="24" spans="1:26" ht="15.75" x14ac:dyDescent="0.25">
      <c r="A24" s="8" t="s">
        <v>29</v>
      </c>
      <c r="B24" s="29" t="s">
        <v>282</v>
      </c>
      <c r="C24" s="3" t="str">
        <f>CONCATENATE("  &lt;Variant hgvs=",CHAR(34),B24,CHAR(34)," name=",CHAR(34),B25,CHAR(34),"&gt; ")</f>
        <v xml:space="preserve">  &lt;Variant hgvs="NC_000005.10:g.159323005T&gt;C" name="T159323005C"&gt; </v>
      </c>
    </row>
    <row r="25" spans="1:26" ht="15.75" x14ac:dyDescent="0.25">
      <c r="A25" s="15" t="s">
        <v>30</v>
      </c>
      <c r="B25" s="9" t="s">
        <v>288</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27" spans="1:26" ht="15.75" x14ac:dyDescent="0.25">
      <c r="A27" s="15" t="s">
        <v>33</v>
      </c>
      <c r="B27" s="9" t="str">
        <f>"cytosine (C)"</f>
        <v>cytosine (C)</v>
      </c>
    </row>
    <row r="28" spans="1:26" ht="15.75" x14ac:dyDescent="0.25">
      <c r="A28" s="15" t="s">
        <v>35</v>
      </c>
      <c r="B28" s="9" t="s">
        <v>290</v>
      </c>
      <c r="C28" s="3" t="str">
        <f>"  &lt;/Variant&gt;"</f>
        <v xml:space="preserve">  &lt;/Variant&gt;</v>
      </c>
    </row>
    <row r="29" spans="1:26" ht="15.75" x14ac:dyDescent="0.25">
      <c r="A29" s="8"/>
      <c r="C29" s="3" t="str">
        <f>CONCATENATE("&lt;# ",B31," #&gt;")</f>
        <v>&lt;# A159C #&gt;</v>
      </c>
    </row>
    <row r="30" spans="1:26" ht="15.75" x14ac:dyDescent="0.25">
      <c r="A30" s="8" t="s">
        <v>29</v>
      </c>
      <c r="B30" s="19" t="s">
        <v>285</v>
      </c>
      <c r="C30" s="3" t="str">
        <f>CONCATENATE("  &lt;Variant hgvs=",CHAR(34),B30,CHAR(34)," name=",CHAR(34),B31,CHAR(34),"&gt; ")</f>
        <v xml:space="preserve">  &lt;Variant hgvs="NC_000005.10:g.159315942T&gt;G" name="A159C"&gt; </v>
      </c>
    </row>
    <row r="31" spans="1:26" ht="15.75" x14ac:dyDescent="0.25">
      <c r="A31" s="15" t="s">
        <v>30</v>
      </c>
      <c r="B31" s="9" t="s">
        <v>286</v>
      </c>
    </row>
    <row r="32" spans="1:26" ht="15.75"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row>
    <row r="33" spans="1:3" ht="15.75" x14ac:dyDescent="0.25">
      <c r="A33" s="15" t="s">
        <v>33</v>
      </c>
      <c r="B33" s="9" t="str">
        <f>"cytosine (C)"</f>
        <v>cytosine (C)</v>
      </c>
    </row>
    <row r="34" spans="1:3" ht="15.75" x14ac:dyDescent="0.25">
      <c r="A34" s="15" t="s">
        <v>35</v>
      </c>
      <c r="B34" s="9" t="s">
        <v>291</v>
      </c>
      <c r="C34" s="3" t="str">
        <f>"  &lt;/Variant&gt;"</f>
        <v xml:space="preserve">  &lt;/Variant&gt;</v>
      </c>
    </row>
    <row r="35" spans="1:3" s="18" customFormat="1" ht="15.75" x14ac:dyDescent="0.25">
      <c r="A35" s="27"/>
      <c r="B35" s="17"/>
    </row>
    <row r="36" spans="1:3" s="18" customFormat="1" ht="15.75" x14ac:dyDescent="0.25">
      <c r="A36" s="27"/>
      <c r="B36" s="17"/>
      <c r="C36" s="18" t="str">
        <f>C17</f>
        <v>&lt;# C1095A #&gt;</v>
      </c>
    </row>
    <row r="37" spans="1:3" ht="15.75" x14ac:dyDescent="0.25">
      <c r="A37" s="15" t="s">
        <v>37</v>
      </c>
      <c r="B37" s="21" t="str">
        <f>H11</f>
        <v>NC_000005.10:g.</v>
      </c>
      <c r="C37" s="3" t="str">
        <f>CONCATENATE("  &lt;Genotype hgvs=",CHAR(34),B37,B38,";",B39,CHAR(34)," name=",CHAR(34),B19,CHAR(34),"&gt; ")</f>
        <v xml:space="preserve">  &lt;Genotype hgvs="NC_000005.10:g.[159315006G&gt;T];[159315006=]" name="C1095A"&gt; </v>
      </c>
    </row>
    <row r="38" spans="1:3" ht="15.75" x14ac:dyDescent="0.25">
      <c r="A38" s="15" t="s">
        <v>35</v>
      </c>
      <c r="B38" s="21" t="str">
        <f t="shared" ref="B38:B42" si="1">H12</f>
        <v>[159315006G&gt;T]</v>
      </c>
    </row>
    <row r="39" spans="1:3" ht="15.75" x14ac:dyDescent="0.25">
      <c r="A39" s="15" t="s">
        <v>31</v>
      </c>
      <c r="B39" s="21" t="str">
        <f t="shared" si="1"/>
        <v>[159315006=]</v>
      </c>
      <c r="C39" s="3" t="s">
        <v>38</v>
      </c>
    </row>
    <row r="40" spans="1:3" ht="15.75" x14ac:dyDescent="0.25">
      <c r="A40" s="15" t="s">
        <v>39</v>
      </c>
      <c r="B40" s="21" t="str">
        <f t="shared" si="1"/>
        <v>People with this variant have one copy of the [C1095A](https://www.ncbi.nlm.nih.gov/clinvar/variation/352554/) variant. This substitution of a single nucleotide is known as a missense mutation.</v>
      </c>
      <c r="C40" s="3" t="s">
        <v>26</v>
      </c>
    </row>
    <row r="41" spans="1:3" ht="15.75" x14ac:dyDescent="0.25">
      <c r="A41" s="8" t="s">
        <v>40</v>
      </c>
      <c r="B41" s="21" t="str">
        <f t="shared" si="1"/>
        <v xml:space="preserve"> </v>
      </c>
      <c r="C41" s="3" t="str">
        <f>CONCATENATE("    ",B40)</f>
        <v xml:space="preserve">    People with this variant have one copy of the [C1095A](https://www.ncbi.nlm.nih.gov/clinvar/variation/352554/) variant. This substitution of a single nucleotide is known as a missense mutation.</v>
      </c>
    </row>
    <row r="42" spans="1:3" ht="15.75" x14ac:dyDescent="0.25">
      <c r="A42" s="8" t="s">
        <v>41</v>
      </c>
      <c r="B42" s="21">
        <f t="shared" si="1"/>
        <v>14.7</v>
      </c>
    </row>
    <row r="43" spans="1:3" ht="15.75" x14ac:dyDescent="0.25">
      <c r="A43" s="15"/>
      <c r="C43" s="3" t="s">
        <v>42</v>
      </c>
    </row>
    <row r="44" spans="1:3" ht="15.75" x14ac:dyDescent="0.25">
      <c r="A44" s="8"/>
    </row>
    <row r="45" spans="1:3" ht="15.75" x14ac:dyDescent="0.25">
      <c r="A45" s="8"/>
      <c r="C45" s="3" t="str">
        <f>CONCATENATE("    ",B41)</f>
        <v xml:space="preserve">     </v>
      </c>
    </row>
    <row r="46" spans="1:3" ht="15.75" x14ac:dyDescent="0.25">
      <c r="A46" s="8"/>
    </row>
    <row r="47" spans="1:3" ht="15.75" x14ac:dyDescent="0.25">
      <c r="A47" s="8"/>
      <c r="C47" s="3" t="s">
        <v>43</v>
      </c>
    </row>
    <row r="48" spans="1:3" ht="15.75" x14ac:dyDescent="0.25">
      <c r="A48" s="15"/>
    </row>
    <row r="49" spans="1:3" ht="15.75" x14ac:dyDescent="0.25">
      <c r="A49" s="15"/>
      <c r="C49" s="3" t="str">
        <f>CONCATENATE( "    &lt;piechart percentage=",B42," /&gt;")</f>
        <v xml:space="preserve">    &lt;piechart percentage=14.7 /&gt;</v>
      </c>
    </row>
    <row r="50" spans="1:3" ht="15.75" x14ac:dyDescent="0.25">
      <c r="A50" s="15"/>
      <c r="C50" s="3" t="str">
        <f>"  &lt;/Genotype&gt;"</f>
        <v xml:space="preserve">  &lt;/Genotype&gt;</v>
      </c>
    </row>
    <row r="51" spans="1:3" ht="15.75" x14ac:dyDescent="0.25">
      <c r="A51" s="15" t="s">
        <v>44</v>
      </c>
      <c r="B51" s="9" t="str">
        <f>H17</f>
        <v>People with this variant have two copies of the [C1095A](https://www.ncbi.nlm.nih.gov/clinvar/variation/352554/) variant. This substitution of a single nucleotide is known as a missense mutation.</v>
      </c>
      <c r="C51" s="3" t="str">
        <f>CONCATENATE("  &lt;Genotype hgvs=",CHAR(34),B37,B38,";",B38,CHAR(34)," name=",CHAR(34),B19,CHAR(34),"&gt; ")</f>
        <v xml:space="preserve">  &lt;Genotype hgvs="NC_000005.10:g.[159315006G&gt;T];[159315006G&gt;T]" name="C1095A"&gt; </v>
      </c>
    </row>
    <row r="52" spans="1:3" ht="15.75" x14ac:dyDescent="0.25">
      <c r="A52" s="8" t="s">
        <v>45</v>
      </c>
      <c r="B52" s="9" t="str">
        <f t="shared" ref="B52:B53" si="2">H18</f>
        <v xml:space="preserve"> </v>
      </c>
      <c r="C52" s="3" t="s">
        <v>26</v>
      </c>
    </row>
    <row r="53" spans="1:3" ht="15.75" x14ac:dyDescent="0.25">
      <c r="A53" s="8" t="s">
        <v>41</v>
      </c>
      <c r="B53" s="9">
        <f t="shared" si="2"/>
        <v>4.3</v>
      </c>
      <c r="C53" s="3" t="s">
        <v>38</v>
      </c>
    </row>
    <row r="54" spans="1:3" ht="15.75" x14ac:dyDescent="0.25">
      <c r="A54" s="8"/>
    </row>
    <row r="55" spans="1:3" ht="15.75" x14ac:dyDescent="0.25">
      <c r="A55" s="15"/>
      <c r="C55" s="3" t="str">
        <f>CONCATENATE("    ",B51)</f>
        <v xml:space="preserve">    People with this variant have two copies of the [C1095A](https://www.ncbi.nlm.nih.gov/clinvar/variation/352554/) variant. This substitution of a single nucleotide is known as a missense mutation.</v>
      </c>
    </row>
    <row r="56" spans="1:3" ht="15.75" x14ac:dyDescent="0.25">
      <c r="A56" s="8"/>
    </row>
    <row r="57" spans="1:3" ht="15.75" x14ac:dyDescent="0.25">
      <c r="A57" s="8"/>
      <c r="C57" s="3" t="s">
        <v>42</v>
      </c>
    </row>
    <row r="58" spans="1:3" ht="15.75" x14ac:dyDescent="0.25">
      <c r="A58" s="8"/>
    </row>
    <row r="59" spans="1:3" ht="15.75" x14ac:dyDescent="0.25">
      <c r="A59" s="8"/>
      <c r="C59" s="3" t="str">
        <f>CONCATENATE("    ",B52)</f>
        <v xml:space="preserve">     </v>
      </c>
    </row>
    <row r="60" spans="1:3" ht="15.75" x14ac:dyDescent="0.25">
      <c r="A60" s="8"/>
    </row>
    <row r="61" spans="1:3" ht="15.75" x14ac:dyDescent="0.25">
      <c r="A61" s="15"/>
      <c r="C61" s="3" t="s">
        <v>43</v>
      </c>
    </row>
    <row r="62" spans="1:3" ht="15.75" x14ac:dyDescent="0.25">
      <c r="A62" s="15"/>
    </row>
    <row r="63" spans="1:3" ht="15.75" x14ac:dyDescent="0.25">
      <c r="A63" s="15"/>
      <c r="C63" s="3" t="str">
        <f>CONCATENATE( "    &lt;piechart percentage=",B53," /&gt;")</f>
        <v xml:space="preserve">    &lt;piechart percentage=4.3 /&gt;</v>
      </c>
    </row>
    <row r="64" spans="1:3" ht="15.75" x14ac:dyDescent="0.25">
      <c r="A64" s="15"/>
      <c r="C64" s="3" t="str">
        <f>"  &lt;/Genotype&gt;"</f>
        <v xml:space="preserve">  &lt;/Genotype&gt;</v>
      </c>
    </row>
    <row r="65" spans="1:3" ht="15.75" x14ac:dyDescent="0.25">
      <c r="A65" s="15" t="s">
        <v>46</v>
      </c>
      <c r="B65" s="9" t="str">
        <f>H20</f>
        <v>Your IL12B gene has no variants. A normal gene is referred to as a "wild-type" gene.</v>
      </c>
      <c r="C65" s="3" t="str">
        <f>CONCATENATE("  &lt;Genotype hgvs=",CHAR(34),B37,B39,";",B39,CHAR(34)," name=",CHAR(34),B19,CHAR(34),"&gt; ")</f>
        <v xml:space="preserve">  &lt;Genotype hgvs="NC_000005.10:g.[159315006=];[159315006=]" name="C1095A"&gt; </v>
      </c>
    </row>
    <row r="66" spans="1:3" ht="15.75" x14ac:dyDescent="0.25">
      <c r="A66" s="8" t="s">
        <v>47</v>
      </c>
      <c r="B66" s="9" t="str">
        <f t="shared" ref="B66:B67" si="3">H21</f>
        <v xml:space="preserve"> </v>
      </c>
      <c r="C66" s="3" t="s">
        <v>26</v>
      </c>
    </row>
    <row r="67" spans="1:3" ht="15.75" x14ac:dyDescent="0.25">
      <c r="A67" s="8" t="s">
        <v>41</v>
      </c>
      <c r="B67" s="9">
        <f t="shared" si="3"/>
        <v>81</v>
      </c>
      <c r="C67" s="3" t="s">
        <v>38</v>
      </c>
    </row>
    <row r="68" spans="1:3" ht="15.75" x14ac:dyDescent="0.25">
      <c r="A68" s="15"/>
    </row>
    <row r="69" spans="1:3" ht="15.75" x14ac:dyDescent="0.25">
      <c r="A69" s="8"/>
      <c r="C69" s="3" t="str">
        <f>CONCATENATE("    ",B65)</f>
        <v xml:space="preserve">    Your IL12B gene has no variants. A normal gene is referred to as a "wild-type" gene.</v>
      </c>
    </row>
    <row r="70" spans="1:3" ht="15.75" x14ac:dyDescent="0.25">
      <c r="A70" s="8"/>
    </row>
    <row r="71" spans="1:3" ht="15.75" x14ac:dyDescent="0.25">
      <c r="A71" s="8"/>
      <c r="C71" s="3" t="s">
        <v>42</v>
      </c>
    </row>
    <row r="72" spans="1:3" ht="15.75" x14ac:dyDescent="0.25">
      <c r="A72" s="8"/>
    </row>
    <row r="73" spans="1:3" ht="15.75" x14ac:dyDescent="0.25">
      <c r="A73" s="8"/>
      <c r="C73" s="3" t="str">
        <f>CONCATENATE("    ",B66)</f>
        <v xml:space="preserve">     </v>
      </c>
    </row>
    <row r="74" spans="1:3" ht="15.75" x14ac:dyDescent="0.25">
      <c r="A74" s="15"/>
    </row>
    <row r="75" spans="1:3" ht="15.75" x14ac:dyDescent="0.25">
      <c r="A75" s="15"/>
      <c r="C75" s="3" t="s">
        <v>43</v>
      </c>
    </row>
    <row r="76" spans="1:3" ht="15.75" x14ac:dyDescent="0.25">
      <c r="A76" s="15"/>
    </row>
    <row r="77" spans="1:3" ht="15.75" x14ac:dyDescent="0.25">
      <c r="A77" s="15"/>
      <c r="C77" s="3" t="str">
        <f>CONCATENATE( "    &lt;piechart percentage=",B67," /&gt;")</f>
        <v xml:space="preserve">    &lt;piechart percentage=81 /&gt;</v>
      </c>
    </row>
    <row r="78" spans="1:3" ht="15.75" x14ac:dyDescent="0.25">
      <c r="A78" s="15"/>
      <c r="C78" s="3" t="str">
        <f>"  &lt;/Genotype&gt;"</f>
        <v xml:space="preserve">  &lt;/Genotype&gt;</v>
      </c>
    </row>
    <row r="79" spans="1:3" ht="15.75" x14ac:dyDescent="0.25">
      <c r="A79" s="15"/>
      <c r="C79" s="3" t="str">
        <f>C23</f>
        <v>&lt;# T159323005C #&gt;</v>
      </c>
    </row>
    <row r="80" spans="1:3" ht="15.75" x14ac:dyDescent="0.25">
      <c r="A80" s="15" t="s">
        <v>37</v>
      </c>
      <c r="B80" s="21" t="str">
        <f>I11</f>
        <v>NC_000005.10:g.</v>
      </c>
      <c r="C80" s="3" t="str">
        <f>CONCATENATE("  &lt;Genotype hgvs=",CHAR(34),B80,B81,";",B82,CHAR(34)," name=",CHAR(34),B25,CHAR(34),"&gt; ")</f>
        <v xml:space="preserve">  &lt;Genotype hgvs="NC_000005.10:g.[159323005T&gt;C];[159323005=]" name="T159323005C"&gt; </v>
      </c>
    </row>
    <row r="81" spans="1:3" ht="15.75" x14ac:dyDescent="0.25">
      <c r="A81" s="15" t="s">
        <v>35</v>
      </c>
      <c r="B81" s="21" t="str">
        <f t="shared" ref="B81:B85" si="4">I12</f>
        <v>[159323005T&gt;C]</v>
      </c>
    </row>
    <row r="82" spans="1:3" ht="15.75" x14ac:dyDescent="0.25">
      <c r="A82" s="15" t="s">
        <v>31</v>
      </c>
      <c r="B82" s="21" t="str">
        <f t="shared" si="4"/>
        <v>[159323005=]</v>
      </c>
      <c r="C82" s="3" t="s">
        <v>38</v>
      </c>
    </row>
    <row r="83" spans="1:3" ht="15.75" x14ac:dyDescent="0.25">
      <c r="A83" s="15" t="s">
        <v>39</v>
      </c>
      <c r="B83" s="21" t="str">
        <f t="shared" si="4"/>
        <v>People with this variant have one copy of the [T159323005C](https://www.ncbi.nlm.nih.gov/projects/SNP/snp_ref.cgi?rs=2288831) variant. This substitution of a single nucleotide is known as a missense mutation.</v>
      </c>
      <c r="C83" s="3" t="s">
        <v>26</v>
      </c>
    </row>
    <row r="84" spans="1:3" ht="15.75" x14ac:dyDescent="0.25">
      <c r="A84" s="8" t="s">
        <v>40</v>
      </c>
      <c r="B84" s="21" t="str">
        <f t="shared" si="4"/>
        <v>You are in the Moderate Loss of Function category. See below for more information.</v>
      </c>
      <c r="C84" s="3" t="str">
        <f>CONCATENATE("    ",B83)</f>
        <v xml:space="preserve">    People with this variant have one copy of the [T159323005C](https://www.ncbi.nlm.nih.gov/projects/SNP/snp_ref.cgi?rs=2288831) variant. This substitution of a single nucleotide is known as a missense mutation.</v>
      </c>
    </row>
    <row r="85" spans="1:3" ht="15.75" x14ac:dyDescent="0.25">
      <c r="A85" s="8" t="s">
        <v>41</v>
      </c>
      <c r="B85" s="21">
        <f t="shared" si="4"/>
        <v>39.700000000000003</v>
      </c>
    </row>
    <row r="86" spans="1:3" ht="15.75" x14ac:dyDescent="0.25">
      <c r="A86" s="15"/>
      <c r="C86" s="3" t="s">
        <v>42</v>
      </c>
    </row>
    <row r="87" spans="1:3" ht="15.75" x14ac:dyDescent="0.25">
      <c r="A87" s="8"/>
    </row>
    <row r="88" spans="1:3" ht="15.75" x14ac:dyDescent="0.25">
      <c r="A88" s="8"/>
      <c r="C88" s="3" t="str">
        <f>CONCATENATE("    ",B84)</f>
        <v xml:space="preserve">    You are in the Moderate Loss of Function category. See below for more information.</v>
      </c>
    </row>
    <row r="89" spans="1:3" ht="15.75" x14ac:dyDescent="0.25">
      <c r="A89" s="8"/>
    </row>
    <row r="90" spans="1:3" ht="15.75" x14ac:dyDescent="0.25">
      <c r="A90" s="8"/>
      <c r="C90" s="3" t="s">
        <v>43</v>
      </c>
    </row>
    <row r="91" spans="1:3" ht="15.75" x14ac:dyDescent="0.25">
      <c r="A91" s="15"/>
    </row>
    <row r="92" spans="1:3" ht="15.75" x14ac:dyDescent="0.25">
      <c r="A92" s="15"/>
      <c r="C92" s="3" t="str">
        <f>CONCATENATE( "    &lt;piechart percentage=",B85," /&gt;")</f>
        <v xml:space="preserve">    &lt;piechart percentage=39.7 /&gt;</v>
      </c>
    </row>
    <row r="93" spans="1:3" ht="15.75" x14ac:dyDescent="0.25">
      <c r="A93" s="15"/>
      <c r="C93" s="3" t="str">
        <f>"  &lt;/Genotype&gt;"</f>
        <v xml:space="preserve">  &lt;/Genotype&gt;</v>
      </c>
    </row>
    <row r="94" spans="1:3" ht="15.75" x14ac:dyDescent="0.25">
      <c r="A94" s="15" t="s">
        <v>44</v>
      </c>
      <c r="B94" s="9" t="str">
        <f>I17</f>
        <v>People with this variant have two copies of the [T159323005C](https://www.ncbi.nlm.nih.gov/projects/SNP/snp_ref.cgi?rs=2288831) variant. This substitution of a single nucleotide is known as a missense mutation.</v>
      </c>
      <c r="C94" s="3" t="str">
        <f>CONCATENATE("  &lt;Genotype hgvs=",CHAR(34),B80,B81,";",B81,CHAR(34)," name=",CHAR(34),B25,CHAR(34),"&gt; ")</f>
        <v xml:space="preserve">  &lt;Genotype hgvs="NC_000005.10:g.[159323005T&gt;C];[159323005T&gt;C]" name="T159323005C"&gt; </v>
      </c>
    </row>
    <row r="95" spans="1:3" ht="15.75" x14ac:dyDescent="0.25">
      <c r="A95" s="8" t="s">
        <v>45</v>
      </c>
      <c r="B95" s="9" t="str">
        <f t="shared" ref="B95:B96" si="5">I18</f>
        <v>You are in the Moderate Loss of Function category. See below for more information.</v>
      </c>
      <c r="C95" s="3" t="s">
        <v>26</v>
      </c>
    </row>
    <row r="96" spans="1:3" ht="15.75" x14ac:dyDescent="0.25">
      <c r="A96" s="8" t="s">
        <v>41</v>
      </c>
      <c r="B96" s="9">
        <f t="shared" si="5"/>
        <v>26.2</v>
      </c>
      <c r="C96" s="3" t="s">
        <v>38</v>
      </c>
    </row>
    <row r="97" spans="1:3" ht="15.75" x14ac:dyDescent="0.25">
      <c r="A97" s="8"/>
    </row>
    <row r="98" spans="1:3" ht="15.75" x14ac:dyDescent="0.25">
      <c r="A98" s="15"/>
      <c r="C98" s="3" t="str">
        <f>CONCATENATE("    ",B94)</f>
        <v xml:space="preserve">    People with this variant have two copies of the [T159323005C](https://www.ncbi.nlm.nih.gov/projects/SNP/snp_ref.cgi?rs=2288831) variant. This substitution of a single nucleotide is known as a missense mutation.</v>
      </c>
    </row>
    <row r="99" spans="1:3" ht="15.75" x14ac:dyDescent="0.25">
      <c r="A99" s="8"/>
    </row>
    <row r="100" spans="1:3" ht="15.75" x14ac:dyDescent="0.25">
      <c r="A100" s="8"/>
      <c r="C100" s="3" t="s">
        <v>42</v>
      </c>
    </row>
    <row r="101" spans="1:3" ht="15.75" x14ac:dyDescent="0.25">
      <c r="A101" s="8"/>
    </row>
    <row r="102" spans="1:3" ht="15.75" x14ac:dyDescent="0.25">
      <c r="A102" s="8"/>
      <c r="C102" s="3" t="str">
        <f>CONCATENATE("    ",B95)</f>
        <v xml:space="preserve">    You are in the Moderate Loss of Function category. See below for more information.</v>
      </c>
    </row>
    <row r="103" spans="1:3" ht="15.75" x14ac:dyDescent="0.25">
      <c r="A103" s="8"/>
    </row>
    <row r="104" spans="1:3" ht="15.75" x14ac:dyDescent="0.25">
      <c r="A104" s="15"/>
      <c r="C104" s="3" t="s">
        <v>43</v>
      </c>
    </row>
    <row r="105" spans="1:3" ht="15.75" x14ac:dyDescent="0.25">
      <c r="A105" s="15"/>
    </row>
    <row r="106" spans="1:3" ht="15.75" x14ac:dyDescent="0.25">
      <c r="A106" s="15"/>
      <c r="C106" s="3" t="str">
        <f>CONCATENATE( "    &lt;piechart percentage=",B96," /&gt;")</f>
        <v xml:space="preserve">    &lt;piechart percentage=26.2 /&gt;</v>
      </c>
    </row>
    <row r="107" spans="1:3" ht="15.75" x14ac:dyDescent="0.25">
      <c r="A107" s="15"/>
      <c r="C107" s="3" t="str">
        <f>"  &lt;/Genotype&gt;"</f>
        <v xml:space="preserve">  &lt;/Genotype&gt;</v>
      </c>
    </row>
    <row r="108" spans="1:3" ht="15.75" x14ac:dyDescent="0.25">
      <c r="A108" s="15" t="s">
        <v>46</v>
      </c>
      <c r="B108" s="9" t="str">
        <f>I20</f>
        <v>Your IL12B gene has no variants. A normal gene is referred to as a "wild-type" gene.</v>
      </c>
      <c r="C108" s="3" t="str">
        <f>CONCATENATE("  &lt;Genotype hgvs=",CHAR(34),B80,B82,";",B82,CHAR(34)," name=",CHAR(34),B25,CHAR(34),"&gt; ")</f>
        <v xml:space="preserve">  &lt;Genotype hgvs="NC_000005.10:g.[159323005=];[159323005=]" name="T159323005C"&gt; </v>
      </c>
    </row>
    <row r="109" spans="1:3" ht="15.75" x14ac:dyDescent="0.25">
      <c r="A109" s="8" t="s">
        <v>47</v>
      </c>
      <c r="B109" s="9" t="str">
        <f t="shared" ref="B109:B110" si="6">I21</f>
        <v>This variant is not associated with increased risk.</v>
      </c>
      <c r="C109" s="3" t="s">
        <v>26</v>
      </c>
    </row>
    <row r="110" spans="1:3" ht="15.75" x14ac:dyDescent="0.25">
      <c r="A110" s="8" t="s">
        <v>41</v>
      </c>
      <c r="B110" s="9">
        <f t="shared" si="6"/>
        <v>34.1</v>
      </c>
      <c r="C110" s="3" t="s">
        <v>38</v>
      </c>
    </row>
    <row r="111" spans="1:3" ht="15.75" x14ac:dyDescent="0.25">
      <c r="A111" s="15"/>
    </row>
    <row r="112" spans="1:3" ht="15.75" x14ac:dyDescent="0.25">
      <c r="A112" s="8"/>
      <c r="C112" s="3" t="str">
        <f>CONCATENATE("    ",B108)</f>
        <v xml:space="preserve">    Your IL12B gene has no variants. A normal gene is referred to as a "wild-type" gene.</v>
      </c>
    </row>
    <row r="113" spans="1:3" ht="15.75" x14ac:dyDescent="0.25">
      <c r="A113" s="8"/>
    </row>
    <row r="114" spans="1:3" ht="15.75" x14ac:dyDescent="0.25">
      <c r="A114" s="8"/>
      <c r="C114" s="3" t="s">
        <v>42</v>
      </c>
    </row>
    <row r="115" spans="1:3" ht="15.75" x14ac:dyDescent="0.25">
      <c r="A115" s="8"/>
    </row>
    <row r="116" spans="1:3" ht="15.75" x14ac:dyDescent="0.25">
      <c r="A116" s="8"/>
      <c r="C116" s="3" t="str">
        <f>CONCATENATE("    ",B109)</f>
        <v xml:space="preserve">    This variant is not associated with increased risk.</v>
      </c>
    </row>
    <row r="117" spans="1:3" ht="15.75" x14ac:dyDescent="0.25">
      <c r="A117" s="15"/>
    </row>
    <row r="118" spans="1:3" ht="15.75" x14ac:dyDescent="0.25">
      <c r="A118" s="15"/>
      <c r="C118" s="3" t="s">
        <v>43</v>
      </c>
    </row>
    <row r="119" spans="1:3" ht="15.75" x14ac:dyDescent="0.25">
      <c r="A119" s="15"/>
    </row>
    <row r="120" spans="1:3" ht="15.75" x14ac:dyDescent="0.25">
      <c r="A120" s="15"/>
      <c r="C120" s="3" t="str">
        <f>CONCATENATE( "    &lt;piechart percentage=",B110," /&gt;")</f>
        <v xml:space="preserve">    &lt;piechart percentage=34.1 /&gt;</v>
      </c>
    </row>
    <row r="121" spans="1:3" ht="15.75" x14ac:dyDescent="0.25">
      <c r="A121" s="15"/>
      <c r="C121" s="3" t="str">
        <f>"  &lt;/Genotype&gt;"</f>
        <v xml:space="preserve">  &lt;/Genotype&gt;</v>
      </c>
    </row>
    <row r="122" spans="1:3" ht="15.75" x14ac:dyDescent="0.25">
      <c r="A122" s="15"/>
      <c r="C122" s="3" t="str">
        <f>C29</f>
        <v>&lt;# A159C #&gt;</v>
      </c>
    </row>
    <row r="123" spans="1:3" ht="15.75" x14ac:dyDescent="0.25">
      <c r="A123" s="15" t="s">
        <v>37</v>
      </c>
      <c r="B123" s="21" t="str">
        <f>J11</f>
        <v>NC_000005.10:g.</v>
      </c>
      <c r="C123" s="3" t="str">
        <f>CONCATENATE("  &lt;Genotype hgvs=",CHAR(34),B123,B124,";",B125,CHAR(34)," name=",CHAR(34),B31,CHAR(34),"&gt; ")</f>
        <v xml:space="preserve">  &lt;Genotype hgvs="NC_000005.10:g.[159315942T&gt;G];[159315942=]" name="A159C"&gt; </v>
      </c>
    </row>
    <row r="124" spans="1:3" ht="15.75" x14ac:dyDescent="0.25">
      <c r="A124" s="15" t="s">
        <v>35</v>
      </c>
      <c r="B124" s="21" t="str">
        <f t="shared" ref="B124:B128" si="7">J12</f>
        <v>[159315942T&gt;G]</v>
      </c>
    </row>
    <row r="125" spans="1:3" ht="15.75" x14ac:dyDescent="0.25">
      <c r="A125" s="15" t="s">
        <v>31</v>
      </c>
      <c r="B125" s="21" t="str">
        <f t="shared" si="7"/>
        <v>[159315942=]</v>
      </c>
      <c r="C125" s="3" t="s">
        <v>38</v>
      </c>
    </row>
    <row r="126" spans="1:3" ht="15.75" x14ac:dyDescent="0.25">
      <c r="A126" s="15" t="s">
        <v>39</v>
      </c>
      <c r="B126" s="21" t="str">
        <f t="shared" si="7"/>
        <v>People with this variant have one copy of the [A159C](https://www.ncbi.nlm.nih.gov/clinvar/variation/352569/) variant. This substitution of a single nucleotide is known as a missense mutation.</v>
      </c>
      <c r="C126" s="3" t="s">
        <v>26</v>
      </c>
    </row>
    <row r="127" spans="1:3" ht="15.75" x14ac:dyDescent="0.25">
      <c r="A127" s="8" t="s">
        <v>40</v>
      </c>
      <c r="B127" s="21" t="str">
        <f t="shared" si="7"/>
        <v>You are in the Moderate Loss of Function category. See below for more information.</v>
      </c>
      <c r="C127" s="3" t="str">
        <f>CONCATENATE("    ",B126)</f>
        <v xml:space="preserve">    People with this variant have one copy of the [A159C](https://www.ncbi.nlm.nih.gov/clinvar/variation/352569/) variant. This substitution of a single nucleotide is known as a missense mutation.</v>
      </c>
    </row>
    <row r="128" spans="1:3" ht="15.75" x14ac:dyDescent="0.25">
      <c r="A128" s="8" t="s">
        <v>41</v>
      </c>
      <c r="B128" s="21">
        <f t="shared" si="7"/>
        <v>46</v>
      </c>
    </row>
    <row r="129" spans="1:3" ht="15.75" x14ac:dyDescent="0.25">
      <c r="A129" s="15"/>
      <c r="C129" s="3" t="s">
        <v>42</v>
      </c>
    </row>
    <row r="130" spans="1:3" ht="15.75" x14ac:dyDescent="0.25">
      <c r="A130" s="8"/>
    </row>
    <row r="131" spans="1:3" ht="15.75" x14ac:dyDescent="0.25">
      <c r="A131" s="8"/>
      <c r="C131" s="3" t="str">
        <f>CONCATENATE("    ",B127)</f>
        <v xml:space="preserve">    You are in the Moderate Loss of Function category. See below for more information.</v>
      </c>
    </row>
    <row r="132" spans="1:3" ht="15.75" x14ac:dyDescent="0.25">
      <c r="A132" s="8"/>
    </row>
    <row r="133" spans="1:3" ht="15.75" x14ac:dyDescent="0.25">
      <c r="A133" s="8"/>
      <c r="C133" s="3" t="s">
        <v>43</v>
      </c>
    </row>
    <row r="134" spans="1:3" ht="15.75" x14ac:dyDescent="0.25">
      <c r="A134" s="15"/>
    </row>
    <row r="135" spans="1:3" ht="15.75" x14ac:dyDescent="0.25">
      <c r="A135" s="15"/>
      <c r="C135" s="3" t="str">
        <f>CONCATENATE( "    &lt;piechart percentage=",B128," /&gt;")</f>
        <v xml:space="preserve">    &lt;piechart percentage=46 /&gt;</v>
      </c>
    </row>
    <row r="136" spans="1:3" ht="15.75" x14ac:dyDescent="0.25">
      <c r="A136" s="15"/>
      <c r="C136" s="3" t="str">
        <f>"  &lt;/Genotype&gt;"</f>
        <v xml:space="preserve">  &lt;/Genotype&gt;</v>
      </c>
    </row>
    <row r="137" spans="1:3" ht="15.75" x14ac:dyDescent="0.25">
      <c r="A137" s="15" t="s">
        <v>44</v>
      </c>
      <c r="B137" s="9" t="str">
        <f>J17</f>
        <v>People with this variant have two copies of the [A159C](https://www.ncbi.nlm.nih.gov/clinvar/variation/352569/) variant. This substitution of a single nucleotide is known as a missense mutation.</v>
      </c>
      <c r="C137" s="3" t="str">
        <f>CONCATENATE("  &lt;Genotype hgvs=",CHAR(34),B123,B124,";",B124,CHAR(34)," name=",CHAR(34),B31,CHAR(34),"&gt; ")</f>
        <v xml:space="preserve">  &lt;Genotype hgvs="NC_000005.10:g.[159315942T&gt;G];[159315942T&gt;G]" name="A159C"&gt; </v>
      </c>
    </row>
    <row r="138" spans="1:3" ht="15.75" x14ac:dyDescent="0.25">
      <c r="A138" s="8" t="s">
        <v>45</v>
      </c>
      <c r="B138" s="9" t="str">
        <f t="shared" ref="B138:B139" si="8">J18</f>
        <v>This variant is not associated with increased risk.</v>
      </c>
      <c r="C138" s="3" t="s">
        <v>26</v>
      </c>
    </row>
    <row r="139" spans="1:3" ht="15.75" x14ac:dyDescent="0.25">
      <c r="A139" s="8" t="s">
        <v>41</v>
      </c>
      <c r="B139" s="9">
        <f t="shared" si="8"/>
        <v>52.5</v>
      </c>
      <c r="C139" s="3" t="s">
        <v>38</v>
      </c>
    </row>
    <row r="140" spans="1:3" ht="15.75" x14ac:dyDescent="0.25">
      <c r="A140" s="8"/>
    </row>
    <row r="141" spans="1:3" ht="15.75" x14ac:dyDescent="0.25">
      <c r="A141" s="15"/>
      <c r="C141" s="3" t="str">
        <f>CONCATENATE("    ",B137)</f>
        <v xml:space="preserve">    People with this variant have two copies of the [A159C](https://www.ncbi.nlm.nih.gov/clinvar/variation/352569/) variant. This substitution of a single nucleotide is known as a missense mutation.</v>
      </c>
    </row>
    <row r="142" spans="1:3" ht="15.75" x14ac:dyDescent="0.25">
      <c r="A142" s="8"/>
    </row>
    <row r="143" spans="1:3" ht="15.75" x14ac:dyDescent="0.25">
      <c r="A143" s="8"/>
      <c r="C143" s="3" t="s">
        <v>42</v>
      </c>
    </row>
    <row r="144" spans="1:3" ht="15.75" x14ac:dyDescent="0.25">
      <c r="A144" s="8"/>
    </row>
    <row r="145" spans="1:3" ht="15.75" x14ac:dyDescent="0.25">
      <c r="A145" s="8"/>
      <c r="C145" s="3" t="str">
        <f>CONCATENATE("    ",B138)</f>
        <v xml:space="preserve">    This variant is not associated with increased risk.</v>
      </c>
    </row>
    <row r="146" spans="1:3" ht="15.75" x14ac:dyDescent="0.25">
      <c r="A146" s="8"/>
    </row>
    <row r="147" spans="1:3" ht="15.75" x14ac:dyDescent="0.25">
      <c r="A147" s="15"/>
      <c r="C147" s="3" t="s">
        <v>43</v>
      </c>
    </row>
    <row r="148" spans="1:3" ht="15.75" x14ac:dyDescent="0.25">
      <c r="A148" s="15"/>
    </row>
    <row r="149" spans="1:3" ht="15.75" x14ac:dyDescent="0.25">
      <c r="A149" s="15"/>
      <c r="C149" s="3" t="str">
        <f>CONCATENATE( "    &lt;piechart percentage=",B139," /&gt;")</f>
        <v xml:space="preserve">    &lt;piechart percentage=52.5 /&gt;</v>
      </c>
    </row>
    <row r="150" spans="1:3" ht="15.75" x14ac:dyDescent="0.25">
      <c r="A150" s="15"/>
      <c r="C150" s="3" t="str">
        <f>"  &lt;/Genotype&gt;"</f>
        <v xml:space="preserve">  &lt;/Genotype&gt;</v>
      </c>
    </row>
    <row r="151" spans="1:3" ht="15.75" x14ac:dyDescent="0.25">
      <c r="A151" s="15" t="s">
        <v>46</v>
      </c>
      <c r="B151" s="9" t="str">
        <f>J20</f>
        <v>Your IL12B gene has no variants. A normal gene is referred to as a "wild-type" gene.</v>
      </c>
      <c r="C151" s="3" t="str">
        <f>CONCATENATE("  &lt;Genotype hgvs=",CHAR(34),B123,B125,";",B125,CHAR(34)," name=",CHAR(34),B31,CHAR(34),"&gt; ")</f>
        <v xml:space="preserve">  &lt;Genotype hgvs="NC_000005.10:g.[159315942=];[159315942=]" name="A159C"&gt; </v>
      </c>
    </row>
    <row r="152" spans="1:3" ht="15.75" x14ac:dyDescent="0.25">
      <c r="A152" s="8" t="s">
        <v>47</v>
      </c>
      <c r="B152" s="9" t="str">
        <f t="shared" ref="B152:B153" si="9">J21</f>
        <v>This variant is not associated with increased risk.</v>
      </c>
      <c r="C152" s="3" t="s">
        <v>26</v>
      </c>
    </row>
    <row r="153" spans="1:3" ht="15.75" x14ac:dyDescent="0.25">
      <c r="A153" s="8" t="s">
        <v>41</v>
      </c>
      <c r="B153" s="9">
        <f t="shared" si="9"/>
        <v>1.5</v>
      </c>
      <c r="C153" s="3" t="s">
        <v>38</v>
      </c>
    </row>
    <row r="154" spans="1:3" ht="15.75" x14ac:dyDescent="0.25">
      <c r="A154" s="15"/>
    </row>
    <row r="155" spans="1:3" ht="15.75" x14ac:dyDescent="0.25">
      <c r="A155" s="8"/>
      <c r="C155" s="3" t="str">
        <f>CONCATENATE("    ",B151)</f>
        <v xml:space="preserve">    Your IL12B gene has no variants. A normal gene is referred to as a "wild-type" gene.</v>
      </c>
    </row>
    <row r="156" spans="1:3" ht="15.75" x14ac:dyDescent="0.25">
      <c r="A156" s="8"/>
    </row>
    <row r="157" spans="1:3" ht="15.75" x14ac:dyDescent="0.25">
      <c r="A157" s="8"/>
      <c r="C157" s="3" t="s">
        <v>42</v>
      </c>
    </row>
    <row r="158" spans="1:3" ht="15.75" x14ac:dyDescent="0.25">
      <c r="A158" s="8"/>
    </row>
    <row r="159" spans="1:3" ht="15.75" x14ac:dyDescent="0.25">
      <c r="A159" s="8"/>
      <c r="C159" s="3" t="str">
        <f>CONCATENATE("    ",B152)</f>
        <v xml:space="preserve">    This variant is not associated with increased risk.</v>
      </c>
    </row>
    <row r="160" spans="1:3" ht="15.75" x14ac:dyDescent="0.25">
      <c r="A160" s="15"/>
    </row>
    <row r="161" spans="1:3" ht="15.75" x14ac:dyDescent="0.25">
      <c r="A161" s="15"/>
      <c r="C161" s="3" t="s">
        <v>43</v>
      </c>
    </row>
    <row r="162" spans="1:3" ht="15.75" x14ac:dyDescent="0.25">
      <c r="A162" s="15"/>
    </row>
    <row r="163" spans="1:3" ht="15.75" x14ac:dyDescent="0.25">
      <c r="A163" s="15"/>
      <c r="C163" s="3" t="str">
        <f>CONCATENATE( "    &lt;piechart percentage=",B153," /&gt;")</f>
        <v xml:space="preserve">    &lt;piechart percentage=1.5 /&gt;</v>
      </c>
    </row>
    <row r="164" spans="1:3" ht="15.75" x14ac:dyDescent="0.25">
      <c r="A164" s="15"/>
      <c r="C164" s="3" t="str">
        <f>"  &lt;/Genotype&gt;"</f>
        <v xml:space="preserve">  &lt;/Genotype&gt;</v>
      </c>
    </row>
    <row r="165" spans="1:3" ht="15.75" x14ac:dyDescent="0.25">
      <c r="A165" s="15"/>
      <c r="C165" s="3" t="str">
        <f>"  &lt;/Genotype&gt;"</f>
        <v xml:space="preserve">  &lt;/Genotype&gt;</v>
      </c>
    </row>
    <row r="166" spans="1:3" ht="15.75" x14ac:dyDescent="0.25">
      <c r="A166" s="15"/>
      <c r="C166" s="3" t="s">
        <v>48</v>
      </c>
    </row>
    <row r="167" spans="1:3" ht="15.75" x14ac:dyDescent="0.25">
      <c r="A167" s="15" t="s">
        <v>49</v>
      </c>
      <c r="B167" s="9" t="str">
        <f>CONCATENATE("Your ",B11," gene has an unknown variant.")</f>
        <v>Your IL12B gene has an unknown variant.</v>
      </c>
      <c r="C167" s="3" t="str">
        <f>CONCATENATE("  &lt;Genotype hgvs=",CHAR(34),"unknown",CHAR(34),"&gt; ")</f>
        <v xml:space="preserve">  &lt;Genotype hgvs="unknown"&gt; </v>
      </c>
    </row>
    <row r="168" spans="1:3" ht="15.75" x14ac:dyDescent="0.25">
      <c r="A168" s="8" t="s">
        <v>49</v>
      </c>
      <c r="B168" s="9" t="s">
        <v>50</v>
      </c>
      <c r="C168" s="3" t="s">
        <v>26</v>
      </c>
    </row>
    <row r="169" spans="1:3" ht="15.75" x14ac:dyDescent="0.25">
      <c r="A169" s="8" t="s">
        <v>41</v>
      </c>
      <c r="C169" s="3" t="s">
        <v>38</v>
      </c>
    </row>
    <row r="170" spans="1:3" ht="15.75" x14ac:dyDescent="0.25">
      <c r="A170" s="8"/>
    </row>
    <row r="171" spans="1:3" ht="15.75" x14ac:dyDescent="0.25">
      <c r="A171" s="8"/>
      <c r="C171" s="3" t="str">
        <f>CONCATENATE("    ",B167)</f>
        <v xml:space="preserve">    Your IL12B gene has an unknown variant.</v>
      </c>
    </row>
    <row r="172" spans="1:3" ht="15.75" x14ac:dyDescent="0.25">
      <c r="A172" s="8"/>
    </row>
    <row r="173" spans="1:3" ht="15.75" x14ac:dyDescent="0.25">
      <c r="A173" s="8"/>
      <c r="C173" s="3" t="s">
        <v>42</v>
      </c>
    </row>
    <row r="174" spans="1:3" ht="15.75" x14ac:dyDescent="0.25">
      <c r="A174" s="8"/>
    </row>
    <row r="175" spans="1:3" ht="15.75" x14ac:dyDescent="0.25">
      <c r="A175" s="15"/>
      <c r="C175" s="3" t="str">
        <f>CONCATENATE("    ",B168)</f>
        <v xml:space="preserve">    The effect is unknown.</v>
      </c>
    </row>
    <row r="176" spans="1:3" ht="15.75" x14ac:dyDescent="0.25">
      <c r="A176" s="8"/>
    </row>
    <row r="177" spans="1:3" ht="15.75" x14ac:dyDescent="0.25">
      <c r="A177" s="15"/>
      <c r="C177" s="3" t="s">
        <v>43</v>
      </c>
    </row>
    <row r="178" spans="1:3" ht="15.75" x14ac:dyDescent="0.25">
      <c r="A178" s="15"/>
    </row>
    <row r="179" spans="1:3" ht="15.75" x14ac:dyDescent="0.25">
      <c r="A179" s="15"/>
      <c r="C179" s="3" t="str">
        <f>CONCATENATE( "    &lt;piechart percentage=",B169," /&gt;")</f>
        <v xml:space="preserve">    &lt;piechart percentage= /&gt;</v>
      </c>
    </row>
    <row r="180" spans="1:3" ht="15.75" x14ac:dyDescent="0.25">
      <c r="A180" s="15"/>
      <c r="C180" s="3" t="str">
        <f>"  &lt;/Genotype&gt;"</f>
        <v xml:space="preserve">  &lt;/Genotype&gt;</v>
      </c>
    </row>
    <row r="181" spans="1:3" ht="15.75" x14ac:dyDescent="0.25">
      <c r="A181" s="15"/>
      <c r="C181" s="3" t="s">
        <v>51</v>
      </c>
    </row>
    <row r="182" spans="1:3" ht="15.75" x14ac:dyDescent="0.25">
      <c r="A182" s="15" t="s">
        <v>46</v>
      </c>
      <c r="B182" s="9" t="str">
        <f>CONCATENATE("Your ",B11," gene has no variants. A normal gene is referred to as a ",CHAR(34),"wild-type",CHAR(34)," gene.")</f>
        <v>Your IL12B gene has no variants. A normal gene is referred to as a "wild-type" gene.</v>
      </c>
      <c r="C182" s="3" t="str">
        <f>CONCATENATE("  &lt;Genotype hgvs=",CHAR(34),"wildtype",CHAR(34),"&gt;")</f>
        <v xml:space="preserve">  &lt;Genotype hgvs="wildtype"&gt;</v>
      </c>
    </row>
    <row r="183" spans="1:3" ht="15.75" x14ac:dyDescent="0.25">
      <c r="A183" s="8" t="s">
        <v>47</v>
      </c>
      <c r="B183" s="9" t="s">
        <v>52</v>
      </c>
      <c r="C183" s="3" t="s">
        <v>26</v>
      </c>
    </row>
    <row r="184" spans="1:3" ht="15.75" x14ac:dyDescent="0.25">
      <c r="A184" s="8" t="s">
        <v>41</v>
      </c>
      <c r="C184" s="3" t="s">
        <v>38</v>
      </c>
    </row>
    <row r="185" spans="1:3" ht="15.75" x14ac:dyDescent="0.25">
      <c r="A185" s="8"/>
    </row>
    <row r="186" spans="1:3" ht="15.75" x14ac:dyDescent="0.25">
      <c r="A186" s="8"/>
      <c r="C186" s="3" t="str">
        <f>CONCATENATE("    ",B182)</f>
        <v xml:space="preserve">    Your IL12B gene has no variants. A normal gene is referred to as a "wild-type" gene.</v>
      </c>
    </row>
    <row r="187" spans="1:3" ht="15.75" x14ac:dyDescent="0.25">
      <c r="A187" s="8"/>
    </row>
    <row r="188" spans="1:3" ht="15.75" x14ac:dyDescent="0.25">
      <c r="A188" s="8"/>
      <c r="C188" s="3" t="s">
        <v>42</v>
      </c>
    </row>
    <row r="189" spans="1:3" ht="15.75" x14ac:dyDescent="0.25">
      <c r="A189" s="8"/>
    </row>
    <row r="190" spans="1:3" ht="15.75" x14ac:dyDescent="0.25">
      <c r="A190" s="8"/>
      <c r="C190" s="3" t="str">
        <f>CONCATENATE("    ",B183)</f>
        <v xml:space="preserve">    Your variant is not associated with any loss of function.</v>
      </c>
    </row>
    <row r="191" spans="1:3" ht="15.75" x14ac:dyDescent="0.25">
      <c r="A191" s="8"/>
    </row>
    <row r="192" spans="1:3" ht="15.75" x14ac:dyDescent="0.25">
      <c r="A192" s="8"/>
      <c r="C192" s="3" t="s">
        <v>43</v>
      </c>
    </row>
    <row r="193" spans="1:3" ht="15.75" x14ac:dyDescent="0.25">
      <c r="A193" s="15"/>
    </row>
    <row r="194" spans="1:3" ht="15.75" x14ac:dyDescent="0.25">
      <c r="A194" s="8"/>
      <c r="C194" s="3" t="str">
        <f>CONCATENATE( "    &lt;piechart percentage=",B184," /&gt;")</f>
        <v xml:space="preserve">    &lt;piechart percentage= /&gt;</v>
      </c>
    </row>
    <row r="195" spans="1:3" ht="15.75" x14ac:dyDescent="0.25">
      <c r="A195" s="8"/>
      <c r="C195" s="3" t="str">
        <f>"  &lt;/Genotype&gt;"</f>
        <v xml:space="preserve">  &lt;/Genotype&gt;</v>
      </c>
    </row>
    <row r="196" spans="1:3" ht="15.75" x14ac:dyDescent="0.25">
      <c r="A196" s="8"/>
      <c r="C196" s="3" t="str">
        <f>"&lt;/GeneAnalysis&gt;"</f>
        <v>&lt;/GeneAnalysis&gt;</v>
      </c>
    </row>
    <row r="197" spans="1:3" s="18" customFormat="1" ht="15.75" x14ac:dyDescent="0.25">
      <c r="A197" s="27"/>
      <c r="B197" s="17"/>
    </row>
    <row r="198" spans="1:3" ht="15.75" x14ac:dyDescent="0.25">
      <c r="A198" s="15"/>
      <c r="C198" s="3" t="str">
        <f>CONCATENATE("# How do changes in ",B11," affect people?")</f>
        <v># How do changes in IL12B affect people?</v>
      </c>
    </row>
    <row r="199" spans="1:3" ht="15.75" x14ac:dyDescent="0.25">
      <c r="A199" s="15"/>
    </row>
    <row r="200" spans="1:3" ht="15.75" x14ac:dyDescent="0.25">
      <c r="A200" s="15" t="s">
        <v>53</v>
      </c>
      <c r="B200"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IL12B variants is small and does not impact treatment. It is possible that variants in this gene interact with other gene variants, which is the reason for our inclusion of this gene.</v>
      </c>
      <c r="C200" s="3" t="str">
        <f>B200</f>
        <v>For the vast majority of people, the overall risk associated with the common IL12B variants is small and does not impact treatment. It is possible that variants in this gene interact with other gene variants, which is the reason for our inclusion of this gene.</v>
      </c>
    </row>
    <row r="201" spans="1:3" ht="15.75" x14ac:dyDescent="0.25">
      <c r="A201" s="15"/>
    </row>
    <row r="202" spans="1:3" s="18" customFormat="1" ht="15.75" x14ac:dyDescent="0.25">
      <c r="A202" s="27"/>
      <c r="B202" s="17"/>
      <c r="C202" s="16" t="s">
        <v>54</v>
      </c>
    </row>
    <row r="203" spans="1:3" s="18" customFormat="1" ht="15.75" x14ac:dyDescent="0.25">
      <c r="A203" s="27"/>
      <c r="B203" s="17"/>
      <c r="C203" s="16"/>
    </row>
    <row r="204" spans="1:3" s="18" customFormat="1" ht="15.75" x14ac:dyDescent="0.25">
      <c r="A204" s="16"/>
      <c r="B204" s="17"/>
      <c r="C204" s="16" t="s">
        <v>55</v>
      </c>
    </row>
    <row r="205" spans="1:3" s="18" customFormat="1" ht="15.75" x14ac:dyDescent="0.25">
      <c r="A205" s="16"/>
      <c r="B205" s="17"/>
      <c r="C205" s="16"/>
    </row>
    <row r="206" spans="1:3" ht="15.75" x14ac:dyDescent="0.25">
      <c r="A206" s="15"/>
      <c r="C206" s="3" t="s">
        <v>56</v>
      </c>
    </row>
    <row r="207" spans="1:3" ht="15.75" x14ac:dyDescent="0.25">
      <c r="A207" s="15"/>
    </row>
    <row r="208" spans="1:3" ht="15.75" x14ac:dyDescent="0.25">
      <c r="A208" s="15" t="s">
        <v>26</v>
      </c>
      <c r="B208" s="3" t="s">
        <v>57</v>
      </c>
      <c r="C208" s="3" t="str">
        <f>B208</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9" spans="1:3" ht="15.75" x14ac:dyDescent="0.25">
      <c r="A209" s="15"/>
    </row>
    <row r="210" spans="1:3" ht="15.75" x14ac:dyDescent="0.25">
      <c r="A210" s="15"/>
      <c r="C210" s="3" t="s">
        <v>58</v>
      </c>
    </row>
    <row r="211" spans="1:3" ht="15.75" x14ac:dyDescent="0.25">
      <c r="A211" s="15"/>
    </row>
    <row r="212" spans="1:3" ht="15.75" x14ac:dyDescent="0.25">
      <c r="B212" s="3" t="s">
        <v>59</v>
      </c>
      <c r="C212" s="3" t="str">
        <f>B212</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3" spans="1:3" ht="15.75" x14ac:dyDescent="0.25">
      <c r="A213" s="15"/>
    </row>
    <row r="214" spans="1:3" s="18" customFormat="1" ht="15.75" x14ac:dyDescent="0.25">
      <c r="A214" s="27"/>
      <c r="B214" s="17"/>
      <c r="C214" s="16" t="s">
        <v>60</v>
      </c>
    </row>
    <row r="215" spans="1:3" s="18" customFormat="1" ht="15.75" x14ac:dyDescent="0.25">
      <c r="A215" s="27"/>
      <c r="B215" s="17"/>
      <c r="C215" s="16"/>
    </row>
    <row r="216" spans="1:3" s="18" customFormat="1" ht="15.75" x14ac:dyDescent="0.25">
      <c r="A216" s="16"/>
      <c r="B216" s="17"/>
      <c r="C216" s="16" t="s">
        <v>61</v>
      </c>
    </row>
    <row r="217" spans="1:3" s="18" customFormat="1" ht="15.75" x14ac:dyDescent="0.25">
      <c r="A217" s="16"/>
      <c r="B217" s="17"/>
      <c r="C217" s="16"/>
    </row>
    <row r="218" spans="1:3" ht="15.75" x14ac:dyDescent="0.25">
      <c r="A218" s="15"/>
      <c r="C218" s="3" t="s">
        <v>56</v>
      </c>
    </row>
    <row r="219" spans="1:3" ht="15.75" x14ac:dyDescent="0.25">
      <c r="A219" s="15"/>
    </row>
    <row r="220" spans="1:3" ht="15.75" x14ac:dyDescent="0.25">
      <c r="A220" s="15" t="s">
        <v>26</v>
      </c>
      <c r="B220" s="9" t="s">
        <v>62</v>
      </c>
      <c r="C220" s="3" t="str">
        <f>B220</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1" spans="1:3" ht="15.75" x14ac:dyDescent="0.25">
      <c r="A221" s="15"/>
    </row>
    <row r="222" spans="1:3" ht="15.75" x14ac:dyDescent="0.25">
      <c r="A222" s="15"/>
      <c r="C222" s="3" t="s">
        <v>58</v>
      </c>
    </row>
    <row r="223" spans="1:3" ht="15.75" x14ac:dyDescent="0.25">
      <c r="A223" s="15"/>
    </row>
    <row r="224" spans="1:3" ht="15.75" x14ac:dyDescent="0.25">
      <c r="A224" s="15"/>
      <c r="B224" s="9" t="s">
        <v>63</v>
      </c>
      <c r="C224" s="3" t="str">
        <f>B224</f>
        <v>[Anti-CD20 intervention](https://www.ncbi.nlm.nih.gov/pubmed/27834303) may help CFS patients, and has shown to increase muscarinic antibody positivity and reduced symptoms.</v>
      </c>
    </row>
    <row r="226" spans="1:3" s="18" customFormat="1" ht="15.75" x14ac:dyDescent="0.25">
      <c r="A226" s="27"/>
      <c r="B226" s="17"/>
      <c r="C226" s="16" t="s">
        <v>64</v>
      </c>
    </row>
    <row r="227" spans="1:3" s="18" customFormat="1" ht="15.75" x14ac:dyDescent="0.25">
      <c r="A227" s="27"/>
      <c r="B227" s="17"/>
      <c r="C227" s="16"/>
    </row>
    <row r="228" spans="1:3" s="18" customFormat="1" ht="15.75" x14ac:dyDescent="0.25">
      <c r="A228" s="16"/>
      <c r="B228" s="17"/>
      <c r="C228" s="16" t="s">
        <v>65</v>
      </c>
    </row>
    <row r="229" spans="1:3" s="18" customFormat="1" ht="15.75" x14ac:dyDescent="0.25">
      <c r="A229" s="16"/>
      <c r="B229" s="17"/>
      <c r="C229" s="16"/>
    </row>
    <row r="230" spans="1:3" ht="15.75" x14ac:dyDescent="0.25">
      <c r="A230" s="15"/>
      <c r="C230" s="3" t="s">
        <v>56</v>
      </c>
    </row>
    <row r="231" spans="1:3" ht="15.75" x14ac:dyDescent="0.25">
      <c r="A231" s="15"/>
    </row>
    <row r="232" spans="1:3" ht="15.75" x14ac:dyDescent="0.25">
      <c r="A232" s="15" t="s">
        <v>26</v>
      </c>
      <c r="B232" s="3" t="s">
        <v>66</v>
      </c>
      <c r="C232" s="3" t="str">
        <f>B232</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3" spans="1:3" ht="15.75" x14ac:dyDescent="0.25">
      <c r="A233" s="15"/>
    </row>
    <row r="234" spans="1:3" ht="15.75" x14ac:dyDescent="0.25">
      <c r="A234" s="15"/>
      <c r="C234" s="3" t="s">
        <v>58</v>
      </c>
    </row>
    <row r="235" spans="1:3" ht="15.75" x14ac:dyDescent="0.25">
      <c r="A235" s="15"/>
    </row>
    <row r="236" spans="1:3" ht="15.75" x14ac:dyDescent="0.25">
      <c r="A236" s="15"/>
      <c r="B236" s="3" t="s">
        <v>67</v>
      </c>
      <c r="C236" s="3" t="str">
        <f>B236</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8" spans="1:3" s="18" customFormat="1" ht="15.75" x14ac:dyDescent="0.25">
      <c r="A238" s="27"/>
      <c r="B238" s="17"/>
      <c r="C238" s="16" t="s">
        <v>68</v>
      </c>
    </row>
    <row r="239" spans="1:3" s="18" customFormat="1" ht="15.75" x14ac:dyDescent="0.25">
      <c r="A239" s="27"/>
      <c r="B239" s="17"/>
      <c r="C239" s="16"/>
    </row>
    <row r="240" spans="1:3" s="18" customFormat="1" ht="15.75" x14ac:dyDescent="0.25">
      <c r="A240" s="16"/>
      <c r="B240" s="17"/>
      <c r="C240" s="16" t="s">
        <v>69</v>
      </c>
    </row>
    <row r="241" spans="1:3" s="18" customFormat="1" ht="15.75" x14ac:dyDescent="0.25">
      <c r="A241" s="16"/>
      <c r="B241" s="17"/>
      <c r="C241" s="16"/>
    </row>
    <row r="242" spans="1:3" ht="15.75" x14ac:dyDescent="0.25">
      <c r="A242" s="15"/>
      <c r="C242" s="3" t="s">
        <v>70</v>
      </c>
    </row>
    <row r="243" spans="1:3" ht="15.75" x14ac:dyDescent="0.25">
      <c r="A243" s="15"/>
    </row>
    <row r="244" spans="1:3" ht="15.75" x14ac:dyDescent="0.25">
      <c r="A244" s="15" t="s">
        <v>26</v>
      </c>
      <c r="B244" s="9" t="s">
        <v>71</v>
      </c>
      <c r="C244" s="3" t="str">
        <f>B244</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5" spans="1:3" ht="15.75" x14ac:dyDescent="0.25">
      <c r="A245" s="15"/>
    </row>
    <row r="246" spans="1:3" ht="15.75" x14ac:dyDescent="0.25">
      <c r="A246" s="15"/>
      <c r="C246" s="3" t="s">
        <v>58</v>
      </c>
    </row>
    <row r="247" spans="1:3" ht="15.75" x14ac:dyDescent="0.25">
      <c r="A247" s="15"/>
    </row>
    <row r="248" spans="1:3" ht="15.75" x14ac:dyDescent="0.25">
      <c r="A248" s="15"/>
      <c r="B248" s="9" t="s">
        <v>72</v>
      </c>
      <c r="C248" s="3" t="str">
        <f>B248</f>
        <v>Symptoms may improve after removal of cataracts, and should be monitored carefully to prevent further lens and iris adhesion due to [incorrect surgery](https://www.ncbi.nlm.nih.gov/pubmed/19246951).</v>
      </c>
    </row>
    <row r="250" spans="1:3" s="18" customFormat="1" ht="15.75" x14ac:dyDescent="0.25">
      <c r="B250" s="17"/>
    </row>
    <row r="252" spans="1:3" ht="15.75" x14ac:dyDescent="0.25">
      <c r="A252" s="3" t="s">
        <v>73</v>
      </c>
      <c r="B252" s="9" t="s">
        <v>74</v>
      </c>
      <c r="C252" s="3" t="str">
        <f>CONCATENATE("&lt;symptoms ",B252," /&gt;")</f>
        <v>&lt;symptoms  vision problems D014786 pain D010146 chills and night sweats D023341 multiple chemical sensitivity/allergies D018777 inflamation D007249 /&gt;</v>
      </c>
    </row>
    <row r="924" spans="3:3" ht="15.75" x14ac:dyDescent="0.25">
      <c r="C924" s="3" t="str">
        <f>CONCATENATE("    This variant is a change at a specific point in the ",B915," gene from ",B924," to ",B925,"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0" spans="3:3" ht="15.75" x14ac:dyDescent="0.25">
      <c r="C930" s="3" t="str">
        <f>CONCATENATE("    This variant is a change at a specific point in the ",B915," gene from ",B930," to ",B931,"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0" spans="3:3" ht="15.75" x14ac:dyDescent="0.25">
      <c r="C1060" s="3" t="str">
        <f>CONCATENATE("    This variant is a change at a specific point in the ",B1051," gene from ",B1060," to ",B1061,"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6" spans="3:3" ht="15.75" x14ac:dyDescent="0.25">
      <c r="C1066" s="3" t="str">
        <f>CONCATENATE("    This variant is a change at a specific point in the ",B1051," gene from ",B1066," to ",B1067,"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8" spans="3:3" ht="15.75" x14ac:dyDescent="0.25">
      <c r="C1468" s="3" t="str">
        <f>CONCATENATE("    This variant is a change at a specific point in the ",B1459," gene from ",B1468," to ",B1469,"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4" spans="3:3" ht="15.75" x14ac:dyDescent="0.25">
      <c r="C1474" s="3" t="str">
        <f>CONCATENATE("    This variant is a change at a specific point in the ",B1459," gene from ",B1474," to ",B1475,"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4" spans="3:3" ht="15.75" x14ac:dyDescent="0.25">
      <c r="C1604" s="3" t="str">
        <f>CONCATENATE("    This variant is a change at a specific point in the ",B1595," gene from ",B1604," to ",B1605,"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0" spans="3:3" ht="15.75" x14ac:dyDescent="0.25">
      <c r="C1610" s="3" t="str">
        <f>CONCATENATE("    This variant is a change at a specific point in the ",B1595," gene from ",B1610," to ",B1611,"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0" spans="3:3" ht="15.75" x14ac:dyDescent="0.25">
      <c r="C1740" s="3" t="str">
        <f>CONCATENATE("    This variant is a change at a specific point in the ",B1731," gene from ",B1740," to ",B1741,"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6" spans="3:3" ht="15.75" x14ac:dyDescent="0.25">
      <c r="C1746" s="3" t="str">
        <f>CONCATENATE("    This variant is a change at a specific point in the ",B1731," gene from ",B1746," to ",B1747,"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6" spans="3:3" ht="15.75" x14ac:dyDescent="0.25">
      <c r="C1876" s="3" t="str">
        <f>CONCATENATE("    This variant is a change at a specific point in the ",B1867," gene from ",B1876," to ",B1877,"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2" spans="3:3" ht="15.75" x14ac:dyDescent="0.25">
      <c r="C1882" s="3" t="str">
        <f>CONCATENATE("    This variant is a change at a specific point in the ",B1867," gene from ",B1882," to ",B1883,"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2" spans="3:3" ht="15.75" x14ac:dyDescent="0.25">
      <c r="C2012" s="3" t="str">
        <f>CONCATENATE("    This variant is a change at a specific point in the ",B2003," gene from ",B2012," to ",B2013,"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8" spans="3:3" ht="15.75" x14ac:dyDescent="0.25">
      <c r="C2018" s="3" t="str">
        <f>CONCATENATE("    This variant is a change at a specific point in the ",B2003," gene from ",B2018," to ",B2019,"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8" spans="3:3" ht="15.75" x14ac:dyDescent="0.25">
      <c r="C2148" s="3" t="str">
        <f>CONCATENATE("    This variant is a change at a specific point in the ",B2139," gene from ",B2148," to ",B2149,"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4" spans="3:3" ht="15.75" x14ac:dyDescent="0.25">
      <c r="C2154" s="3" t="str">
        <f>CONCATENATE("    This variant is a change at a specific point in the ",B2139," gene from ",B2154," to ",B2155,"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4" spans="3:3" ht="15.75" x14ac:dyDescent="0.25">
      <c r="C2284" s="3" t="str">
        <f>CONCATENATE("    This variant is a change at a specific point in the ",B2275," gene from ",B2284," to ",B2285,"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0" spans="3:3" ht="15.75" x14ac:dyDescent="0.25">
      <c r="C2290" s="3" t="str">
        <f>CONCATENATE("    This variant is a change at a specific point in the ",B2275," gene from ",B2290," to ",B2291,"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0" spans="3:3" ht="15.75" x14ac:dyDescent="0.25">
      <c r="C2420" s="3" t="str">
        <f>CONCATENATE("    This variant is a change at a specific point in the ",B2411," gene from ",B2420," to ",B2421,"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6" spans="3:3" ht="15.75" x14ac:dyDescent="0.25">
      <c r="C2426" s="3" t="str">
        <f>CONCATENATE("    This variant is a change at a specific point in the ",B2411," gene from ",B2426," to ",B2427,"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25"/>
  <sheetViews>
    <sheetView workbookViewId="0">
      <selection sqref="A1:XFD1048576"/>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292</v>
      </c>
      <c r="C2" s="3" t="str">
        <f>CONCATENATE("# What does the ",B2," gene do?")</f>
        <v># What does the TRPC4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304</v>
      </c>
      <c r="H8" s="3" t="s">
        <v>19</v>
      </c>
      <c r="I8" s="11" t="s">
        <v>20</v>
      </c>
      <c r="J8" s="3">
        <v>0.17299999999999999</v>
      </c>
      <c r="K8" s="3">
        <v>0.1</v>
      </c>
      <c r="L8" s="3">
        <f t="shared" si="0"/>
        <v>1.7299999999999998</v>
      </c>
      <c r="Y8" s="6"/>
      <c r="AC8" s="10"/>
    </row>
    <row r="9" spans="1:36" x14ac:dyDescent="0.25">
      <c r="A9" s="15" t="s">
        <v>21</v>
      </c>
      <c r="B9" s="34" t="s">
        <v>306</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row>
    <row r="11" spans="1:36" x14ac:dyDescent="0.25">
      <c r="A11" s="8" t="s">
        <v>3</v>
      </c>
      <c r="B11" s="32" t="s">
        <v>292</v>
      </c>
      <c r="C11" s="3" t="str">
        <f>CONCATENATE("&lt;GeneAnalysis gene=",CHAR(34),B11,CHAR(34)," interval=",CHAR(34),B12,CHAR(34),"&gt; ")</f>
        <v xml:space="preserve">&lt;GeneAnalysis gene="TRPC4" interval="NC_000013.11:g.37632063_37870425"&gt; </v>
      </c>
      <c r="H11" s="31" t="s">
        <v>254</v>
      </c>
      <c r="I11" s="19" t="s">
        <v>254</v>
      </c>
      <c r="J11" s="19" t="s">
        <v>254</v>
      </c>
      <c r="K11" s="19"/>
      <c r="L11" s="19"/>
      <c r="M11" s="19"/>
      <c r="N11" s="19"/>
      <c r="O11" s="20"/>
      <c r="P11" s="20"/>
      <c r="Q11" s="20"/>
      <c r="R11" s="20"/>
      <c r="S11" s="20"/>
      <c r="T11" s="20"/>
      <c r="U11" s="20"/>
      <c r="V11" s="20"/>
      <c r="W11" s="20"/>
      <c r="X11" s="20"/>
      <c r="Y11" s="20"/>
      <c r="Z11" s="20"/>
    </row>
    <row r="12" spans="1:36" x14ac:dyDescent="0.25">
      <c r="A12" s="8" t="s">
        <v>24</v>
      </c>
      <c r="B12" s="34" t="s">
        <v>305</v>
      </c>
      <c r="H12" s="9" t="s">
        <v>296</v>
      </c>
      <c r="I12" s="9" t="s">
        <v>298</v>
      </c>
      <c r="J12" s="9" t="s">
        <v>300</v>
      </c>
      <c r="K12" s="9"/>
      <c r="L12" s="9"/>
      <c r="M12" s="9"/>
      <c r="N12" s="9"/>
      <c r="O12" s="9"/>
      <c r="P12" s="9"/>
      <c r="Q12" s="9"/>
      <c r="R12" s="9"/>
      <c r="S12" s="9"/>
      <c r="T12" s="9"/>
      <c r="U12" s="9"/>
      <c r="V12" s="9"/>
      <c r="W12" s="9"/>
      <c r="X12" s="9"/>
      <c r="Y12" s="9"/>
      <c r="Z12" s="9"/>
    </row>
    <row r="13" spans="1:36" x14ac:dyDescent="0.25">
      <c r="A13" s="8" t="s">
        <v>25</v>
      </c>
      <c r="B13" s="34" t="s">
        <v>125</v>
      </c>
      <c r="C13" s="3" t="str">
        <f>CONCATENATE("# What are some common mutations of ",B11,"?")</f>
        <v># What are some common mutations of TRPC4?</v>
      </c>
      <c r="H13" s="9" t="s">
        <v>297</v>
      </c>
      <c r="I13" s="9" t="s">
        <v>299</v>
      </c>
      <c r="J13" s="9" t="s">
        <v>301</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TRPC4: [G37668344T](https://www.ncbi.nlm.nih.gov/projects/SNP/snp_ref.cgi?rs=1570612), [T159323005C](https://www.ncbi.nlm.nih.gov/projects/SNP/snp_ref.cgi?rs=2985167), and [G37793875T](https://www.ncbi.nlm.nih.gov/projects/SNP/snp_ref.cgi?rs=655207).</v>
      </c>
      <c r="H15" s="9" t="s">
        <v>28</v>
      </c>
      <c r="I15" s="9" t="s">
        <v>28</v>
      </c>
      <c r="J15" s="9" t="s">
        <v>28</v>
      </c>
      <c r="K15" s="9"/>
      <c r="L15" s="9"/>
      <c r="M15" s="9"/>
      <c r="N15" s="9"/>
      <c r="O15" s="9"/>
      <c r="P15" s="9"/>
      <c r="Q15" s="9"/>
      <c r="R15" s="9"/>
      <c r="S15" s="9"/>
      <c r="T15" s="9"/>
      <c r="U15" s="9"/>
      <c r="V15" s="9"/>
      <c r="W15" s="9"/>
      <c r="X15" s="9"/>
      <c r="Y15" s="9"/>
      <c r="Z15" s="9"/>
    </row>
    <row r="16" spans="1:36" x14ac:dyDescent="0.25">
      <c r="H16" s="9">
        <v>46.2</v>
      </c>
      <c r="I16" s="9">
        <v>49.8</v>
      </c>
      <c r="J16" s="9">
        <v>47.5</v>
      </c>
      <c r="K16" s="9"/>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38" t="s">
        <v>293</v>
      </c>
      <c r="C18" s="3" t="str">
        <f>CONCATENATE("  &lt;Variant hgvs=",CHAR(34),B18,CHAR(34)," name=",CHAR(34),B19,CHAR(34),"&gt; ")</f>
        <v xml:space="preserve">  &lt;Variant hgvs="NC_000013.11:g.37668344G&gt;T" name="G37668344T"&gt; </v>
      </c>
      <c r="H18" s="9" t="s">
        <v>28</v>
      </c>
      <c r="I18" s="9" t="s">
        <v>28</v>
      </c>
      <c r="J18" s="9" t="s">
        <v>27</v>
      </c>
      <c r="K18" s="9"/>
      <c r="L18" s="9"/>
      <c r="M18" s="9"/>
      <c r="N18" s="9"/>
      <c r="O18" s="9"/>
      <c r="P18" s="9"/>
      <c r="Q18" s="9"/>
      <c r="R18" s="9"/>
      <c r="S18" s="9"/>
      <c r="T18" s="9"/>
      <c r="U18" s="9"/>
      <c r="V18" s="9"/>
      <c r="W18" s="9"/>
      <c r="X18" s="9"/>
      <c r="Y18" s="9"/>
      <c r="Z18" s="9"/>
    </row>
    <row r="19" spans="1:26" x14ac:dyDescent="0.25">
      <c r="A19" s="15" t="s">
        <v>30</v>
      </c>
      <c r="B19" s="39" t="s">
        <v>310</v>
      </c>
      <c r="H19" s="9">
        <v>24.7</v>
      </c>
      <c r="I19" s="9">
        <v>34.4</v>
      </c>
      <c r="J19" s="9">
        <v>26.9</v>
      </c>
      <c r="K19" s="9"/>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c r="L21" s="9"/>
      <c r="M21" s="9"/>
      <c r="N21" s="9"/>
      <c r="O21" s="9"/>
      <c r="P21" s="9"/>
      <c r="Q21" s="9"/>
      <c r="R21" s="9"/>
      <c r="S21" s="9"/>
      <c r="T21" s="9"/>
      <c r="U21" s="9"/>
      <c r="V21" s="9"/>
      <c r="W21" s="9"/>
      <c r="X21" s="9"/>
      <c r="Y21" s="9"/>
      <c r="Z21" s="9"/>
    </row>
    <row r="22" spans="1:26" x14ac:dyDescent="0.25">
      <c r="A22" s="15" t="s">
        <v>35</v>
      </c>
      <c r="B22" s="34" t="s">
        <v>311</v>
      </c>
      <c r="C22" s="3" t="str">
        <f>"  &lt;/Variant&gt;"</f>
        <v xml:space="preserve">  &lt;/Variant&gt;</v>
      </c>
      <c r="H22" s="9">
        <v>29.1</v>
      </c>
      <c r="I22" s="9">
        <v>15.8</v>
      </c>
      <c r="J22" s="9">
        <v>25.6</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38" t="s">
        <v>294</v>
      </c>
      <c r="C24" s="3" t="str">
        <f>CONCATENATE("  &lt;Variant hgvs=",CHAR(34),B24,CHAR(34)," name=",CHAR(34),B25,CHAR(34),"&gt; ")</f>
        <v xml:space="preserve">  &lt;Variant hgvs="NC_000013.11:g.37656405G&gt;A"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312</v>
      </c>
      <c r="C28" s="3" t="str">
        <f>"  &lt;/Variant&gt;"</f>
        <v xml:space="preserve">  &lt;/Variant&gt;</v>
      </c>
    </row>
    <row r="29" spans="1:26" x14ac:dyDescent="0.25">
      <c r="A29" s="8"/>
      <c r="C29" s="3" t="str">
        <f>CONCATENATE("&lt;# ",B31," #&gt;")</f>
        <v>&lt;# G37793875T #&gt;</v>
      </c>
    </row>
    <row r="30" spans="1:26" x14ac:dyDescent="0.25">
      <c r="A30" s="8" t="s">
        <v>29</v>
      </c>
      <c r="B30" s="38" t="s">
        <v>295</v>
      </c>
      <c r="C30" s="3" t="str">
        <f>CONCATENATE("  &lt;Variant hgvs=",CHAR(34),B30,CHAR(34)," name=",CHAR(34),B31,CHAR(34),"&gt; ")</f>
        <v xml:space="preserve">  &lt;Variant hgvs="NC_000013.11:g.37793875G&gt;T" name="G37793875T"&gt; </v>
      </c>
    </row>
    <row r="31" spans="1:26" x14ac:dyDescent="0.25">
      <c r="A31" s="15" t="s">
        <v>30</v>
      </c>
      <c r="B31" s="34" t="s">
        <v>309</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313</v>
      </c>
      <c r="C34" s="3" t="str">
        <f>"  &lt;/Variant&gt;"</f>
        <v xml:space="preserve">  &lt;/Variant&gt;</v>
      </c>
    </row>
    <row r="35" spans="1:3" s="18" customFormat="1" x14ac:dyDescent="0.25">
      <c r="A35" s="27"/>
      <c r="B35" s="37"/>
    </row>
    <row r="36" spans="1:3" s="18" customFormat="1" x14ac:dyDescent="0.25">
      <c r="A36" s="27"/>
      <c r="B36" s="37"/>
      <c r="C36" s="18" t="str">
        <f>C17</f>
        <v>&lt;# G37668344T #&gt;</v>
      </c>
    </row>
    <row r="37" spans="1:3" x14ac:dyDescent="0.25">
      <c r="A37" s="15" t="s">
        <v>37</v>
      </c>
      <c r="B37" s="39" t="str">
        <f>H11</f>
        <v>NC_000013.11:g.</v>
      </c>
      <c r="C37" s="3" t="str">
        <f>CONCATENATE("  &lt;Genotype hgvs=",CHAR(34),B37,B38,";",B39,CHAR(34)," name=",CHAR(34),B19,CHAR(34),"&gt; ")</f>
        <v xml:space="preserve">  &lt;Genotype hgvs="NC_000013.11:g.[37668344G&gt;T];[37668344=]" name="G37668344T"&gt; </v>
      </c>
    </row>
    <row r="38" spans="1:3" x14ac:dyDescent="0.25">
      <c r="A38" s="15" t="s">
        <v>35</v>
      </c>
      <c r="B38" s="39" t="str">
        <f t="shared" ref="B38:B42" si="1">H12</f>
        <v>[37668344G&gt;T]</v>
      </c>
    </row>
    <row r="39" spans="1:3" x14ac:dyDescent="0.25">
      <c r="A39" s="15" t="s">
        <v>31</v>
      </c>
      <c r="B39" s="39" t="str">
        <f t="shared" si="1"/>
        <v>[37668344=]</v>
      </c>
      <c r="C39" s="3" t="s">
        <v>38</v>
      </c>
    </row>
    <row r="40" spans="1:3" x14ac:dyDescent="0.25">
      <c r="A40" s="15" t="s">
        <v>39</v>
      </c>
      <c r="B40" s="39" t="str">
        <f t="shared" si="1"/>
        <v>People with this variant have one copy of the [G37668344T](https://www.ncbi.nlm.nih.gov/projects/SNP/snp_ref.cgi?rs=1570612) variant. This substitution of a single nucleotide is known as a missense mutation.</v>
      </c>
      <c r="C40" s="3" t="s">
        <v>26</v>
      </c>
    </row>
    <row r="41" spans="1:3" x14ac:dyDescent="0.25">
      <c r="A41" s="8" t="s">
        <v>40</v>
      </c>
      <c r="B41" s="39" t="str">
        <f t="shared" si="1"/>
        <v>This variant is not associated with increased risk.</v>
      </c>
      <c r="C41" s="3" t="str">
        <f>CONCATENATE("    ",B40)</f>
        <v xml:space="preserve">    People with this variant have one copy of the [G37668344T](https://www.ncbi.nlm.nih.gov/projects/SNP/snp_ref.cgi?rs=1570612) variant. This substitution of a single nucleotide is known as a missense mutation.</v>
      </c>
    </row>
    <row r="42" spans="1:3" x14ac:dyDescent="0.25">
      <c r="A42" s="8" t="s">
        <v>41</v>
      </c>
      <c r="B42" s="39">
        <f t="shared" si="1"/>
        <v>46.2</v>
      </c>
    </row>
    <row r="43" spans="1:3" x14ac:dyDescent="0.25">
      <c r="A43" s="15"/>
      <c r="C43" s="3" t="s">
        <v>42</v>
      </c>
    </row>
    <row r="44" spans="1:3" x14ac:dyDescent="0.25">
      <c r="A44" s="8"/>
    </row>
    <row r="45" spans="1:3" x14ac:dyDescent="0.25">
      <c r="A45" s="8"/>
      <c r="C45" s="3" t="str">
        <f>CONCATENATE("    ",B41)</f>
        <v xml:space="preserve">    This variant is not associated with increased risk.</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percentage=46.2 /&gt;</v>
      </c>
    </row>
    <row r="50" spans="1:3" x14ac:dyDescent="0.25">
      <c r="A50" s="15"/>
      <c r="C50" s="3" t="str">
        <f>"  &lt;/Genotype&gt;"</f>
        <v xml:space="preserve">  &lt;/Genotype&gt;</v>
      </c>
    </row>
    <row r="51" spans="1:3" x14ac:dyDescent="0.25">
      <c r="A51" s="15" t="s">
        <v>44</v>
      </c>
      <c r="B51" s="34" t="str">
        <f>H17</f>
        <v>People with this variant have two copies of the [G37668344T](https://www.ncbi.nlm.nih.gov/projects/SNP/snp_ref.cgi?rs=1570612) variant. This substitution of a single nucleotide is known as a missense mutation.</v>
      </c>
      <c r="C51" s="3" t="str">
        <f>CONCATENATE("  &lt;Genotype hgvs=",CHAR(34),B37,B38,";",B38,CHAR(34)," name=",CHAR(34),B19,CHAR(34),"&gt; ")</f>
        <v xml:space="preserve">  &lt;Genotype hgvs="NC_000013.11:g.[37668344G&gt;T];[37668344G&gt;T]" name="G37668344T"&gt; </v>
      </c>
    </row>
    <row r="52" spans="1:3" x14ac:dyDescent="0.25">
      <c r="A52" s="8" t="s">
        <v>45</v>
      </c>
      <c r="B52" s="34" t="str">
        <f t="shared" ref="B52:B53" si="2">H18</f>
        <v>This variant is not associated with increased risk.</v>
      </c>
      <c r="C52" s="3" t="s">
        <v>26</v>
      </c>
    </row>
    <row r="53" spans="1:3" x14ac:dyDescent="0.25">
      <c r="A53" s="8" t="s">
        <v>41</v>
      </c>
      <c r="B53" s="34">
        <f t="shared" si="2"/>
        <v>24.7</v>
      </c>
      <c r="C53" s="3" t="s">
        <v>38</v>
      </c>
    </row>
    <row r="54" spans="1:3" x14ac:dyDescent="0.25">
      <c r="A54" s="8"/>
    </row>
    <row r="55" spans="1:3" x14ac:dyDescent="0.25">
      <c r="A55" s="15"/>
      <c r="C55" s="3" t="str">
        <f>CONCATENATE("    ",B51)</f>
        <v xml:space="preserve">    People with this variant have two copies of the [G37668344T](https://www.ncbi.nlm.nih.gov/projects/SNP/snp_ref.cgi?rs=1570612)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This variant is not associated with increased risk.</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percentage=24.7 /&gt;</v>
      </c>
    </row>
    <row r="64" spans="1:3" x14ac:dyDescent="0.25">
      <c r="A64" s="15"/>
      <c r="C64" s="3" t="str">
        <f>"  &lt;/Genotype&gt;"</f>
        <v xml:space="preserve">  &lt;/Genotype&gt;</v>
      </c>
    </row>
    <row r="65" spans="1:3" x14ac:dyDescent="0.25">
      <c r="A65" s="15" t="s">
        <v>46</v>
      </c>
      <c r="B65" s="34" t="str">
        <f>H20</f>
        <v>Your TRPC4 gene has no variants. A normal gene is referred to as a "wild-type" gene.</v>
      </c>
      <c r="C65" s="3" t="str">
        <f>CONCATENATE("  &lt;Genotype hgvs=",CHAR(34),B37,B39,";",B39,CHAR(34)," name=",CHAR(34),B19,CHAR(34),"&gt; ")</f>
        <v xml:space="preserve">  &lt;Genotype hgvs="NC_000013.11:g.[37668344=];[37668344=]" name="G37668344T"&gt; </v>
      </c>
    </row>
    <row r="66" spans="1:3" x14ac:dyDescent="0.25">
      <c r="A66" s="8" t="s">
        <v>47</v>
      </c>
      <c r="B66" s="34" t="str">
        <f t="shared" ref="B66:B67" si="3">H21</f>
        <v>You are in the Moderate Loss of Function category. See below for more information.</v>
      </c>
      <c r="C66" s="3" t="s">
        <v>26</v>
      </c>
    </row>
    <row r="67" spans="1:3" x14ac:dyDescent="0.25">
      <c r="A67" s="8" t="s">
        <v>41</v>
      </c>
      <c r="B67" s="34">
        <f t="shared" si="3"/>
        <v>29.1</v>
      </c>
      <c r="C67" s="3" t="s">
        <v>38</v>
      </c>
    </row>
    <row r="68" spans="1:3" x14ac:dyDescent="0.25">
      <c r="A68" s="15"/>
    </row>
    <row r="69" spans="1:3" x14ac:dyDescent="0.25">
      <c r="A69" s="8"/>
      <c r="C69" s="3" t="str">
        <f>CONCATENATE("    ",B65)</f>
        <v xml:space="preserve">    Your TRPC4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You are in the Moderate Loss of Function category. See below for more information.</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percentage=29.1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39" t="str">
        <f>I11</f>
        <v>NC_000013.11:g.</v>
      </c>
      <c r="C80" s="3" t="str">
        <f>CONCATENATE("  &lt;Genotype hgvs=",CHAR(34),B80,B81,";",B82,CHAR(34)," name=",CHAR(34),B25,CHAR(34),"&gt; ")</f>
        <v xml:space="preserve">  &lt;Genotype hgvs="NC_000013.11:g.[37656405G&gt;A];[37656405=]" name="T159323005C"&gt; </v>
      </c>
    </row>
    <row r="81" spans="1:3" x14ac:dyDescent="0.25">
      <c r="A81" s="15" t="s">
        <v>35</v>
      </c>
      <c r="B81" s="39" t="str">
        <f t="shared" ref="B81:B85" si="4">I12</f>
        <v>[37656405G&gt;A]</v>
      </c>
    </row>
    <row r="82" spans="1:3" x14ac:dyDescent="0.25">
      <c r="A82" s="15" t="s">
        <v>31</v>
      </c>
      <c r="B82" s="39" t="str">
        <f t="shared" si="4"/>
        <v>[37656405=]</v>
      </c>
      <c r="C82" s="3" t="s">
        <v>38</v>
      </c>
    </row>
    <row r="83" spans="1:3" x14ac:dyDescent="0.25">
      <c r="A83" s="15" t="s">
        <v>39</v>
      </c>
      <c r="B83" s="39" t="str">
        <f t="shared" si="4"/>
        <v>People with this variant have one copy of the [T159323005C](https://www.ncbi.nlm.nih.gov/projects/SNP/snp_ref.cgi?rs=2985167) variant. This substitution of a single nucleotide is known as a missense mutation.</v>
      </c>
      <c r="C83" s="3" t="s">
        <v>26</v>
      </c>
    </row>
    <row r="84" spans="1:3" x14ac:dyDescent="0.25">
      <c r="A84" s="8" t="s">
        <v>40</v>
      </c>
      <c r="B84" s="39" t="str">
        <f t="shared" si="4"/>
        <v>This variant is not associated with increased risk.</v>
      </c>
      <c r="C84" s="3" t="str">
        <f>CONCATENATE("    ",B83)</f>
        <v xml:space="preserve">    People with this variant have one copy of the [T159323005C](https://www.ncbi.nlm.nih.gov/projects/SNP/snp_ref.cgi?rs=2985167) variant. This substitution of a single nucleotide is known as a missense mutation.</v>
      </c>
    </row>
    <row r="85" spans="1:3" x14ac:dyDescent="0.25">
      <c r="A85" s="8" t="s">
        <v>41</v>
      </c>
      <c r="B85" s="39">
        <f t="shared" si="4"/>
        <v>49.8</v>
      </c>
    </row>
    <row r="86" spans="1:3" x14ac:dyDescent="0.25">
      <c r="A86" s="15"/>
      <c r="C86" s="3" t="s">
        <v>42</v>
      </c>
    </row>
    <row r="87" spans="1:3" x14ac:dyDescent="0.25">
      <c r="A87" s="8"/>
    </row>
    <row r="88" spans="1:3" x14ac:dyDescent="0.25">
      <c r="A88" s="8"/>
      <c r="C88" s="3" t="str">
        <f>CONCATENATE("    ",B84)</f>
        <v xml:space="preserve">    This variant is not associated with increased risk.</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percentage=49.8 /&gt;</v>
      </c>
    </row>
    <row r="93" spans="1:3" x14ac:dyDescent="0.25">
      <c r="A93" s="15"/>
      <c r="C93" s="3" t="str">
        <f>"  &lt;/Genotype&gt;"</f>
        <v xml:space="preserve">  &lt;/Genotype&gt;</v>
      </c>
    </row>
    <row r="94" spans="1:3" x14ac:dyDescent="0.25">
      <c r="A94" s="15" t="s">
        <v>44</v>
      </c>
      <c r="B94" s="34" t="str">
        <f>I17</f>
        <v>People with this variant have two copies of the [T159323005C](https://www.ncbi.nlm.nih.gov/projects/SNP/snp_ref.cgi?rs=2985167) variant. This substitution of a single nucleotide is known as a missense mutation.</v>
      </c>
      <c r="C94" s="3" t="str">
        <f>CONCATENATE("  &lt;Genotype hgvs=",CHAR(34),B80,B81,";",B81,CHAR(34)," name=",CHAR(34),B25,CHAR(34),"&gt; ")</f>
        <v xml:space="preserve">  &lt;Genotype hgvs="NC_000013.11:g.[37656405G&gt;A];[37656405G&gt;A]" name="T159323005C"&gt; </v>
      </c>
    </row>
    <row r="95" spans="1:3" x14ac:dyDescent="0.25">
      <c r="A95" s="8" t="s">
        <v>45</v>
      </c>
      <c r="B95" s="34" t="str">
        <f t="shared" ref="B95:B96" si="5">I18</f>
        <v>This variant is not associated with increased risk.</v>
      </c>
      <c r="C95" s="3" t="s">
        <v>26</v>
      </c>
    </row>
    <row r="96" spans="1:3" x14ac:dyDescent="0.25">
      <c r="A96" s="8" t="s">
        <v>41</v>
      </c>
      <c r="B96" s="34">
        <f t="shared" si="5"/>
        <v>34.4</v>
      </c>
      <c r="C96" s="3" t="s">
        <v>38</v>
      </c>
    </row>
    <row r="97" spans="1:3" x14ac:dyDescent="0.25">
      <c r="A97" s="8"/>
    </row>
    <row r="98" spans="1:3" x14ac:dyDescent="0.25">
      <c r="A98" s="15"/>
      <c r="C98" s="3" t="str">
        <f>CONCATENATE("    ",B94)</f>
        <v xml:space="preserve">    People with this variant have two copies of the [T159323005C](https://www.ncbi.nlm.nih.gov/projects/SNP/snp_ref.cgi?rs=2985167)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This variant is not associated with increased risk.</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percentage=34.4 /&gt;</v>
      </c>
    </row>
    <row r="107" spans="1:3" x14ac:dyDescent="0.25">
      <c r="A107" s="15"/>
      <c r="C107" s="3" t="str">
        <f>"  &lt;/Genotype&gt;"</f>
        <v xml:space="preserve">  &lt;/Genotype&gt;</v>
      </c>
    </row>
    <row r="108" spans="1:3" x14ac:dyDescent="0.25">
      <c r="A108" s="15" t="s">
        <v>46</v>
      </c>
      <c r="B108" s="34" t="str">
        <f>I20</f>
        <v>Your TRPC4 gene has no variants. A normal gene is referred to as a "wild-type" gene.</v>
      </c>
      <c r="C108" s="3" t="str">
        <f>CONCATENATE("  &lt;Genotype hgvs=",CHAR(34),B80,B82,";",B82,CHAR(34)," name=",CHAR(34),B25,CHAR(34),"&gt; ")</f>
        <v xml:space="preserve">  &lt;Genotype hgvs="NC_000013.11:g.[37656405=];[37656405=]" name="T159323005C"&gt; </v>
      </c>
    </row>
    <row r="109" spans="1:3" x14ac:dyDescent="0.25">
      <c r="A109" s="8" t="s">
        <v>47</v>
      </c>
      <c r="B109" s="34" t="str">
        <f t="shared" ref="B109:B110" si="6">I21</f>
        <v>You are in the Moderate Loss of Function category. See below for more information.</v>
      </c>
      <c r="C109" s="3" t="s">
        <v>26</v>
      </c>
    </row>
    <row r="110" spans="1:3" x14ac:dyDescent="0.25">
      <c r="A110" s="8" t="s">
        <v>41</v>
      </c>
      <c r="B110" s="34">
        <f t="shared" si="6"/>
        <v>15.8</v>
      </c>
      <c r="C110" s="3" t="s">
        <v>38</v>
      </c>
    </row>
    <row r="111" spans="1:3" x14ac:dyDescent="0.25">
      <c r="A111" s="15"/>
    </row>
    <row r="112" spans="1:3" x14ac:dyDescent="0.25">
      <c r="A112" s="8"/>
      <c r="C112" s="3" t="str">
        <f>CONCATENATE("    ",B108)</f>
        <v xml:space="preserve">    Your TRPC4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You are in the Moderate Loss of Function category. See below for more information.</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percentage=15.8 /&gt;</v>
      </c>
    </row>
    <row r="121" spans="1:3" x14ac:dyDescent="0.25">
      <c r="A121" s="15"/>
      <c r="C121" s="3" t="str">
        <f>"  &lt;/Genotype&gt;"</f>
        <v xml:space="preserve">  &lt;/Genotype&gt;</v>
      </c>
    </row>
    <row r="122" spans="1:3" x14ac:dyDescent="0.25">
      <c r="A122" s="15"/>
      <c r="C122" s="3" t="str">
        <f>C29</f>
        <v>&lt;# G37793875T #&gt;</v>
      </c>
    </row>
    <row r="123" spans="1:3" x14ac:dyDescent="0.25">
      <c r="A123" s="15" t="s">
        <v>37</v>
      </c>
      <c r="B123" s="39" t="str">
        <f>J11</f>
        <v>NC_000013.11:g.</v>
      </c>
      <c r="C123" s="3" t="str">
        <f>CONCATENATE("  &lt;Genotype hgvs=",CHAR(34),B123,B124,";",B125,CHAR(34)," name=",CHAR(34),B31,CHAR(34),"&gt; ")</f>
        <v xml:space="preserve">  &lt;Genotype hgvs="NC_000013.11:g.[37793875G&gt;T];[37793875=]" name="G37793875T"&gt; </v>
      </c>
    </row>
    <row r="124" spans="1:3" x14ac:dyDescent="0.25">
      <c r="A124" s="15" t="s">
        <v>35</v>
      </c>
      <c r="B124" s="39" t="str">
        <f t="shared" ref="B124:B128" si="7">J12</f>
        <v>[37793875G&gt;T]</v>
      </c>
    </row>
    <row r="125" spans="1:3" x14ac:dyDescent="0.25">
      <c r="A125" s="15" t="s">
        <v>31</v>
      </c>
      <c r="B125" s="39" t="str">
        <f t="shared" si="7"/>
        <v>[37793875=]</v>
      </c>
      <c r="C125" s="3" t="s">
        <v>38</v>
      </c>
    </row>
    <row r="126" spans="1:3" x14ac:dyDescent="0.25">
      <c r="A126" s="15" t="s">
        <v>39</v>
      </c>
      <c r="B126" s="39" t="str">
        <f t="shared" si="7"/>
        <v>People with this variant have one copy of the [G37793875T](https://www.ncbi.nlm.nih.gov/projects/SNP/snp_ref.cgi?rs=655207) variant. This substitution of a single nucleotide is known as a missense mutation.</v>
      </c>
      <c r="C126" s="3" t="s">
        <v>26</v>
      </c>
    </row>
    <row r="127" spans="1:3" x14ac:dyDescent="0.25">
      <c r="A127" s="8" t="s">
        <v>40</v>
      </c>
      <c r="B127" s="39" t="str">
        <f t="shared" si="7"/>
        <v>This variant is not associated with increased risk.</v>
      </c>
      <c r="C127" s="3" t="str">
        <f>CONCATENATE("    ",B126)</f>
        <v xml:space="preserve">    People with this variant have one copy of the [G37793875T](https://www.ncbi.nlm.nih.gov/projects/SNP/snp_ref.cgi?rs=655207) variant. This substitution of a single nucleotide is known as a missense mutation.</v>
      </c>
    </row>
    <row r="128" spans="1:3" x14ac:dyDescent="0.25">
      <c r="A128" s="8" t="s">
        <v>41</v>
      </c>
      <c r="B128" s="39">
        <f t="shared" si="7"/>
        <v>47.5</v>
      </c>
    </row>
    <row r="129" spans="1:3" x14ac:dyDescent="0.25">
      <c r="A129" s="15"/>
      <c r="C129" s="3" t="s">
        <v>42</v>
      </c>
    </row>
    <row r="130" spans="1:3" x14ac:dyDescent="0.25">
      <c r="A130" s="8"/>
    </row>
    <row r="131" spans="1:3" x14ac:dyDescent="0.25">
      <c r="A131" s="8"/>
      <c r="C131" s="3" t="str">
        <f>CONCATENATE("    ",B127)</f>
        <v xml:space="preserve">    This variant is not associated with increased risk.</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percentage=47.5 /&gt;</v>
      </c>
    </row>
    <row r="136" spans="1:3" x14ac:dyDescent="0.25">
      <c r="A136" s="15"/>
      <c r="C136" s="3" t="str">
        <f>"  &lt;/Genotype&gt;"</f>
        <v xml:space="preserve">  &lt;/Genotype&gt;</v>
      </c>
    </row>
    <row r="137" spans="1:3" x14ac:dyDescent="0.25">
      <c r="A137" s="15" t="s">
        <v>44</v>
      </c>
      <c r="B137" s="34" t="str">
        <f>J17</f>
        <v>People with this variant have two copies of the [G37793875T](https://www.ncbi.nlm.nih.gov/projects/SNP/snp_ref.cgi?rs=655207) variant. This substitution of a single nucleotide is known as a missense mutation.</v>
      </c>
      <c r="C137" s="3" t="str">
        <f>CONCATENATE("  &lt;Genotype hgvs=",CHAR(34),B123,B124,";",B124,CHAR(34)," name=",CHAR(34),B31,CHAR(34),"&gt; ")</f>
        <v xml:space="preserve">  &lt;Genotype hgvs="NC_000013.11:g.[37793875G&gt;T];[37793875G&gt;T]" name="G37793875T"&gt; </v>
      </c>
    </row>
    <row r="138" spans="1:3" x14ac:dyDescent="0.25">
      <c r="A138" s="8" t="s">
        <v>45</v>
      </c>
      <c r="B138" s="34" t="str">
        <f t="shared" ref="B138:B139" si="8">J18</f>
        <v>You are in the Moderate Loss of Function category. See below for more information.</v>
      </c>
      <c r="C138" s="3" t="s">
        <v>26</v>
      </c>
    </row>
    <row r="139" spans="1:3" x14ac:dyDescent="0.25">
      <c r="A139" s="8" t="s">
        <v>41</v>
      </c>
      <c r="B139" s="34">
        <f t="shared" si="8"/>
        <v>26.9</v>
      </c>
      <c r="C139" s="3" t="s">
        <v>38</v>
      </c>
    </row>
    <row r="140" spans="1:3" x14ac:dyDescent="0.25">
      <c r="A140" s="8"/>
    </row>
    <row r="141" spans="1:3" x14ac:dyDescent="0.25">
      <c r="A141" s="15"/>
      <c r="C141" s="3" t="str">
        <f>CONCATENATE("    ",B137)</f>
        <v xml:space="preserve">    People with this variant have two copies of the [G37793875T](https://www.ncbi.nlm.nih.gov/projects/SNP/snp_ref.cgi?rs=655207)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You are in the Moderate Loss of Function category. See below for more information.</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percentage=26.9 /&gt;</v>
      </c>
    </row>
    <row r="150" spans="1:3" x14ac:dyDescent="0.25">
      <c r="A150" s="15"/>
      <c r="C150" s="3" t="str">
        <f>"  &lt;/Genotype&gt;"</f>
        <v xml:space="preserve">  &lt;/Genotype&gt;</v>
      </c>
    </row>
    <row r="151" spans="1:3" x14ac:dyDescent="0.25">
      <c r="A151" s="15" t="s">
        <v>46</v>
      </c>
      <c r="B151" s="34" t="str">
        <f>J20</f>
        <v>Your TRPC4 gene has no variants. A normal gene is referred to as a "wild-type" gene.</v>
      </c>
      <c r="C151" s="3" t="str">
        <f>CONCATENATE("  &lt;Genotype hgvs=",CHAR(34),B123,B125,";",B125,CHAR(34)," name=",CHAR(34),B31,CHAR(34),"&gt; ")</f>
        <v xml:space="preserve">  &lt;Genotype hgvs="NC_000013.11:g.[37793875=];[37793875=]" name="G37793875T"&gt; </v>
      </c>
    </row>
    <row r="152" spans="1:3" x14ac:dyDescent="0.25">
      <c r="A152" s="8" t="s">
        <v>47</v>
      </c>
      <c r="B152" s="34" t="str">
        <f t="shared" ref="B152:B153" si="9">J21</f>
        <v>This variant is not associated with increased risk.</v>
      </c>
      <c r="C152" s="3" t="s">
        <v>26</v>
      </c>
    </row>
    <row r="153" spans="1:3" x14ac:dyDescent="0.25">
      <c r="A153" s="8" t="s">
        <v>41</v>
      </c>
      <c r="B153" s="34">
        <f t="shared" si="9"/>
        <v>25.6</v>
      </c>
      <c r="C153" s="3" t="s">
        <v>38</v>
      </c>
    </row>
    <row r="154" spans="1:3" x14ac:dyDescent="0.25">
      <c r="A154" s="15"/>
    </row>
    <row r="155" spans="1:3" x14ac:dyDescent="0.25">
      <c r="A155" s="8"/>
      <c r="C155" s="3" t="str">
        <f>CONCATENATE("    ",B151)</f>
        <v xml:space="preserve">    Your TRPC4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percentage=25.6 /&gt;</v>
      </c>
    </row>
    <row r="164" spans="1:3" x14ac:dyDescent="0.25">
      <c r="A164" s="15"/>
      <c r="C164" s="3" t="str">
        <f>"  &lt;/Genotype&gt;"</f>
        <v xml:space="preserve">  &lt;/Genotype&gt;</v>
      </c>
    </row>
    <row r="165" spans="1:3" x14ac:dyDescent="0.25">
      <c r="A165" s="15"/>
      <c r="C165" s="3" t="s">
        <v>48</v>
      </c>
    </row>
    <row r="166" spans="1:3" x14ac:dyDescent="0.25">
      <c r="A166" s="15" t="s">
        <v>49</v>
      </c>
      <c r="B166" s="34" t="str">
        <f>CONCATENATE("Your ",B11," gene has an unknown variant.")</f>
        <v>Your TRPC4 gene has an unknown variant.</v>
      </c>
      <c r="C166" s="3" t="str">
        <f>CONCATENATE("  &lt;Genotype hgvs=",CHAR(34),"unknown",CHAR(34),"&gt; ")</f>
        <v xml:space="preserve">  &lt;Genotype hgvs="unknown"&gt; </v>
      </c>
    </row>
    <row r="167" spans="1:3" x14ac:dyDescent="0.25">
      <c r="A167" s="8" t="s">
        <v>49</v>
      </c>
      <c r="B167" s="34" t="s">
        <v>50</v>
      </c>
      <c r="C167" s="3" t="s">
        <v>26</v>
      </c>
    </row>
    <row r="168" spans="1:3" x14ac:dyDescent="0.25">
      <c r="A168" s="8" t="s">
        <v>41</v>
      </c>
      <c r="C168" s="3" t="s">
        <v>38</v>
      </c>
    </row>
    <row r="169" spans="1:3" x14ac:dyDescent="0.25">
      <c r="A169" s="8"/>
    </row>
    <row r="170" spans="1:3" x14ac:dyDescent="0.25">
      <c r="A170" s="8"/>
      <c r="C170" s="3" t="str">
        <f>CONCATENATE("    ",B166)</f>
        <v xml:space="preserve">    Your TRPC4 gene has an unknown variant.</v>
      </c>
    </row>
    <row r="171" spans="1:3" x14ac:dyDescent="0.25">
      <c r="A171" s="8"/>
    </row>
    <row r="172" spans="1:3" x14ac:dyDescent="0.25">
      <c r="A172" s="8"/>
      <c r="C172" s="3" t="s">
        <v>42</v>
      </c>
    </row>
    <row r="173" spans="1:3" x14ac:dyDescent="0.25">
      <c r="A173" s="8"/>
    </row>
    <row r="174" spans="1:3" x14ac:dyDescent="0.25">
      <c r="A174" s="15"/>
      <c r="C174" s="3" t="str">
        <f>CONCATENATE("    ",B167)</f>
        <v xml:space="preserve">    The effect is unknown.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 /&gt;</v>
      </c>
    </row>
    <row r="179" spans="1:3" x14ac:dyDescent="0.25">
      <c r="A179" s="15"/>
      <c r="C179" s="3" t="str">
        <f>"  &lt;/Genotype&gt;"</f>
        <v xml:space="preserve">  &lt;/Genotype&gt;</v>
      </c>
    </row>
    <row r="180" spans="1:3" x14ac:dyDescent="0.25">
      <c r="A180" s="15"/>
      <c r="C180" s="3" t="s">
        <v>51</v>
      </c>
    </row>
    <row r="181" spans="1:3" x14ac:dyDescent="0.25">
      <c r="A181" s="15" t="s">
        <v>46</v>
      </c>
      <c r="B181" s="34" t="str">
        <f>CONCATENATE("Your ",B11," gene has no variants. A normal gene is referred to as a ",CHAR(34),"wild-type",CHAR(34)," gene.")</f>
        <v>Your TRPC4 gene has no variants. A normal gene is referred to as a "wild-type" gene.</v>
      </c>
      <c r="C181" s="3" t="str">
        <f>CONCATENATE("  &lt;Genotype hgvs=",CHAR(34),"wildtype",CHAR(34),"&gt;")</f>
        <v xml:space="preserve">  &lt;Genotype hgvs="wildtype"&gt;</v>
      </c>
    </row>
    <row r="182" spans="1:3" x14ac:dyDescent="0.25">
      <c r="A182" s="8" t="s">
        <v>47</v>
      </c>
      <c r="B182" s="34" t="s">
        <v>52</v>
      </c>
      <c r="C182" s="3" t="s">
        <v>26</v>
      </c>
    </row>
    <row r="183" spans="1:3" x14ac:dyDescent="0.25">
      <c r="A183" s="8" t="s">
        <v>41</v>
      </c>
      <c r="C183" s="3" t="s">
        <v>38</v>
      </c>
    </row>
    <row r="184" spans="1:3" x14ac:dyDescent="0.25">
      <c r="A184" s="8"/>
    </row>
    <row r="185" spans="1:3" x14ac:dyDescent="0.25">
      <c r="A185" s="8"/>
      <c r="C185" s="3" t="str">
        <f>CONCATENATE("    ",B181)</f>
        <v xml:space="preserve">    Your TRPC4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Your variant is not associated with any loss of function.</v>
      </c>
    </row>
    <row r="190" spans="1:3" x14ac:dyDescent="0.25">
      <c r="A190" s="8"/>
    </row>
    <row r="191" spans="1:3" x14ac:dyDescent="0.25">
      <c r="A191" s="8"/>
      <c r="C191" s="3" t="s">
        <v>43</v>
      </c>
    </row>
    <row r="192" spans="1:3" x14ac:dyDescent="0.25">
      <c r="A192" s="15"/>
    </row>
    <row r="193" spans="1:3" x14ac:dyDescent="0.25">
      <c r="A193" s="8"/>
      <c r="C193" s="3" t="str">
        <f>CONCATENATE( "    &lt;piechart percentage=",B183," /&gt;")</f>
        <v xml:space="preserve">    &lt;piechart percentage= /&gt;</v>
      </c>
    </row>
    <row r="194" spans="1:3" x14ac:dyDescent="0.25">
      <c r="A194" s="8"/>
      <c r="C194" s="3" t="str">
        <f>"  &lt;/Genotype&gt;"</f>
        <v xml:space="preserve">  &lt;/Genotype&gt;</v>
      </c>
    </row>
    <row r="195" spans="1:3" x14ac:dyDescent="0.25">
      <c r="A195" s="8"/>
      <c r="C195" s="3" t="str">
        <f>"&lt;/GeneAnalysis&gt;"</f>
        <v>&lt;/GeneAnalysis&gt;</v>
      </c>
    </row>
    <row r="196" spans="1:3" s="18" customFormat="1" x14ac:dyDescent="0.25">
      <c r="A196" s="27"/>
      <c r="B196" s="37"/>
    </row>
    <row r="197" spans="1:3" x14ac:dyDescent="0.25">
      <c r="A197" s="15"/>
      <c r="C197" s="3" t="str">
        <f>CONCATENATE("# How do changes in ",B11," affect people?")</f>
        <v># How do changes in TRPC4 affect people?</v>
      </c>
    </row>
    <row r="198" spans="1:3" x14ac:dyDescent="0.25">
      <c r="A198" s="15"/>
    </row>
    <row r="199" spans="1:3" x14ac:dyDescent="0.25">
      <c r="A199" s="15" t="s">
        <v>53</v>
      </c>
      <c r="B199"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199" s="3" t="str">
        <f>B199</f>
        <v>For the vast majority of people, the overall risk associated with the common TRPC4 variants is small and does not impact treatment. It is possible that variants in this gene interact with other gene variants, which is the reason for our inclusion of this gene.</v>
      </c>
    </row>
    <row r="200" spans="1:3" x14ac:dyDescent="0.25">
      <c r="A200" s="15"/>
    </row>
    <row r="201" spans="1:3" s="18" customFormat="1" x14ac:dyDescent="0.25">
      <c r="A201" s="27"/>
      <c r="B201" s="37"/>
      <c r="C201" s="16" t="s">
        <v>54</v>
      </c>
    </row>
    <row r="202" spans="1:3" s="18" customFormat="1" x14ac:dyDescent="0.25">
      <c r="A202" s="27"/>
      <c r="B202" s="37"/>
      <c r="C202" s="16"/>
    </row>
    <row r="203" spans="1:3" s="18" customFormat="1" x14ac:dyDescent="0.25">
      <c r="A203" s="16"/>
      <c r="B203" s="37"/>
      <c r="C203" s="16" t="s">
        <v>55</v>
      </c>
    </row>
    <row r="204" spans="1:3" s="18" customFormat="1" x14ac:dyDescent="0.25">
      <c r="A204" s="16"/>
      <c r="B204" s="37"/>
      <c r="C204" s="16"/>
    </row>
    <row r="205" spans="1:3" x14ac:dyDescent="0.25">
      <c r="A205" s="15"/>
      <c r="C205" s="3" t="s">
        <v>56</v>
      </c>
    </row>
    <row r="206" spans="1:3" x14ac:dyDescent="0.25">
      <c r="A206" s="15"/>
    </row>
    <row r="207" spans="1:3" x14ac:dyDescent="0.25">
      <c r="A207" s="15" t="s">
        <v>26</v>
      </c>
      <c r="B207" s="34" t="s">
        <v>57</v>
      </c>
      <c r="C207" s="3"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8" spans="1:3" x14ac:dyDescent="0.25">
      <c r="A208" s="15"/>
    </row>
    <row r="209" spans="1:3" x14ac:dyDescent="0.25">
      <c r="A209" s="15"/>
      <c r="C209" s="3" t="s">
        <v>58</v>
      </c>
    </row>
    <row r="210" spans="1:3" x14ac:dyDescent="0.25">
      <c r="A210" s="15"/>
    </row>
    <row r="211" spans="1:3" x14ac:dyDescent="0.25">
      <c r="B211" s="34" t="s">
        <v>59</v>
      </c>
      <c r="C211" s="3"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15"/>
    </row>
    <row r="213" spans="1:3" s="18" customFormat="1" x14ac:dyDescent="0.25">
      <c r="A213" s="27"/>
      <c r="B213" s="37"/>
      <c r="C213" s="16" t="s">
        <v>60</v>
      </c>
    </row>
    <row r="214" spans="1:3" s="18" customFormat="1" x14ac:dyDescent="0.25">
      <c r="A214" s="27"/>
      <c r="B214" s="37"/>
      <c r="C214" s="16"/>
    </row>
    <row r="215" spans="1:3" s="18" customFormat="1" x14ac:dyDescent="0.25">
      <c r="A215" s="16"/>
      <c r="B215" s="37"/>
      <c r="C215" s="16" t="s">
        <v>61</v>
      </c>
    </row>
    <row r="216" spans="1:3" s="18" customFormat="1" x14ac:dyDescent="0.25">
      <c r="A216" s="16"/>
      <c r="B216" s="37"/>
      <c r="C216" s="16"/>
    </row>
    <row r="217" spans="1:3" x14ac:dyDescent="0.25">
      <c r="A217" s="15"/>
      <c r="C217" s="3" t="s">
        <v>56</v>
      </c>
    </row>
    <row r="218" spans="1:3" x14ac:dyDescent="0.25">
      <c r="A218" s="15"/>
    </row>
    <row r="219" spans="1:3" x14ac:dyDescent="0.25">
      <c r="A219" s="15" t="s">
        <v>26</v>
      </c>
      <c r="B219" s="34" t="s">
        <v>62</v>
      </c>
      <c r="C219" s="3" t="str">
        <f>B219</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0" spans="1:3" x14ac:dyDescent="0.25">
      <c r="A220" s="15"/>
    </row>
    <row r="221" spans="1:3" x14ac:dyDescent="0.25">
      <c r="A221" s="15"/>
      <c r="C221" s="3" t="s">
        <v>58</v>
      </c>
    </row>
    <row r="222" spans="1:3" x14ac:dyDescent="0.25">
      <c r="A222" s="15"/>
    </row>
    <row r="223" spans="1:3" x14ac:dyDescent="0.25">
      <c r="A223" s="15"/>
      <c r="B223" s="34" t="s">
        <v>63</v>
      </c>
      <c r="C223" s="3" t="str">
        <f>B223</f>
        <v>[Anti-CD20 intervention](https://www.ncbi.nlm.nih.gov/pubmed/27834303) may help CFS patients, and has shown to increase muscarinic antibody positivity and reduced symptoms.</v>
      </c>
    </row>
    <row r="225" spans="1:3" s="18" customFormat="1" x14ac:dyDescent="0.25">
      <c r="A225" s="27"/>
      <c r="B225" s="37"/>
      <c r="C225" s="16" t="s">
        <v>64</v>
      </c>
    </row>
    <row r="226" spans="1:3" s="18" customFormat="1" x14ac:dyDescent="0.25">
      <c r="A226" s="27"/>
      <c r="B226" s="37"/>
      <c r="C226" s="16"/>
    </row>
    <row r="227" spans="1:3" s="18" customFormat="1" x14ac:dyDescent="0.25">
      <c r="A227" s="16"/>
      <c r="B227" s="37"/>
      <c r="C227" s="16" t="s">
        <v>65</v>
      </c>
    </row>
    <row r="228" spans="1:3" s="18" customFormat="1" x14ac:dyDescent="0.25">
      <c r="A228" s="16"/>
      <c r="B228" s="37"/>
      <c r="C228" s="16"/>
    </row>
    <row r="229" spans="1:3" x14ac:dyDescent="0.25">
      <c r="A229" s="15"/>
      <c r="C229" s="3" t="s">
        <v>56</v>
      </c>
    </row>
    <row r="230" spans="1:3" x14ac:dyDescent="0.25">
      <c r="A230" s="15"/>
    </row>
    <row r="231" spans="1:3" x14ac:dyDescent="0.25">
      <c r="A231" s="15" t="s">
        <v>26</v>
      </c>
      <c r="B231" s="34" t="s">
        <v>66</v>
      </c>
      <c r="C231" s="3" t="str">
        <f>B231</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2" spans="1:3" x14ac:dyDescent="0.25">
      <c r="A232" s="15"/>
    </row>
    <row r="233" spans="1:3" x14ac:dyDescent="0.25">
      <c r="A233" s="15"/>
      <c r="C233" s="3" t="s">
        <v>58</v>
      </c>
    </row>
    <row r="234" spans="1:3" x14ac:dyDescent="0.25">
      <c r="A234" s="15"/>
    </row>
    <row r="235" spans="1:3" x14ac:dyDescent="0.25">
      <c r="A235" s="15"/>
      <c r="B235" s="34" t="s">
        <v>67</v>
      </c>
      <c r="C235" s="3" t="str">
        <f>B235</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7" spans="1:3" s="18" customFormat="1" x14ac:dyDescent="0.25">
      <c r="A237" s="27"/>
      <c r="B237" s="37"/>
      <c r="C237" s="16" t="s">
        <v>68</v>
      </c>
    </row>
    <row r="238" spans="1:3" s="18" customFormat="1" x14ac:dyDescent="0.25">
      <c r="A238" s="27"/>
      <c r="B238" s="37"/>
      <c r="C238" s="16"/>
    </row>
    <row r="239" spans="1:3" s="18" customFormat="1" x14ac:dyDescent="0.25">
      <c r="A239" s="16"/>
      <c r="B239" s="37"/>
      <c r="C239" s="16" t="s">
        <v>69</v>
      </c>
    </row>
    <row r="240" spans="1:3" s="18" customFormat="1" x14ac:dyDescent="0.25">
      <c r="A240" s="16"/>
      <c r="B240" s="37"/>
      <c r="C240" s="16"/>
    </row>
    <row r="241" spans="1:3" x14ac:dyDescent="0.25">
      <c r="A241" s="15"/>
      <c r="C241" s="3" t="s">
        <v>70</v>
      </c>
    </row>
    <row r="242" spans="1:3" x14ac:dyDescent="0.25">
      <c r="A242" s="15"/>
    </row>
    <row r="243" spans="1:3" x14ac:dyDescent="0.25">
      <c r="A243" s="15" t="s">
        <v>26</v>
      </c>
      <c r="B243" s="34" t="s">
        <v>71</v>
      </c>
      <c r="C243" s="3" t="str">
        <f>B243</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4" spans="1:3" x14ac:dyDescent="0.25">
      <c r="A244" s="15"/>
    </row>
    <row r="245" spans="1:3" x14ac:dyDescent="0.25">
      <c r="A245" s="15"/>
      <c r="C245" s="3" t="s">
        <v>58</v>
      </c>
    </row>
    <row r="246" spans="1:3" x14ac:dyDescent="0.25">
      <c r="A246" s="15"/>
    </row>
    <row r="247" spans="1:3" x14ac:dyDescent="0.25">
      <c r="A247" s="15"/>
      <c r="B247" s="34" t="s">
        <v>72</v>
      </c>
      <c r="C247" s="3" t="str">
        <f>B247</f>
        <v>Symptoms may improve after removal of cataracts, and should be monitored carefully to prevent further lens and iris adhesion due to [incorrect surgery](https://www.ncbi.nlm.nih.gov/pubmed/19246951).</v>
      </c>
    </row>
    <row r="249" spans="1:3" s="18" customFormat="1" x14ac:dyDescent="0.25">
      <c r="B249" s="37"/>
    </row>
    <row r="251" spans="1:3" x14ac:dyDescent="0.25">
      <c r="A251" s="3" t="s">
        <v>73</v>
      </c>
      <c r="B251" s="34" t="s">
        <v>74</v>
      </c>
      <c r="C251" s="3" t="str">
        <f>CONCATENATE("&lt;symptoms ",B251," /&gt;")</f>
        <v>&lt;symptoms  vision problems D014786 pain D010146 chills and night sweats D023341 multiple chemical sensitivity/allergies D018777 inflamation D007249 /&gt;</v>
      </c>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NR3C1</vt:lpstr>
      <vt:lpstr>NPAS2</vt:lpstr>
      <vt:lpstr>HSD11B1</vt:lpstr>
      <vt:lpstr>DRD2</vt:lpstr>
      <vt:lpstr>POMC</vt:lpstr>
      <vt:lpstr>CHRNA2</vt:lpstr>
      <vt:lpstr>HTR2A</vt:lpstr>
      <vt:lpstr>IL12B</vt:lpstr>
      <vt:lpstr>TRPC4</vt:lpstr>
      <vt:lpstr>NOS3</vt:lpstr>
      <vt:lpstr>GRIK2</vt:lpstr>
      <vt:lpstr>TPH2</vt:lpstr>
      <vt:lpstr>TRPC2</vt:lpstr>
      <vt:lpstr>CRHR1</vt:lpstr>
      <vt:lpstr>IFNG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2018-05-10T08:53:25Z</dcterms:modified>
</cp:coreProperties>
</file>