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117A5391-8E7B-45BA-B6B7-D3D690A2D166}" xr6:coauthVersionLast="31" xr6:coauthVersionMax="31" xr10:uidLastSave="{00000000-0000-0000-0000-000000000000}"/>
  <bookViews>
    <workbookView xWindow="0" yWindow="0" windowWidth="20490" windowHeight="7230" firstSheet="5" activeTab="8" xr2:uid="{10C40B49-6154-4245-AD46-80E39C341D73}"/>
  </bookViews>
  <sheets>
    <sheet name="Sheet1" sheetId="1" r:id="rId1"/>
    <sheet name="grik3" sheetId="2" r:id="rId2"/>
    <sheet name="tprm8" sheetId="4" r:id="rId3"/>
    <sheet name="COMT" sheetId="5" r:id="rId4"/>
    <sheet name="CHRNE" sheetId="7" r:id="rId5"/>
    <sheet name="MTHFR" sheetId="6" r:id="rId6"/>
    <sheet name="SLCA4" sheetId="8" r:id="rId7"/>
    <sheet name="CLYBL" sheetId="9" r:id="rId8"/>
    <sheet name="CHRNA3" sheetId="10" r:id="rId9"/>
    <sheet name="Sheet3" sheetId="3" r:id="rId10"/>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0" l="1"/>
  <c r="B298" i="4"/>
  <c r="B296" i="5"/>
  <c r="B150" i="7"/>
  <c r="B165" i="6"/>
  <c r="B394" i="8"/>
  <c r="B85" i="9"/>
  <c r="B148" i="10"/>
  <c r="C148" i="10" s="1"/>
  <c r="C189" i="10"/>
  <c r="C185" i="10"/>
  <c r="C179" i="10"/>
  <c r="C175" i="10"/>
  <c r="B59" i="10"/>
  <c r="B67" i="9"/>
  <c r="B34" i="10"/>
  <c r="C35" i="10" s="1"/>
  <c r="B77" i="10"/>
  <c r="C78" i="10" s="1"/>
  <c r="C20" i="10"/>
  <c r="C193" i="10"/>
  <c r="C168" i="10"/>
  <c r="C164" i="10"/>
  <c r="C158" i="10"/>
  <c r="C154" i="10"/>
  <c r="C146" i="10"/>
  <c r="C144" i="10"/>
  <c r="C143" i="10"/>
  <c r="C142" i="10"/>
  <c r="C138" i="10"/>
  <c r="C130" i="10"/>
  <c r="B130" i="10"/>
  <c r="C134" i="10" s="1"/>
  <c r="C129" i="10"/>
  <c r="C128" i="10"/>
  <c r="C124" i="10"/>
  <c r="C116" i="10"/>
  <c r="B116" i="10"/>
  <c r="C120" i="10" s="1"/>
  <c r="C115" i="10"/>
  <c r="C114" i="10"/>
  <c r="C110" i="10"/>
  <c r="C102" i="10"/>
  <c r="B102" i="10"/>
  <c r="C106" i="10" s="1"/>
  <c r="C101" i="10"/>
  <c r="C100" i="10"/>
  <c r="C96" i="10"/>
  <c r="C88" i="10"/>
  <c r="B88" i="10"/>
  <c r="C92" i="10" s="1"/>
  <c r="C87" i="10"/>
  <c r="C86" i="10"/>
  <c r="C82" i="10"/>
  <c r="C74" i="10"/>
  <c r="C72" i="10"/>
  <c r="C71" i="10"/>
  <c r="C67" i="10"/>
  <c r="C63" i="10"/>
  <c r="C59" i="10"/>
  <c r="C58" i="10"/>
  <c r="C57" i="10"/>
  <c r="C53" i="10"/>
  <c r="C49" i="10"/>
  <c r="C45" i="10"/>
  <c r="C44" i="10"/>
  <c r="C43" i="10"/>
  <c r="C39" i="10"/>
  <c r="C31" i="10"/>
  <c r="C28" i="10"/>
  <c r="C26" i="10"/>
  <c r="C24" i="10"/>
  <c r="C23" i="10"/>
  <c r="C73" i="10" s="1"/>
  <c r="C22" i="10"/>
  <c r="C18" i="10"/>
  <c r="C17" i="10"/>
  <c r="C30" i="10" s="1"/>
  <c r="C13" i="10"/>
  <c r="C11" i="10"/>
  <c r="C9" i="10"/>
  <c r="C6" i="10"/>
  <c r="C4" i="10"/>
  <c r="C2" i="10"/>
  <c r="B376" i="8"/>
  <c r="B348" i="8"/>
  <c r="B305" i="8"/>
  <c r="B262" i="8"/>
  <c r="B218" i="8"/>
  <c r="B175" i="8"/>
  <c r="B132" i="8"/>
  <c r="B145" i="6"/>
  <c r="B102" i="6"/>
  <c r="B59" i="6"/>
  <c r="B130" i="7"/>
  <c r="B102" i="7"/>
  <c r="B59" i="7"/>
  <c r="B278" i="5"/>
  <c r="B250" i="5"/>
  <c r="B206" i="5"/>
  <c r="B163" i="5"/>
  <c r="B120" i="5"/>
  <c r="B77" i="5"/>
  <c r="B278" i="4"/>
  <c r="B250" i="4"/>
  <c r="B206" i="4"/>
  <c r="B163" i="4"/>
  <c r="B120" i="4"/>
  <c r="B77" i="4"/>
  <c r="B179" i="2"/>
  <c r="B151" i="2"/>
  <c r="B108" i="2"/>
  <c r="B65" i="2"/>
  <c r="B53" i="9"/>
  <c r="C15" i="9" l="1"/>
  <c r="V15" i="9"/>
  <c r="U15" i="9"/>
  <c r="X14" i="9"/>
  <c r="W14" i="9"/>
  <c r="S14" i="9"/>
  <c r="R14" i="9"/>
  <c r="C109" i="9"/>
  <c r="C105" i="9"/>
  <c r="C101" i="9"/>
  <c r="C95" i="9"/>
  <c r="C91" i="9"/>
  <c r="C85" i="9"/>
  <c r="C83" i="9"/>
  <c r="C81" i="9"/>
  <c r="C80" i="9"/>
  <c r="C79" i="9"/>
  <c r="C75" i="9"/>
  <c r="C67" i="9"/>
  <c r="C71" i="9"/>
  <c r="C66" i="9"/>
  <c r="C65" i="9"/>
  <c r="C61" i="9"/>
  <c r="C53" i="9"/>
  <c r="C57" i="9"/>
  <c r="C52" i="9"/>
  <c r="C51" i="9"/>
  <c r="C47" i="9"/>
  <c r="C39" i="9"/>
  <c r="B39" i="9"/>
  <c r="C43" i="9" s="1"/>
  <c r="C38" i="9"/>
  <c r="C37" i="9"/>
  <c r="C33" i="9"/>
  <c r="B28" i="9"/>
  <c r="C29" i="9" s="1"/>
  <c r="C25" i="9"/>
  <c r="C22" i="9"/>
  <c r="C20" i="9"/>
  <c r="C18" i="9"/>
  <c r="C17" i="9"/>
  <c r="C24" i="9" s="1"/>
  <c r="C13" i="9"/>
  <c r="C11" i="9"/>
  <c r="C9" i="9"/>
  <c r="C6" i="9"/>
  <c r="C4" i="9"/>
  <c r="C2" i="9"/>
  <c r="C79" i="8"/>
  <c r="C26" i="8"/>
  <c r="C15" i="8"/>
  <c r="B323" i="8"/>
  <c r="C324" i="8" s="1"/>
  <c r="B334" i="8"/>
  <c r="C338" i="8" s="1"/>
  <c r="C352" i="8"/>
  <c r="B291" i="8"/>
  <c r="C295" i="8" s="1"/>
  <c r="C309" i="8"/>
  <c r="B280" i="8"/>
  <c r="C281" i="8" s="1"/>
  <c r="C318" i="8"/>
  <c r="C317" i="8"/>
  <c r="C313" i="8"/>
  <c r="C305" i="8"/>
  <c r="C304" i="8"/>
  <c r="C303" i="8"/>
  <c r="C299" i="8"/>
  <c r="C291" i="8"/>
  <c r="C290" i="8"/>
  <c r="C289" i="8"/>
  <c r="C285" i="8"/>
  <c r="C277" i="8"/>
  <c r="C361" i="8"/>
  <c r="C360" i="8"/>
  <c r="C356" i="8"/>
  <c r="C348" i="8"/>
  <c r="C347" i="8"/>
  <c r="C346" i="8"/>
  <c r="C342" i="8"/>
  <c r="C334" i="8"/>
  <c r="C333" i="8"/>
  <c r="C332" i="8"/>
  <c r="C328" i="8"/>
  <c r="C320" i="8"/>
  <c r="B50" i="8"/>
  <c r="C50" i="8" s="1"/>
  <c r="B44" i="8"/>
  <c r="C44" i="8" s="1"/>
  <c r="B56" i="8"/>
  <c r="C56" i="8" s="1"/>
  <c r="C58" i="8"/>
  <c r="C54" i="8"/>
  <c r="C53" i="8"/>
  <c r="C319" i="8" s="1"/>
  <c r="C52" i="8"/>
  <c r="C48" i="8"/>
  <c r="C47" i="8"/>
  <c r="C276" i="8" s="1"/>
  <c r="C41" i="8"/>
  <c r="C233" i="8" s="1"/>
  <c r="C35" i="8"/>
  <c r="C189" i="8" s="1"/>
  <c r="C29" i="8"/>
  <c r="C146" i="8" s="1"/>
  <c r="C23" i="8"/>
  <c r="C103" i="8" s="1"/>
  <c r="C17" i="8"/>
  <c r="C60" i="8" s="1"/>
  <c r="C468" i="8"/>
  <c r="C465" i="8"/>
  <c r="C461" i="8"/>
  <c r="C455" i="8"/>
  <c r="C451" i="8"/>
  <c r="C445" i="8"/>
  <c r="C441" i="8"/>
  <c r="C435" i="8"/>
  <c r="C431" i="8"/>
  <c r="C425" i="8"/>
  <c r="C421" i="8"/>
  <c r="C414" i="8"/>
  <c r="C410" i="8"/>
  <c r="C404" i="8"/>
  <c r="C400" i="8"/>
  <c r="C394" i="8"/>
  <c r="C392" i="8"/>
  <c r="C390" i="8"/>
  <c r="C389" i="8"/>
  <c r="C388" i="8"/>
  <c r="C384" i="8"/>
  <c r="C376" i="8"/>
  <c r="C380" i="8"/>
  <c r="C375" i="8"/>
  <c r="C374" i="8"/>
  <c r="C370" i="8"/>
  <c r="C362" i="8"/>
  <c r="B362" i="8"/>
  <c r="C366" i="8" s="1"/>
  <c r="C275" i="8"/>
  <c r="C274" i="8"/>
  <c r="C270" i="8"/>
  <c r="C262" i="8"/>
  <c r="C266" i="8"/>
  <c r="C261" i="8"/>
  <c r="C260" i="8"/>
  <c r="C256" i="8"/>
  <c r="C248" i="8"/>
  <c r="B248" i="8"/>
  <c r="C252" i="8" s="1"/>
  <c r="C247" i="8"/>
  <c r="C246" i="8"/>
  <c r="C242" i="8"/>
  <c r="B237" i="8"/>
  <c r="C238" i="8" s="1"/>
  <c r="C234" i="8"/>
  <c r="C232" i="8"/>
  <c r="C231" i="8"/>
  <c r="C230" i="8"/>
  <c r="C226" i="8"/>
  <c r="C218" i="8"/>
  <c r="C222" i="8"/>
  <c r="C217" i="8"/>
  <c r="C216" i="8"/>
  <c r="C212" i="8"/>
  <c r="C204" i="8"/>
  <c r="B204" i="8"/>
  <c r="C208" i="8" s="1"/>
  <c r="C203" i="8"/>
  <c r="C202" i="8"/>
  <c r="C198" i="8"/>
  <c r="B193" i="8"/>
  <c r="C194" i="8" s="1"/>
  <c r="C190" i="8"/>
  <c r="C188" i="8"/>
  <c r="C187" i="8"/>
  <c r="C183" i="8"/>
  <c r="C175" i="8"/>
  <c r="C179" i="8"/>
  <c r="C174" i="8"/>
  <c r="C173" i="8"/>
  <c r="C169" i="8"/>
  <c r="C161" i="8"/>
  <c r="B161" i="8"/>
  <c r="C165" i="8" s="1"/>
  <c r="C160" i="8"/>
  <c r="C159" i="8"/>
  <c r="C155" i="8"/>
  <c r="B150" i="8"/>
  <c r="C151" i="8" s="1"/>
  <c r="C147" i="8"/>
  <c r="C145" i="8"/>
  <c r="C144" i="8"/>
  <c r="C140" i="8"/>
  <c r="C132" i="8"/>
  <c r="C136" i="8"/>
  <c r="C131" i="8"/>
  <c r="C130" i="8"/>
  <c r="C126" i="8"/>
  <c r="C118" i="8"/>
  <c r="B118" i="8"/>
  <c r="C122" i="8" s="1"/>
  <c r="C117" i="8"/>
  <c r="C116" i="8"/>
  <c r="C112" i="8"/>
  <c r="B107" i="8"/>
  <c r="C108" i="8" s="1"/>
  <c r="C104" i="8"/>
  <c r="C102" i="8"/>
  <c r="C101" i="8"/>
  <c r="C97" i="8"/>
  <c r="C93" i="8"/>
  <c r="C89" i="8"/>
  <c r="C88" i="8"/>
  <c r="C87" i="8"/>
  <c r="C83" i="8"/>
  <c r="C75" i="8"/>
  <c r="C74" i="8"/>
  <c r="C73" i="8"/>
  <c r="C69" i="8"/>
  <c r="C65" i="8"/>
  <c r="C61" i="8"/>
  <c r="C46" i="8"/>
  <c r="C42" i="8"/>
  <c r="C40" i="8"/>
  <c r="B39" i="8"/>
  <c r="C38" i="8"/>
  <c r="C36" i="8"/>
  <c r="C34" i="8"/>
  <c r="C32" i="8"/>
  <c r="C30" i="8"/>
  <c r="C28" i="8"/>
  <c r="C24" i="8"/>
  <c r="C22" i="8"/>
  <c r="C18" i="8"/>
  <c r="C13" i="8"/>
  <c r="C11" i="8"/>
  <c r="C9" i="8"/>
  <c r="C6" i="8"/>
  <c r="C4" i="8"/>
  <c r="C2" i="8"/>
  <c r="C63" i="7"/>
  <c r="C39" i="7"/>
  <c r="C15" i="7"/>
  <c r="B123" i="6"/>
  <c r="C121" i="6" s="1"/>
  <c r="C172" i="7"/>
  <c r="C168" i="7"/>
  <c r="C164" i="7"/>
  <c r="C158" i="7"/>
  <c r="C154" i="7"/>
  <c r="C150" i="7"/>
  <c r="C148" i="7"/>
  <c r="C144" i="7"/>
  <c r="C143" i="7"/>
  <c r="C142" i="7"/>
  <c r="C138" i="7"/>
  <c r="C130" i="7"/>
  <c r="C134" i="7"/>
  <c r="C129" i="7"/>
  <c r="C128" i="7"/>
  <c r="C124" i="7"/>
  <c r="C116" i="7"/>
  <c r="B116" i="7"/>
  <c r="C120" i="7" s="1"/>
  <c r="C115" i="7"/>
  <c r="C114" i="7"/>
  <c r="C110" i="7"/>
  <c r="C102" i="7"/>
  <c r="C106" i="7"/>
  <c r="C101" i="7"/>
  <c r="C100" i="7"/>
  <c r="C96" i="7"/>
  <c r="C88" i="7"/>
  <c r="B88" i="7"/>
  <c r="C92" i="7" s="1"/>
  <c r="C87" i="7"/>
  <c r="C86" i="7"/>
  <c r="C82" i="7"/>
  <c r="B77" i="7"/>
  <c r="C78" i="7" s="1"/>
  <c r="C74" i="7"/>
  <c r="C72" i="7"/>
  <c r="C71" i="7"/>
  <c r="C67" i="7"/>
  <c r="C59" i="7"/>
  <c r="C58" i="7"/>
  <c r="C57" i="7"/>
  <c r="C53" i="7"/>
  <c r="C45" i="7"/>
  <c r="B45" i="7"/>
  <c r="C49" i="7" s="1"/>
  <c r="C44" i="7"/>
  <c r="C43" i="7"/>
  <c r="B34" i="7"/>
  <c r="C35" i="7" s="1"/>
  <c r="C31" i="7"/>
  <c r="C28" i="7"/>
  <c r="B26" i="7"/>
  <c r="C26" i="7" s="1"/>
  <c r="C24" i="7"/>
  <c r="C23" i="7"/>
  <c r="C73" i="7" s="1"/>
  <c r="C22" i="7"/>
  <c r="C20" i="7"/>
  <c r="C18" i="7"/>
  <c r="C17" i="7"/>
  <c r="C30" i="7" s="1"/>
  <c r="C13" i="7"/>
  <c r="C11" i="7"/>
  <c r="C9" i="7"/>
  <c r="C6" i="7"/>
  <c r="C4" i="7"/>
  <c r="C2" i="7"/>
  <c r="B264" i="4"/>
  <c r="B131" i="6"/>
  <c r="B121" i="6"/>
  <c r="B122" i="6"/>
  <c r="B118" i="6"/>
  <c r="B119" i="6"/>
  <c r="B120" i="6"/>
  <c r="B117" i="6"/>
  <c r="B77" i="6"/>
  <c r="C130" i="6"/>
  <c r="C129" i="6"/>
  <c r="C125" i="6"/>
  <c r="C117" i="6" l="1"/>
  <c r="B27" i="6" l="1"/>
  <c r="C15" i="6"/>
  <c r="C399" i="5"/>
  <c r="C395" i="5"/>
  <c r="C197" i="6" l="1"/>
  <c r="C194" i="6"/>
  <c r="C190" i="6"/>
  <c r="C183" i="6"/>
  <c r="C179" i="6"/>
  <c r="C173" i="6"/>
  <c r="C169" i="6"/>
  <c r="C165" i="6"/>
  <c r="C163" i="6"/>
  <c r="C159" i="6"/>
  <c r="C158" i="6"/>
  <c r="C157" i="6"/>
  <c r="C153" i="6"/>
  <c r="C145" i="6"/>
  <c r="C149" i="6"/>
  <c r="C144" i="6"/>
  <c r="C143" i="6"/>
  <c r="C139" i="6"/>
  <c r="C131" i="6"/>
  <c r="C135" i="6"/>
  <c r="C115" i="6"/>
  <c r="C114" i="6"/>
  <c r="C110" i="6"/>
  <c r="C102" i="6"/>
  <c r="C106" i="6"/>
  <c r="C101" i="6"/>
  <c r="C100" i="6"/>
  <c r="C96" i="6"/>
  <c r="C88" i="6"/>
  <c r="B88" i="6"/>
  <c r="C92" i="6" s="1"/>
  <c r="C87" i="6"/>
  <c r="C86" i="6"/>
  <c r="C82" i="6"/>
  <c r="C78" i="6"/>
  <c r="C74" i="6"/>
  <c r="C72" i="6"/>
  <c r="C71" i="6"/>
  <c r="C67" i="6"/>
  <c r="C59" i="6"/>
  <c r="C63" i="6"/>
  <c r="C58" i="6"/>
  <c r="C57" i="6"/>
  <c r="C53" i="6"/>
  <c r="C45" i="6"/>
  <c r="B45" i="6"/>
  <c r="C49" i="6" s="1"/>
  <c r="C44" i="6"/>
  <c r="C43" i="6"/>
  <c r="C39" i="6"/>
  <c r="B34" i="6"/>
  <c r="C35" i="6" s="1"/>
  <c r="C31" i="6"/>
  <c r="C28" i="6"/>
  <c r="C26" i="6"/>
  <c r="C24" i="6"/>
  <c r="C23" i="6"/>
  <c r="C73" i="6" s="1"/>
  <c r="C22" i="6"/>
  <c r="C20" i="6"/>
  <c r="C18" i="6"/>
  <c r="C17" i="6"/>
  <c r="C30" i="6" s="1"/>
  <c r="C13" i="6"/>
  <c r="C11" i="6"/>
  <c r="C9" i="6"/>
  <c r="C6" i="6"/>
  <c r="C4" i="6"/>
  <c r="C2" i="6"/>
  <c r="B165" i="2"/>
  <c r="C169" i="2" s="1"/>
  <c r="C155" i="2"/>
  <c r="C59" i="2"/>
  <c r="C55" i="2"/>
  <c r="C73" i="2"/>
  <c r="C69" i="2"/>
  <c r="C102" i="2"/>
  <c r="C98" i="2"/>
  <c r="C116" i="2"/>
  <c r="C112" i="2"/>
  <c r="C145" i="2"/>
  <c r="C141" i="2"/>
  <c r="C159" i="2"/>
  <c r="C187" i="2"/>
  <c r="C183" i="2"/>
  <c r="C173" i="2"/>
  <c r="C71" i="4"/>
  <c r="C85" i="4"/>
  <c r="C114" i="4"/>
  <c r="C128" i="4"/>
  <c r="C157" i="4"/>
  <c r="C171" i="4"/>
  <c r="C200" i="4"/>
  <c r="C214" i="4"/>
  <c r="C244" i="4"/>
  <c r="C258" i="4"/>
  <c r="C272" i="4"/>
  <c r="C268" i="4"/>
  <c r="C286" i="4"/>
  <c r="C282" i="4"/>
  <c r="C131" i="2"/>
  <c r="C127" i="2"/>
  <c r="C88" i="2"/>
  <c r="C84" i="2"/>
  <c r="C45" i="2"/>
  <c r="C41" i="2"/>
  <c r="C230" i="4"/>
  <c r="C186" i="4"/>
  <c r="C143" i="4"/>
  <c r="C100" i="4"/>
  <c r="C57" i="4"/>
  <c r="C230" i="5"/>
  <c r="C186" i="5"/>
  <c r="C286" i="5"/>
  <c r="C272" i="5"/>
  <c r="C258" i="5"/>
  <c r="C244" i="5"/>
  <c r="C214" i="5"/>
  <c r="C200" i="5"/>
  <c r="C171" i="5"/>
  <c r="C157" i="5"/>
  <c r="C143" i="5"/>
  <c r="C41" i="5"/>
  <c r="C221" i="5" s="1"/>
  <c r="C35" i="5"/>
  <c r="C177" i="5" s="1"/>
  <c r="C29" i="5"/>
  <c r="C134" i="5" s="1"/>
  <c r="C23" i="5"/>
  <c r="C91" i="5" s="1"/>
  <c r="C17" i="5"/>
  <c r="C48" i="5" s="1"/>
  <c r="B26" i="5"/>
  <c r="C26" i="5" s="1"/>
  <c r="C15" i="2"/>
  <c r="C403" i="5"/>
  <c r="C368" i="5"/>
  <c r="C364" i="5"/>
  <c r="C388" i="5"/>
  <c r="C384" i="5"/>
  <c r="C306" i="5"/>
  <c r="C302" i="5"/>
  <c r="C378" i="5"/>
  <c r="C374" i="5"/>
  <c r="C358" i="5"/>
  <c r="C354" i="5"/>
  <c r="C348" i="5"/>
  <c r="C344" i="5"/>
  <c r="C338" i="5"/>
  <c r="C334" i="5"/>
  <c r="C327" i="5"/>
  <c r="C323" i="5"/>
  <c r="C317" i="5"/>
  <c r="C313" i="5"/>
  <c r="C296" i="5"/>
  <c r="C294" i="5"/>
  <c r="C292" i="5"/>
  <c r="C291" i="5"/>
  <c r="C290" i="5"/>
  <c r="C278" i="5"/>
  <c r="C282" i="5"/>
  <c r="C277" i="5"/>
  <c r="C276" i="5"/>
  <c r="C264" i="5"/>
  <c r="B264" i="5"/>
  <c r="C268" i="5" s="1"/>
  <c r="C263" i="5"/>
  <c r="C262" i="5"/>
  <c r="C250" i="5"/>
  <c r="C254" i="5"/>
  <c r="C249" i="5"/>
  <c r="C248" i="5"/>
  <c r="C236" i="5"/>
  <c r="B236" i="5"/>
  <c r="C240" i="5" s="1"/>
  <c r="C235" i="5"/>
  <c r="C234" i="5"/>
  <c r="B225" i="5"/>
  <c r="C226" i="5" s="1"/>
  <c r="C222" i="5"/>
  <c r="C220" i="5"/>
  <c r="C219" i="5"/>
  <c r="C218" i="5"/>
  <c r="C206" i="5"/>
  <c r="C210" i="5"/>
  <c r="C205" i="5"/>
  <c r="C204" i="5"/>
  <c r="C192" i="5"/>
  <c r="B192" i="5"/>
  <c r="C196" i="5" s="1"/>
  <c r="C191" i="5"/>
  <c r="C190" i="5"/>
  <c r="B181" i="5"/>
  <c r="C182" i="5" s="1"/>
  <c r="C178" i="5"/>
  <c r="C176" i="5"/>
  <c r="C175" i="5"/>
  <c r="C163" i="5"/>
  <c r="C167" i="5"/>
  <c r="C162" i="5"/>
  <c r="C161" i="5"/>
  <c r="C149" i="5"/>
  <c r="B149" i="5"/>
  <c r="C153" i="5" s="1"/>
  <c r="C148" i="5"/>
  <c r="C147" i="5"/>
  <c r="B138" i="5"/>
  <c r="C139" i="5" s="1"/>
  <c r="C135" i="5"/>
  <c r="C133" i="5"/>
  <c r="C132" i="5"/>
  <c r="C128" i="5"/>
  <c r="C120" i="5"/>
  <c r="C124" i="5"/>
  <c r="C119" i="5"/>
  <c r="C118" i="5"/>
  <c r="C114" i="5"/>
  <c r="C106" i="5"/>
  <c r="B106" i="5"/>
  <c r="C110" i="5" s="1"/>
  <c r="C105" i="5"/>
  <c r="C104" i="5"/>
  <c r="C100" i="5"/>
  <c r="B95" i="5"/>
  <c r="C96" i="5" s="1"/>
  <c r="C92" i="5"/>
  <c r="C90" i="5"/>
  <c r="C89" i="5"/>
  <c r="C81" i="5"/>
  <c r="C85" i="5"/>
  <c r="C77" i="5"/>
  <c r="C76" i="5"/>
  <c r="C75" i="5"/>
  <c r="C71" i="5"/>
  <c r="C63" i="5"/>
  <c r="B63" i="5"/>
  <c r="C67" i="5" s="1"/>
  <c r="C62" i="5"/>
  <c r="C61" i="5"/>
  <c r="C57" i="5"/>
  <c r="B52" i="5"/>
  <c r="C53" i="5" s="1"/>
  <c r="C49" i="5"/>
  <c r="C46" i="5"/>
  <c r="C44" i="5"/>
  <c r="C42" i="5"/>
  <c r="C40" i="5"/>
  <c r="B39" i="5"/>
  <c r="C38" i="5" s="1"/>
  <c r="C36" i="5"/>
  <c r="C34" i="5"/>
  <c r="B33" i="5"/>
  <c r="C32" i="5" s="1"/>
  <c r="C30" i="5"/>
  <c r="C28" i="5"/>
  <c r="C24" i="5"/>
  <c r="C22" i="5"/>
  <c r="C20" i="5"/>
  <c r="C18" i="5"/>
  <c r="C15" i="5"/>
  <c r="C13" i="5"/>
  <c r="C11" i="5"/>
  <c r="C9" i="5"/>
  <c r="C6" i="5"/>
  <c r="C4" i="5"/>
  <c r="C2" i="5"/>
  <c r="C15" i="4"/>
  <c r="C359" i="4"/>
  <c r="C355" i="4"/>
  <c r="C211" i="2"/>
  <c r="C362" i="4"/>
  <c r="C338" i="4"/>
  <c r="C334" i="4"/>
  <c r="C308" i="4"/>
  <c r="C304" i="4"/>
  <c r="C328" i="4"/>
  <c r="C324" i="4"/>
  <c r="C318" i="4"/>
  <c r="C314" i="4"/>
  <c r="C349" i="4"/>
  <c r="C345" i="4"/>
  <c r="C6" i="4"/>
  <c r="C298" i="4"/>
  <c r="C254" i="4"/>
  <c r="B236" i="4"/>
  <c r="C240" i="4" s="1"/>
  <c r="B225" i="4"/>
  <c r="C226" i="4" s="1"/>
  <c r="C210" i="4"/>
  <c r="B192" i="4"/>
  <c r="C196" i="4" s="1"/>
  <c r="B181" i="4"/>
  <c r="C182" i="4" s="1"/>
  <c r="C167" i="4"/>
  <c r="C81" i="4"/>
  <c r="C124" i="4"/>
  <c r="B106" i="4"/>
  <c r="C110" i="4" s="1"/>
  <c r="B95" i="4"/>
  <c r="C96" i="4" s="1"/>
  <c r="B63" i="4"/>
  <c r="C67" i="4" s="1"/>
  <c r="B52" i="4"/>
  <c r="C53" i="4" s="1"/>
  <c r="C250" i="4"/>
  <c r="C236" i="4"/>
  <c r="C222" i="4"/>
  <c r="C206" i="4"/>
  <c r="C192" i="4"/>
  <c r="C178" i="4"/>
  <c r="C163" i="4"/>
  <c r="C149" i="4"/>
  <c r="B149" i="4"/>
  <c r="C153" i="4" s="1"/>
  <c r="C135" i="4"/>
  <c r="B138" i="4"/>
  <c r="C139" i="4" s="1"/>
  <c r="C120" i="4"/>
  <c r="C106" i="4"/>
  <c r="C92" i="4"/>
  <c r="C77" i="4"/>
  <c r="C49" i="4"/>
  <c r="C63" i="4"/>
  <c r="C90" i="4"/>
  <c r="C89" i="4"/>
  <c r="C76" i="4"/>
  <c r="C75" i="4"/>
  <c r="C62" i="4"/>
  <c r="C61" i="4"/>
  <c r="C133" i="4"/>
  <c r="C132" i="4"/>
  <c r="C119" i="4"/>
  <c r="C118" i="4"/>
  <c r="C105" i="4"/>
  <c r="C104" i="4"/>
  <c r="C176" i="4"/>
  <c r="C175" i="4"/>
  <c r="C162" i="4"/>
  <c r="C161" i="4"/>
  <c r="C148" i="4"/>
  <c r="C147" i="4"/>
  <c r="C20" i="4"/>
  <c r="C40" i="4"/>
  <c r="B39" i="4"/>
  <c r="C38" i="4" s="1"/>
  <c r="C36" i="4"/>
  <c r="C34" i="4"/>
  <c r="B33" i="4"/>
  <c r="C32" i="4" s="1"/>
  <c r="C30" i="4"/>
  <c r="C296" i="4"/>
  <c r="C292" i="4"/>
  <c r="C291" i="4"/>
  <c r="C290" i="4"/>
  <c r="C278" i="4"/>
  <c r="C277" i="4"/>
  <c r="C276" i="4"/>
  <c r="C264" i="4"/>
  <c r="C263" i="4"/>
  <c r="C262" i="4"/>
  <c r="C249" i="4"/>
  <c r="C248" i="4"/>
  <c r="C235" i="4"/>
  <c r="C234" i="4"/>
  <c r="C220" i="4"/>
  <c r="C219" i="4"/>
  <c r="C218" i="4"/>
  <c r="C205" i="4"/>
  <c r="C204" i="4"/>
  <c r="C191" i="4"/>
  <c r="C190" i="4"/>
  <c r="C46" i="4"/>
  <c r="C44" i="4"/>
  <c r="C42" i="4"/>
  <c r="C28" i="4"/>
  <c r="C26" i="4"/>
  <c r="C24" i="4"/>
  <c r="C22" i="4"/>
  <c r="C18" i="4"/>
  <c r="C13" i="4"/>
  <c r="C11" i="4"/>
  <c r="C9" i="4"/>
  <c r="C4" i="4"/>
  <c r="C2" i="4"/>
  <c r="C18" i="2"/>
  <c r="C35" i="2"/>
  <c r="C31" i="2"/>
  <c r="C28" i="2"/>
  <c r="C24" i="2"/>
  <c r="C22" i="2"/>
  <c r="C20" i="2"/>
  <c r="C13" i="2"/>
  <c r="C203" i="2"/>
  <c r="I11" i="1"/>
  <c r="J10" i="1" s="1"/>
  <c r="G11" i="1"/>
  <c r="H9" i="1" s="1"/>
  <c r="B137" i="2"/>
  <c r="B126" i="2"/>
  <c r="B94" i="2"/>
  <c r="B83" i="2"/>
  <c r="B34" i="2"/>
  <c r="C33" i="2" s="1"/>
  <c r="B26" i="2"/>
  <c r="C26" i="2" s="1"/>
  <c r="C121" i="2"/>
  <c r="C120" i="2"/>
  <c r="C108" i="2"/>
  <c r="C107" i="2"/>
  <c r="C106" i="2"/>
  <c r="C94" i="2"/>
  <c r="C93" i="2"/>
  <c r="C92" i="2"/>
  <c r="C80" i="2"/>
  <c r="C164" i="2"/>
  <c r="C163" i="2"/>
  <c r="C151" i="2"/>
  <c r="C150" i="2"/>
  <c r="C149" i="2"/>
  <c r="C137" i="2"/>
  <c r="C136" i="2"/>
  <c r="C135" i="2"/>
  <c r="C123" i="2"/>
  <c r="C2" i="2"/>
  <c r="C197" i="2"/>
  <c r="C209" i="2"/>
  <c r="C207" i="2"/>
  <c r="C201" i="2"/>
  <c r="C199" i="2"/>
  <c r="C195" i="2"/>
  <c r="C193" i="2"/>
  <c r="C179" i="2"/>
  <c r="C192" i="2"/>
  <c r="C191" i="2"/>
  <c r="B166" i="2"/>
  <c r="C165" i="2"/>
  <c r="C178" i="2"/>
  <c r="C177" i="2"/>
  <c r="B51" i="2"/>
  <c r="B40" i="2"/>
  <c r="C65" i="2"/>
  <c r="C51" i="2"/>
  <c r="C37" i="2"/>
  <c r="C78" i="2"/>
  <c r="C77" i="2"/>
  <c r="C64" i="2"/>
  <c r="C63" i="2"/>
  <c r="C50" i="2"/>
  <c r="C49" i="2"/>
  <c r="C11" i="2"/>
  <c r="C9" i="2"/>
  <c r="C6"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<sst xmlns="http://schemas.openxmlformats.org/spreadsheetml/2006/main" count="1740" uniqueCount="455">
  <si>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</si>
  <si>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</si>
  <si>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</si>
  <si>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</si>
  <si>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</si>
  <si>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</si>
  <si>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</si>
  <si>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</si>
  <si>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</si>
  <si>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</si>
  <si>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</si>
  <si>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</si>
  <si>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</si>
  <si>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</si>
  <si>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</si>
  <si>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</si>
  <si>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</si>
  <si>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</si>
  <si>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</si>
  <si>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</si>
  <si>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</si>
  <si>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</si>
  <si>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</si>
  <si>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</si>
  <si>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</si>
  <si>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Item</t>
  </si>
  <si>
    <t>protein</t>
  </si>
  <si>
    <t>Tissue</t>
  </si>
  <si>
    <t xml:space="preserve">brain  </t>
  </si>
  <si>
    <t>Interval</t>
  </si>
  <si>
    <t>Variant Number</t>
  </si>
  <si>
    <t xml:space="preserve">Variant  </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</si>
  <si>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</si>
  <si>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</si>
  <si>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</si>
  <si>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</si>
  <si>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</si>
  <si>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</si>
  <si>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</si>
  <si>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</si>
  <si>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</si>
  <si>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</si>
  <si>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</si>
  <si>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</si>
  <si>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</si>
  <si>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</si>
  <si>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</si>
  <si>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</si>
  <si>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</si>
  <si>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</si>
  <si>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</si>
  <si>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You are at greater risk for schizophrenia, depression, and glutamate problems.  See below for more information.</t>
  </si>
  <si>
    <t>hom meaning</t>
  </si>
  <si>
    <t>hom effect</t>
  </si>
  <si>
    <t>wild meaning</t>
  </si>
  <si>
    <t>wild effect</t>
  </si>
  <si>
    <t>unknown</t>
  </si>
  <si>
    <t>unknwon</t>
  </si>
  <si>
    <t>Effect</t>
  </si>
  <si>
    <t>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t>
  </si>
  <si>
    <t># What should I do about this?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</si>
  <si>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</si>
  <si>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</si>
  <si>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</si>
  <si>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 xml:space="preserve">Helpful dietary supplements may include:  [Omega-3 PUFAs, CoQ10, N-acetylcysteine, vitamin B12, curcumin, zinc, magnesium, L-Taurine, and L-carnitine.](https://www.ncbi.nlm.nih.gov/pmc/articles/PMC5314655/)  </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</si>
  <si>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</si>
  <si>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</si>
  <si>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</si>
  <si>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</si>
  <si>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</si>
  <si>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</si>
  <si>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</si>
  <si>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</si>
  <si>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</si>
  <si>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</si>
  <si>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</si>
  <si>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</si>
  <si>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</si>
  <si>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People with this variant have an increased risk of CFS.  See below for more information.</t>
  </si>
  <si>
    <t>CT</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</si>
  <si>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</si>
  <si>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</si>
  <si>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</si>
  <si>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</si>
  <si>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</si>
  <si>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</si>
  <si>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</si>
  <si>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</si>
  <si>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</si>
  <si>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</si>
  <si>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</si>
  <si>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</si>
  <si>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</si>
  <si>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</si>
  <si>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</si>
  <si>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</si>
  <si>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</si>
  <si>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</si>
  <si>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</si>
  <si>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</si>
  <si>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</si>
  <si>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</si>
  <si>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</si>
  <si>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</si>
  <si>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</si>
  <si>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</si>
  <si>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</si>
  <si>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</si>
  <si>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</si>
  <si>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</si>
  <si>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</si>
  <si>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</si>
  <si>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</si>
  <si>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</si>
  <si>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</si>
  <si>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</si>
  <si>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</si>
  <si>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</si>
  <si>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</si>
  <si>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</si>
  <si>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</si>
  <si>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</si>
  <si>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</si>
  <si>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</si>
  <si>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</si>
  <si>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</si>
  <si>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</si>
  <si>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</si>
  <si>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</si>
  <si>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</si>
  <si>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</si>
  <si>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</si>
  <si>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</si>
  <si>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</si>
  <si>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</si>
  <si>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</si>
  <si>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</si>
  <si>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</si>
  <si>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</si>
  <si>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</si>
  <si>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</si>
  <si>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</si>
  <si>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</si>
  <si>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</si>
  <si>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</si>
  <si>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</si>
  <si>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</si>
  <si>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</si>
  <si>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</si>
  <si>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</si>
  <si>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</si>
  <si>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</si>
  <si>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</si>
  <si>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</si>
  <si>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</si>
  <si>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</si>
  <si>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</si>
  <si>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</si>
  <si>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</si>
  <si>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</si>
  <si>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</si>
  <si>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</si>
  <si>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</si>
  <si>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</si>
  <si>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You are in the Severe Risk category.  See below for more information</t>
  </si>
  <si>
    <t>You are in the Severe Risk category.  See below for more information.</t>
  </si>
  <si>
    <t>This variant is not associated with increased risk.</t>
  </si>
  <si>
    <t>You are in the Severe Loss of Function category.  See below for more information.</t>
  </si>
  <si>
    <t>This variant is not associated with Moderate Loss of Function.</t>
  </si>
  <si>
    <t>The effect is unknown.</t>
  </si>
  <si>
    <t>&lt;# G3264+630A (G;G), G3264+630A (A;A) #&gt;</t>
  </si>
  <si>
    <t># Normal Function</t>
  </si>
  <si>
    <t>No therapies are medically indicated at the moment.</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</si>
  <si>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</si>
  <si>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 Severe Risk</t>
  </si>
  <si>
    <t># Moderate Risk</t>
  </si>
  <si>
    <t>&lt;# G750C (G;C) #&gt;</t>
  </si>
  <si>
    <t>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t>
  </si>
  <si>
    <t>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</si>
  <si>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</si>
  <si>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</si>
  <si>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&lt;# G750C (C;C)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</si>
  <si>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</si>
  <si>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</si>
  <si>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</si>
  <si>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</si>
  <si>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t>
  </si>
  <si>
    <t>pain, muscle pain, headache, inflammation</t>
  </si>
  <si>
    <t>&lt;# A233974736G (G;A) #&gt;</t>
  </si>
  <si>
    <t>The A233974736G A:G heterozygous variant has an increased risk of CFS, with an [odds ratio of 0.37](https://www.ncbi.nlm.nih.gov/pubmed/27835969).</t>
  </si>
  <si>
    <t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</si>
  <si>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</si>
  <si>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</si>
  <si>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</si>
  <si>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</si>
  <si>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</si>
  <si>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</si>
  <si>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</si>
  <si>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</si>
  <si>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</si>
  <si>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</si>
  <si>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</si>
  <si>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</si>
  <si>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</si>
  <si>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</si>
  <si>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</si>
  <si>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</si>
  <si>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</si>
  <si>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</si>
  <si>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</si>
  <si>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</si>
  <si>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</si>
  <si>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</si>
  <si>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</si>
  <si>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</si>
  <si>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</si>
  <si>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</si>
  <si>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</si>
  <si>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</si>
  <si>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</si>
  <si>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</si>
  <si>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</si>
  <si>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</si>
  <si>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You are in the Moderate Loss of Function category.  See below for more information.</t>
  </si>
  <si>
    <t>&lt;# G158A (G;G) #&gt;</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</si>
  <si>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</si>
  <si>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</si>
  <si>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&lt;# G158A (A;G) #&gt;</t>
  </si>
  <si>
    <t># Moderate Loss of Function</t>
  </si>
  <si>
    <t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</si>
  <si>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</si>
  <si>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&lt;# G158A (A;A) #&gt;</t>
  </si>
  <si>
    <t># Severe Loss of Function</t>
  </si>
  <si>
    <t>&lt;# C62T (C;T) #&gt;</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</si>
  <si>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</si>
  <si>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</si>
  <si>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&lt;# C62T (T;T) #&gt;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</si>
  <si>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</si>
  <si>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</si>
  <si>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</si>
  <si>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</si>
  <si>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 What is the effect of this variant?</t>
  </si>
  <si>
    <t xml:space="preserve">         # How common is this genotype in the general population?</t>
  </si>
  <si>
    <t xml:space="preserve">         # What does this mean?</t>
  </si>
  <si>
    <t>Your variant has an increased risk of type 2 diabetes.  See below for more information.</t>
  </si>
  <si>
    <t>&lt;# T19960814C TC; T19960814C CC #&gt;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</si>
  <si>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</si>
  <si>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Be careful if taking [Tacrolimus]( https://www.ncbi.nlm.nih.gov/pubmed/24465960).  Avoid cold temperatures or temperature shock.</t>
  </si>
  <si>
    <t>&lt;# T19960814C TT #&gt;</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</si>
  <si>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</si>
  <si>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&lt;# T19943884C (C;C) #&gt;</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</si>
  <si>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</si>
  <si>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t>
  </si>
  <si>
    <t>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</si>
  <si>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</si>
  <si>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</si>
  <si>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</si>
  <si>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</si>
  <si>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</si>
  <si>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</si>
  <si>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 xml:space="preserve">
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</si>
  <si>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cytosine (C)</t>
  </si>
  <si>
    <t>C677T</t>
  </si>
  <si>
    <t>&lt;# C677T (C;T) ; A1298C (A;C) #&gt;</t>
  </si>
  <si>
    <t>[C677T](http://gnomad.broadinstitute.org/variant/1-11856378-G-A)</t>
  </si>
  <si>
    <t>[A1298C ](https://www.ncbi.nlm.nih.gov/projects/SNP/snp_ref.cgi?rs=1801131)</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</si>
  <si>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</si>
  <si>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</si>
  <si>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</si>
  <si>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</si>
  <si>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</si>
  <si>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</si>
  <si>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</si>
  <si>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</si>
  <si>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</si>
  <si>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</si>
  <si>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People with the following variants have a slightly reduced effiency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</si>
  <si>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 xml:space="preserve">Some people with mild loss of function variant may benefit from supplementing their diets with an [oral folic acid](https://www.ncbi.nlm.nih.gov/pubmed/25902009) supplement. Consult your physician. </t>
  </si>
  <si>
    <t>People with the following mutations have a drastically reduced efficiency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</si>
  <si>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 xml:space="preserve">Most people with moderate loss of function variant may benefit from supplementing their diets with an [oral folic acid](https://www.ncbi.nlm.nih.gov/pubmed/25902009) supplement. However, opioid analgesics and other drugs that have to be demethylated as part of their metabolism cause worse MTHRF function.  Consult your physician. </t>
  </si>
  <si>
    <t>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</si>
  <si>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</si>
  <si>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fatigue D005221 memory problems D008569 inflamation D007249</t>
  </si>
  <si>
    <t>D004703 D010179 endocrine pancreas</t>
  </si>
  <si>
    <t>NC_000001.11 :g.11785730_11806103</t>
  </si>
  <si>
    <t>CHRNE</t>
  </si>
  <si>
    <t>A1298C</t>
  </si>
  <si>
    <t>NC_000017.11 :g.4897769_4905019</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</si>
  <si>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causes progressive muscle weakness. Other variants reduce natural killer cell function in the immune system and are associated with [CFS](https://www.ncbi.nlm.nih.gov/pubmed/27099524). </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</si>
  <si>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</si>
  <si>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</si>
  <si>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</si>
  <si>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</si>
  <si>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</si>
  <si>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</si>
  <si>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</si>
  <si>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</si>
  <si>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</si>
  <si>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</si>
  <si>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This variant is associated with CFS.  See below for more information.</t>
  </si>
  <si>
    <t>[4900845G&gt;A]</t>
  </si>
  <si>
    <t>[4900845=]</t>
  </si>
  <si>
    <t>[C865T](https://www.ncbi.nlm.nih.gov/clinvar/variation/18344/)</t>
  </si>
  <si>
    <t>&lt;# G1074A (G;G) #&gt;</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</si>
  <si>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was twice as common in [CFS patients at 62.1% with an odds ratio of 4.36.](https://www.ncbi.nlm.nih.gov/pubmed/27099524)</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</si>
  <si>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</si>
  <si>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</si>
  <si>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</si>
  <si>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</si>
  <si>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</si>
  <si>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</si>
  <si>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</si>
  <si>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</si>
  <si>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</si>
  <si>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</si>
  <si>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</si>
  <si>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</si>
  <si>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</si>
  <si>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</si>
  <si>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</si>
  <si>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</si>
  <si>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</si>
  <si>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</si>
  <si>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</si>
  <si>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</si>
  <si>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</si>
  <si>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</si>
  <si>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</si>
  <si>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</si>
  <si>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</si>
  <si>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</si>
  <si>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</si>
  <si>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</si>
  <si>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</si>
  <si>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</si>
  <si>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</si>
  <si>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</si>
  <si>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</si>
  <si>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</si>
  <si>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</si>
  <si>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</si>
  <si>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</si>
  <si>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Your variant is not associated with cleft palate and increased energy.  See below for more details.</t>
  </si>
  <si>
    <t>People with this variant have an increased risk of CFS and mood disorders.  See below for more information.</t>
  </si>
  <si>
    <t xml:space="preserve">    This variant changes the number of repeated sections in the gene.  It is called a variable number tandem repeats variant (VNTR).</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</si>
  <si>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</si>
  <si>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</si>
  <si>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</si>
  <si>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</si>
  <si>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</si>
  <si>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</si>
  <si>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</si>
  <si>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NC_000002.12 :g.233917342_234019522</t>
  </si>
  <si>
    <t>People with this variant have the 5-HTTLPR variant with 16 and 14 repeated sections.  It is called a variable number tandem repeats variant (VNTR).</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</si>
  <si>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decreases gene expression in both the DNA and RNA, causing significant reduction in NKC activity.  This variant was 2X as common in [CFS patients at 82.1% with an odds ratio of 7.19.](https://www.ncbi.nlm.nih.gov/pubmed/27099524)</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</si>
  <si>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</si>
  <si>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</si>
  <si>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brain and nervous system, liver, kidney, and blood.</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</si>
  <si>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</si>
  <si>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</si>
  <si>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</si>
  <si>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</si>
  <si>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</si>
  <si>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</si>
  <si>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</si>
  <si>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</si>
  <si>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</si>
  <si>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</si>
  <si>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 Serotonin Deficit</t>
  </si>
  <si>
    <t>&lt;# T463G (T;T) #&gt;</t>
  </si>
  <si>
    <t>&lt;# C30204775T (T;T) #&gt;</t>
  </si>
  <si>
    <t>&lt;# C30219896T (T;T) #&gt;</t>
  </si>
  <si>
    <t>&lt;# T30199457C (C;C) C30219896T (C;T) C30204775T (C;T) C30204775T (T;T) C1748A (C;A) #&gt;</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</si>
  <si>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</si>
  <si>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</si>
  <si>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Women with this variant have an odd ratio of 1.72 of  having a child with [facial clefts](https://www.ncbi.nlm.nih.gov/pubmed/22072571).  It may cause increased energy, as it is 
associated with a [64% lower odds of lower energy](https://www.ncbi.nlm.nih.gov/pubmed/27720787).</t>
  </si>
  <si>
    <t>This variant causes an increased likelihood of [mood disorders](https://www.ncbi.nlm.nih.gov/pubmed/19381154) such as [depression](https://www.ncbi.nlm.nih.gov/pubmed/20981038).  The efficacy of SSRI or SNRI drugs is also [affected](https://www.ncbi.nlm.nih.gov/pubmed/26674707).</t>
  </si>
  <si>
    <t>Avoid alcohol. Early intervention by parents can also reduce the risk of [developing problematic alcohol-related behaviors.](https://www.ncbi.nlm.nih.gov/pubmed/28262188)</t>
  </si>
  <si>
    <t>The T allele causes lower protein levels and reduced serotonin. Individuals with this variant have higher drinking intensity and higher urge and crave for drinking, leading to an increased risk of [alcohol dependence.](https://www.ncbi.nlm.nih.gov/pubmed/22355291?dopt=Abstract)</t>
  </si>
  <si>
    <t>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t>
  </si>
  <si>
    <t>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</si>
  <si>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</si>
  <si>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</si>
  <si>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</si>
  <si>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t>
  </si>
  <si>
    <t>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</si>
  <si>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</si>
  <si>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</si>
  <si>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</si>
  <si>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</si>
  <si>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</si>
  <si>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</si>
  <si>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</si>
  <si>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</si>
  <si>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</si>
  <si>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</si>
  <si>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</si>
  <si>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</si>
  <si>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 xml:space="preserve">circulatory and cardiovascular system D002319  Kidney and urinary bladder D005221 liver D008099 </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</si>
  <si>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</si>
  <si>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</si>
  <si>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</si>
  <si>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</si>
  <si>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</si>
  <si>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</si>
  <si>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</si>
  <si>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</si>
  <si>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</si>
  <si>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</si>
  <si>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</si>
  <si>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</si>
  <si>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</si>
  <si>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</si>
  <si>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t>
  </si>
  <si>
    <t>[C775T](https://www.ncbi.nlm.nih.gov/pubmed/29100069) (Arg259Ter)</t>
  </si>
  <si>
    <t>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</si>
  <si>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</si>
  <si>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fatigue D005221 memory problems D008569 inflamation D007249  muscle aches and pain D063806</t>
  </si>
  <si>
    <t>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t>
  </si>
  <si>
    <t>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t>
  </si>
  <si>
    <t>three</t>
  </si>
  <si>
    <t>five</t>
  </si>
  <si>
    <t>two</t>
  </si>
  <si>
    <t>seven</t>
  </si>
  <si>
    <t>one</t>
  </si>
  <si>
    <t>CHRNA3</t>
  </si>
  <si>
    <t>NC_000015.10:g.78593052_78621295</t>
  </si>
  <si>
    <t xml:space="preserve">brain D001921 bone marrow and immune system D007107  </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</si>
  <si>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</si>
  <si>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</si>
  <si>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</si>
  <si>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</si>
  <si>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</si>
  <si>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</si>
  <si>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</si>
  <si>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</si>
  <si>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</si>
  <si>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</si>
  <si>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</si>
  <si>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</si>
  <si>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</si>
  <si>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You are in the Mild Loss of Function category.  See below for more information.</t>
  </si>
  <si>
    <t>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t>
  </si>
  <si>
    <t>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t>
  </si>
  <si>
    <t>&lt;# C645T (C;T) #&gt;</t>
  </si>
  <si>
    <t>[C645T](https://www.ncbi.nlm.nih.gov/clinvar/variation/17503/)</t>
  </si>
  <si>
    <t>brain, nervous system, and immune system.</t>
  </si>
  <si>
    <t xml:space="preserve">CHRNA3 (Neuronal acetylcholine receptor subunit alpha-3) encodes a nicotine neurotransmitter receptor protein called [acetylcholine](http://www.uniprot.org/citations/8906617) that regulates nicotine receptor proliferation and destruction and nicotine dependence.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[CFS](https://www.ncbi.nlm.nih.gov/pubmed/27099524). </t>
  </si>
  <si>
    <t>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</si>
  <si>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</si>
  <si>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</si>
  <si>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</si>
  <si>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</si>
  <si>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</si>
  <si>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fatigue D005221 inflamation D007249 anxiety D001007 depression D003863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</si>
</sst>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s>
  <fills count="5">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1">
    <xf numFmtId="0" fontId="0" fillId="0" borderId="0"/>
  </cellStyleXfs>
  <cellXfs count="42">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105</v>
      </c>
      <c r="C1" s="23" t="s">
        <v>104</v>
      </c>
      <c r="D1" s="25" t="s">
        <v>79</v>
      </c>
      <c r="E1" s="22"/>
      <c r="F1" s="22"/>
      <c r="G1" s="22"/>
      <c r="H1" s="22"/>
      <c r="I1" s="22"/>
    </row>
    <row r="2" spans="1:9" ht="25.5" x14ac:dyDescent="0.25">
      <c r="A2" s="21">
        <v>14</v>
      </c>
      <c r="B2" s="22" t="s">
        <v>113</v>
      </c>
      <c r="C2" s="23" t="s">
        <v>104</v>
      </c>
      <c r="D2" s="25" t="s">
        <v>84</v>
      </c>
      <c r="E2" s="22"/>
      <c r="F2" s="22"/>
      <c r="G2" s="22"/>
      <c r="H2" s="22"/>
      <c r="I2" s="22"/>
    </row>
    <row r="3" spans="1:9" ht="25.5" x14ac:dyDescent="0.25">
      <c r="A3" s="21">
        <v>20</v>
      </c>
      <c r="B3" s="22" t="s">
        <v>122</v>
      </c>
      <c r="C3" s="23" t="s">
        <v>104</v>
      </c>
      <c r="D3" s="25" t="s">
        <v>87</v>
      </c>
      <c r="E3" s="22"/>
      <c r="F3" s="22"/>
      <c r="G3" s="22"/>
      <c r="H3" s="22"/>
      <c r="I3" s="22"/>
    </row>
    <row r="4" spans="1:9" x14ac:dyDescent="0.25">
      <c r="A4" s="21">
        <v>9</v>
      </c>
      <c r="B4" s="22" t="s">
        <v>103</v>
      </c>
      <c r="C4" s="23" t="s">
        <v>104</v>
      </c>
      <c r="D4" s="25" t="s">
        <v>79</v>
      </c>
      <c r="E4" s="22"/>
      <c r="F4" s="22"/>
      <c r="G4" s="22"/>
      <c r="H4" s="22"/>
      <c r="I4" s="22"/>
    </row>
    <row r="5" spans="1:9" x14ac:dyDescent="0.25">
      <c r="A5" s="21">
        <v>21</v>
      </c>
      <c r="B5" s="22" t="s">
        <v>123</v>
      </c>
      <c r="C5" s="23" t="s">
        <v>124</v>
      </c>
      <c r="D5" s="25" t="s">
        <v>85</v>
      </c>
      <c r="E5" s="22"/>
      <c r="F5" s="22"/>
      <c r="G5" s="22"/>
      <c r="H5" s="22"/>
      <c r="I5" s="22"/>
    </row>
    <row r="6" spans="1:9" x14ac:dyDescent="0.25">
      <c r="A6" s="21">
        <v>3</v>
      </c>
      <c r="B6" s="22" t="s">
        <v>90</v>
      </c>
      <c r="C6" s="23" t="s">
        <v>91</v>
      </c>
      <c r="D6" s="25" t="s">
        <v>87</v>
      </c>
      <c r="E6" s="22"/>
      <c r="F6" s="22"/>
      <c r="G6" s="22"/>
      <c r="H6" s="22"/>
      <c r="I6" s="22"/>
    </row>
    <row r="7" spans="1:9" ht="25.5" x14ac:dyDescent="0.25">
      <c r="A7" s="21">
        <v>2</v>
      </c>
      <c r="B7" s="22" t="s">
        <v>88</v>
      </c>
      <c r="C7" s="23" t="s">
        <v>89</v>
      </c>
      <c r="D7" s="25" t="s">
        <v>79</v>
      </c>
      <c r="E7" s="22"/>
      <c r="F7" s="22"/>
      <c r="G7" s="22"/>
      <c r="H7" s="22"/>
      <c r="I7" s="22"/>
    </row>
    <row r="8" spans="1:9" x14ac:dyDescent="0.25">
      <c r="A8" s="21">
        <v>5</v>
      </c>
      <c r="B8" s="22" t="s">
        <v>95</v>
      </c>
      <c r="C8" s="23" t="s">
        <v>96</v>
      </c>
      <c r="D8" s="25" t="s">
        <v>126</v>
      </c>
      <c r="E8" s="22"/>
      <c r="F8" s="22"/>
      <c r="G8" s="22"/>
      <c r="H8" s="22"/>
      <c r="I8" s="22"/>
    </row>
    <row r="9" spans="1:9" ht="25.5" x14ac:dyDescent="0.25">
      <c r="A9" s="21">
        <v>6</v>
      </c>
      <c r="B9" s="22" t="s">
        <v>97</v>
      </c>
      <c r="C9" s="23" t="s">
        <v>98</v>
      </c>
      <c r="D9" s="25" t="s">
        <v>127</v>
      </c>
      <c r="E9" s="22"/>
      <c r="F9" s="22"/>
      <c r="G9" s="22"/>
      <c r="H9" s="22"/>
      <c r="I9" s="22"/>
    </row>
    <row r="10" spans="1:9" x14ac:dyDescent="0.25">
      <c r="A10" s="21">
        <v>18</v>
      </c>
      <c r="B10" s="22" t="s">
        <v>120</v>
      </c>
      <c r="C10" s="23" t="s">
        <v>121</v>
      </c>
      <c r="D10" s="25" t="s">
        <v>129</v>
      </c>
      <c r="E10" s="22"/>
      <c r="F10" s="22"/>
      <c r="G10" s="22"/>
      <c r="H10" s="22"/>
      <c r="I10" s="22"/>
    </row>
    <row r="11" spans="1:9" x14ac:dyDescent="0.25">
      <c r="A11" s="21">
        <v>3</v>
      </c>
      <c r="B11" s="22" t="s">
        <v>92</v>
      </c>
      <c r="C11" s="23" t="s">
        <v>93</v>
      </c>
      <c r="D11" s="25" t="s">
        <v>94</v>
      </c>
      <c r="E11" s="22"/>
      <c r="F11" s="22"/>
      <c r="G11" s="22"/>
      <c r="H11" s="22"/>
      <c r="I11" s="22"/>
    </row>
    <row r="12" spans="1:9" x14ac:dyDescent="0.25">
      <c r="A12" s="21">
        <v>14</v>
      </c>
      <c r="B12" s="22" t="s">
        <v>114</v>
      </c>
      <c r="C12" s="23" t="s">
        <v>115</v>
      </c>
      <c r="D12" s="25" t="s">
        <v>130</v>
      </c>
      <c r="E12" s="22"/>
      <c r="F12" s="22"/>
      <c r="G12" s="22"/>
      <c r="H12" s="22"/>
      <c r="I12" s="22"/>
    </row>
    <row r="13" spans="1:9" x14ac:dyDescent="0.25">
      <c r="A13" s="21">
        <v>1</v>
      </c>
      <c r="B13" s="22" t="s">
        <v>81</v>
      </c>
      <c r="C13" s="23" t="s">
        <v>36</v>
      </c>
      <c r="D13" s="25" t="s">
        <v>79</v>
      </c>
      <c r="E13" s="22"/>
      <c r="F13" s="22"/>
      <c r="G13" s="22"/>
      <c r="H13" s="22"/>
      <c r="I13" s="22"/>
    </row>
    <row r="14" spans="1:9" x14ac:dyDescent="0.25">
      <c r="A14" s="21">
        <v>2</v>
      </c>
      <c r="B14" s="22" t="s">
        <v>86</v>
      </c>
      <c r="C14" s="23" t="s">
        <v>132</v>
      </c>
      <c r="D14" s="25" t="s">
        <v>125</v>
      </c>
      <c r="E14" s="24" t="s">
        <v>131</v>
      </c>
      <c r="F14" s="24" t="s">
        <v>133</v>
      </c>
      <c r="G14" s="22"/>
      <c r="H14" s="22"/>
      <c r="I14" s="22"/>
    </row>
    <row r="15" spans="1:9" x14ac:dyDescent="0.25">
      <c r="A15" s="21">
        <v>2</v>
      </c>
      <c r="B15" s="22" t="s">
        <v>82</v>
      </c>
      <c r="C15" s="23" t="s">
        <v>83</v>
      </c>
      <c r="D15" s="25" t="s">
        <v>85</v>
      </c>
      <c r="E15" s="22"/>
      <c r="F15" s="22"/>
      <c r="G15" s="22"/>
      <c r="H15" s="22"/>
      <c r="I15" s="22"/>
    </row>
    <row r="16" spans="1:9" x14ac:dyDescent="0.25">
      <c r="A16" s="21">
        <v>8</v>
      </c>
      <c r="B16" s="22" t="s">
        <v>99</v>
      </c>
      <c r="C16" s="23" t="s">
        <v>100</v>
      </c>
      <c r="D16" s="25" t="s">
        <v>87</v>
      </c>
      <c r="E16" s="22"/>
      <c r="F16" s="22"/>
      <c r="G16" s="22"/>
      <c r="H16" s="22"/>
      <c r="I16" s="22"/>
    </row>
    <row r="17" spans="1:9" ht="25.5" x14ac:dyDescent="0.25">
      <c r="A17" s="21">
        <v>9</v>
      </c>
      <c r="B17" s="22" t="s">
        <v>101</v>
      </c>
      <c r="C17" s="23" t="s">
        <v>102</v>
      </c>
      <c r="D17" s="25" t="s">
        <v>79</v>
      </c>
      <c r="E17" s="22"/>
      <c r="F17" s="22"/>
      <c r="G17" s="22"/>
      <c r="H17" s="22"/>
      <c r="I17" s="22"/>
    </row>
    <row r="18" spans="1:9" x14ac:dyDescent="0.25">
      <c r="A18" s="21">
        <v>15</v>
      </c>
      <c r="B18" s="22" t="s">
        <v>116</v>
      </c>
      <c r="C18" s="23" t="s">
        <v>117</v>
      </c>
      <c r="D18" s="25" t="s">
        <v>127</v>
      </c>
      <c r="E18" s="22"/>
      <c r="F18" s="22"/>
      <c r="G18" s="22"/>
      <c r="H18" s="22"/>
      <c r="I18" s="22"/>
    </row>
    <row r="19" spans="1:9" x14ac:dyDescent="0.25">
      <c r="A19" s="21">
        <v>16</v>
      </c>
      <c r="B19" s="22" t="s">
        <v>118</v>
      </c>
      <c r="C19" s="23" t="s">
        <v>119</v>
      </c>
      <c r="D19" s="25" t="s">
        <v>127</v>
      </c>
      <c r="E19" s="22"/>
      <c r="F19" s="22"/>
      <c r="G19" s="22"/>
      <c r="H19" s="22"/>
      <c r="I19" s="22"/>
    </row>
    <row r="20" spans="1:9" ht="25.5" x14ac:dyDescent="0.25">
      <c r="A20" s="21">
        <v>14</v>
      </c>
      <c r="B20" s="22" t="s">
        <v>110</v>
      </c>
      <c r="C20" s="23" t="s">
        <v>109</v>
      </c>
      <c r="D20" s="25" t="s">
        <v>87</v>
      </c>
      <c r="E20" s="22"/>
      <c r="F20" s="22"/>
      <c r="G20" s="22"/>
      <c r="H20" s="22"/>
      <c r="I20" s="22"/>
    </row>
    <row r="21" spans="1:9" ht="25.5" x14ac:dyDescent="0.25">
      <c r="A21" s="21">
        <v>14</v>
      </c>
      <c r="B21" s="22" t="s">
        <v>108</v>
      </c>
      <c r="C21" s="23" t="s">
        <v>109</v>
      </c>
      <c r="D21" s="25" t="s">
        <v>129</v>
      </c>
      <c r="E21" s="22"/>
      <c r="F21" s="22"/>
      <c r="G21" s="22"/>
      <c r="H21" s="22"/>
      <c r="I21" s="22"/>
    </row>
    <row r="22" spans="1:9" ht="25.5" x14ac:dyDescent="0.25">
      <c r="A22" s="21">
        <v>14</v>
      </c>
      <c r="B22" s="22" t="s">
        <v>111</v>
      </c>
      <c r="C22" s="23" t="s">
        <v>112</v>
      </c>
      <c r="D22" s="25" t="s">
        <v>79</v>
      </c>
      <c r="E22" s="22"/>
      <c r="F22" s="22"/>
      <c r="G22" s="22"/>
      <c r="H22" s="22"/>
      <c r="I22" s="22"/>
    </row>
    <row r="23" spans="1:9" x14ac:dyDescent="0.25">
      <c r="A23" s="21">
        <v>13</v>
      </c>
      <c r="B23" s="22" t="s">
        <v>106</v>
      </c>
      <c r="C23" s="23" t="s">
        <v>107</v>
      </c>
      <c r="D23" s="25" t="s">
        <v>128</v>
      </c>
      <c r="E23" s="22"/>
      <c r="F23" s="22"/>
      <c r="G23" s="22"/>
      <c r="H23" s="22"/>
      <c r="I23" s="22"/>
    </row>
  </sheetData>
  <sortState ref="A1:J62">
    <sortCondition ref="C1:C62"/>
    <sortCondition ref="B1:B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1"/>
  <sheetViews>
    <sheetView topLeftCell="A188" workbookViewId="0">
      <selection activeCell="B197" sqref="B197"/>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36</v>
      </c>
      <c r="C2" t="str">
        <f>CONCATENATE("# What does the ",B2," gene do?")</f>
        <v># What does the GRIK3 gene do?</v>
      </c>
    </row>
    <row r="3" spans="1:3" x14ac:dyDescent="0.25">
      <c r="A3" s="6"/>
    </row>
    <row r="4" spans="1:3" ht="17.25" x14ac:dyDescent="0.3">
      <c r="A4" s="6" t="s">
        <v>22</v>
      </c>
      <c r="B4" s="3" t="s">
        <v>24</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25</v>
      </c>
      <c r="B7" t="s">
        <v>26</v>
      </c>
    </row>
    <row r="8" spans="1:3" x14ac:dyDescent="0.25">
      <c r="A8" s="6" t="s">
        <v>21</v>
      </c>
      <c r="B8" t="s">
        <v>16</v>
      </c>
    </row>
    <row r="9" spans="1:3" x14ac:dyDescent="0.25">
      <c r="A9" s="5" t="s">
        <v>27</v>
      </c>
      <c r="B9" t="s">
        <v>28</v>
      </c>
      <c r="C9" t="str">
        <f>CONCATENATE("&lt;TissueList ",B9," /&gt;")</f>
        <v>&lt;TissueList brain   /&gt;</v>
      </c>
    </row>
    <row r="10" spans="1:3" x14ac:dyDescent="0.25">
      <c r="A10" s="6"/>
    </row>
    <row r="11" spans="1:3" x14ac:dyDescent="0.25">
      <c r="A11" s="6" t="s">
        <v>4</v>
      </c>
      <c r="B11" t="s">
        <v>36</v>
      </c>
      <c r="C11" t="str">
        <f>CONCATENATE("&lt;GeneAnalysis gene=",CHAR(34),B11,CHAR(34)," interval=",CHAR(34),B12,CHAR(34),"&gt; ")</f>
        <v xml:space="preserve">&lt;GeneAnalysis gene="GRIK3" interval="NC000001_1.11:g.1111_9999"&gt; </v>
      </c>
    </row>
    <row r="12" spans="1:3" x14ac:dyDescent="0.25">
      <c r="A12" s="6" t="s">
        <v>29</v>
      </c>
      <c r="B12" t="s">
        <v>37</v>
      </c>
    </row>
    <row r="13" spans="1:3" x14ac:dyDescent="0.25">
      <c r="A13" s="6" t="s">
        <v>30</v>
      </c>
      <c r="B13" t="s">
        <v>420</v>
      </c>
      <c r="C13" t="str">
        <f>CONCATENATE(" # What are some common mutations of ",B11,"?")</f>
        <v xml:space="preserve"> # What are some common mutations of GRIK3?</v>
      </c>
    </row>
    <row r="14" spans="1:3" x14ac:dyDescent="0.25">
      <c r="A14" s="6" t="s">
        <v>31</v>
      </c>
      <c r="B14" t="s">
        <v>47</v>
      </c>
      <c r="C14" t="s">
        <v>17</v>
      </c>
    </row>
    <row r="15" spans="1:3" x14ac:dyDescent="0.25">
      <c r="C15" t="str">
        <f>CONCATENATE("There are ",B13," well known variants in ",B11,": ",B14,", [C36983994T](https://www.ncbi.nlm.nih.gov/pubmed/27835969), and [A7783504C](https://www.ncbi.nlm.nih.gov/pubmed/26859813).")</f>
        <v>There are three well 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196</v>
      </c>
    </row>
    <row r="18" spans="1:3" x14ac:dyDescent="0.25">
      <c r="A18" s="6" t="s">
        <v>32</v>
      </c>
      <c r="B18" t="s">
        <v>38</v>
      </c>
      <c r="C18" t="str">
        <f>CONCATENATE("  &lt;Variant hgvs=",CHAR(34),B18,CHAR(34)," name=",CHAR(34),B19,CHAR(34),"&gt; ")</f>
        <v xml:space="preserve">  &lt;Variant hgvs="NC000001_1.11:g.2222T&gt;G" name="T928G"&gt; </v>
      </c>
    </row>
    <row r="19" spans="1:3" x14ac:dyDescent="0.25">
      <c r="A19" s="5" t="s">
        <v>33</v>
      </c>
      <c r="B19" t="s">
        <v>39</v>
      </c>
    </row>
    <row r="20" spans="1:3" x14ac:dyDescent="0.25">
      <c r="A20" s="5" t="s">
        <v>34</v>
      </c>
      <c r="B20" t="s">
        <v>40</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35</v>
      </c>
      <c r="B21" t="s">
        <v>41</v>
      </c>
      <c r="C21" t="s">
        <v>17</v>
      </c>
    </row>
    <row r="22" spans="1:3" x14ac:dyDescent="0.25">
      <c r="C22" t="str">
        <f>"&lt;/Variant&gt;"</f>
        <v>&lt;/Variant&gt;</v>
      </c>
    </row>
    <row r="23" spans="1:3" x14ac:dyDescent="0.25">
      <c r="C23" t="s">
        <v>197</v>
      </c>
    </row>
    <row r="24" spans="1:3" x14ac:dyDescent="0.25">
      <c r="A24" s="6" t="s">
        <v>32</v>
      </c>
      <c r="B24" s="1" t="s">
        <v>76</v>
      </c>
      <c r="C24" t="str">
        <f>CONCATENATE("  &lt;Variant hgvs=",CHAR(34),B24,CHAR(34)," name=",CHAR(34),B25,CHAR(34),"&gt; ")</f>
        <v xml:space="preserve">  &lt;Variant hgvs="NC_000001.11:g.36983994C&gt;T" name="C36983994T"&gt; </v>
      </c>
    </row>
    <row r="25" spans="1:3" x14ac:dyDescent="0.25">
      <c r="A25" s="5" t="s">
        <v>33</v>
      </c>
      <c r="B25" t="s">
        <v>73</v>
      </c>
    </row>
    <row r="26" spans="1:3" x14ac:dyDescent="0.25">
      <c r="A26" s="5" t="s">
        <v>34</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35</v>
      </c>
      <c r="B27" t="s">
        <v>40</v>
      </c>
    </row>
    <row r="28" spans="1:3" x14ac:dyDescent="0.25">
      <c r="A28" s="6"/>
      <c r="C28" t="str">
        <f>"&lt;/Variant&gt;"</f>
        <v>&lt;/Variant&gt;</v>
      </c>
    </row>
    <row r="29" spans="1:3" x14ac:dyDescent="0.25">
      <c r="C29" t="s">
        <v>17</v>
      </c>
    </row>
    <row r="30" spans="1:3" x14ac:dyDescent="0.25">
      <c r="A30" s="6"/>
      <c r="C30" t="s">
        <v>198</v>
      </c>
    </row>
    <row r="31" spans="1:3" x14ac:dyDescent="0.25">
      <c r="A31" s="6" t="s">
        <v>32</v>
      </c>
      <c r="B31" t="s">
        <v>77</v>
      </c>
      <c r="C31" t="str">
        <f>CONCATENATE("  &lt;Variant hgvs=",CHAR(34),B31,CHAR(34)," name=",CHAR(34),B32,CHAR(34),"&gt; ")</f>
        <v xml:space="preserve">  &lt;Variant hgvs="NC_000002.11:g.7783504A&gt;C" name="A7783504C"&gt; </v>
      </c>
    </row>
    <row r="32" spans="1:3" x14ac:dyDescent="0.25">
      <c r="A32" s="5" t="s">
        <v>33</v>
      </c>
      <c r="B32" t="s">
        <v>74</v>
      </c>
    </row>
    <row r="33" spans="1:3" x14ac:dyDescent="0.25">
      <c r="A33" s="5" t="s">
        <v>34</v>
      </c>
      <c r="B33" t="s">
        <v>75</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35</v>
      </c>
      <c r="B34" t="str">
        <f>"cytosine (C)"</f>
        <v>cytosine (C)</v>
      </c>
    </row>
    <row r="35" spans="1:3" x14ac:dyDescent="0.25">
      <c r="A35" s="5"/>
      <c r="C35" t="str">
        <f>"&lt;/Variant&gt;"</f>
        <v>&lt;/Variant&gt;</v>
      </c>
    </row>
    <row r="36" spans="1:3" x14ac:dyDescent="0.25">
      <c r="A36" s="5"/>
      <c r="C36" t="s">
        <v>196</v>
      </c>
    </row>
    <row r="37" spans="1:3" x14ac:dyDescent="0.25">
      <c r="A37" s="5" t="s">
        <v>42</v>
      </c>
      <c r="B37" t="s">
        <v>44</v>
      </c>
      <c r="C37" t="str">
        <f>CONCATENATE("  &lt;Genotype hgvs=",CHAR(34),B37,B38,";",B39,CHAR(34)," name=",CHAR(34),B19,CHAR(34),"&gt; ")</f>
        <v xml:space="preserve">  &lt;Genotype hgvs="NC000001_1.11:g.[2222T&gt;G];[2222=]" name="T928G"&gt; </v>
      </c>
    </row>
    <row r="38" spans="1:3" x14ac:dyDescent="0.25">
      <c r="A38" s="5" t="s">
        <v>43</v>
      </c>
      <c r="B38" t="s">
        <v>45</v>
      </c>
    </row>
    <row r="39" spans="1:3" x14ac:dyDescent="0.25">
      <c r="A39" s="5" t="s">
        <v>34</v>
      </c>
      <c r="B39" t="s">
        <v>46</v>
      </c>
      <c r="C39" t="s">
        <v>243</v>
      </c>
    </row>
    <row r="40" spans="1:3" x14ac:dyDescent="0.25">
      <c r="A40" s="5" t="s">
        <v>48</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17</v>
      </c>
    </row>
    <row r="41" spans="1:3" x14ac:dyDescent="0.25">
      <c r="A41" s="6" t="s">
        <v>49</v>
      </c>
      <c r="B41" t="s">
        <v>51</v>
      </c>
      <c r="C41" t="str">
        <f>CONCATENATE("         ",B40)</f>
        <v xml:space="preserve">         People with this variant have one copy of the T928G variant. This substitution of a single nucleotide is known as a missense mutation.</v>
      </c>
    </row>
    <row r="42" spans="1:3" x14ac:dyDescent="0.25">
      <c r="A42" s="6" t="s">
        <v>50</v>
      </c>
      <c r="B42">
        <v>43</v>
      </c>
    </row>
    <row r="43" spans="1:3" x14ac:dyDescent="0.25">
      <c r="A43" s="5"/>
      <c r="C43" t="s">
        <v>241</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242</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52</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53</v>
      </c>
      <c r="B52" t="s">
        <v>51</v>
      </c>
      <c r="C52" t="s">
        <v>17</v>
      </c>
    </row>
    <row r="53" spans="1:3" x14ac:dyDescent="0.25">
      <c r="A53" s="6" t="s">
        <v>50</v>
      </c>
      <c r="B53">
        <v>19.899999999999999</v>
      </c>
      <c r="C53" t="s">
        <v>243</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241</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242</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54</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55</v>
      </c>
      <c r="B66" s="27" t="s">
        <v>272</v>
      </c>
      <c r="C66" t="s">
        <v>17</v>
      </c>
    </row>
    <row r="67" spans="1:3" x14ac:dyDescent="0.25">
      <c r="A67" s="6" t="s">
        <v>50</v>
      </c>
      <c r="B67">
        <v>37.1</v>
      </c>
      <c r="C67" t="s">
        <v>243</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241</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242</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197</v>
      </c>
    </row>
    <row r="80" spans="1:3" x14ac:dyDescent="0.25">
      <c r="A80" s="5" t="s">
        <v>42</v>
      </c>
      <c r="B80" s="1" t="s">
        <v>67</v>
      </c>
      <c r="C80" t="str">
        <f>CONCATENATE("  &lt;Genotype hgvs=",CHAR(34),B80,B81,";",B82,CHAR(34)," name=",CHAR(34),B75,CHAR(34),"&gt; ")</f>
        <v xml:space="preserve">  &lt;Genotype hgvs="NC_000002.11:g[7783504A&gt;C];[7783504=]" name=""&gt; </v>
      </c>
    </row>
    <row r="81" spans="1:3" x14ac:dyDescent="0.25">
      <c r="A81" s="5" t="s">
        <v>43</v>
      </c>
      <c r="B81" s="1" t="s">
        <v>68</v>
      </c>
    </row>
    <row r="82" spans="1:3" x14ac:dyDescent="0.25">
      <c r="A82" s="5" t="s">
        <v>34</v>
      </c>
      <c r="B82" s="1" t="s">
        <v>69</v>
      </c>
      <c r="C82" t="s">
        <v>243</v>
      </c>
    </row>
    <row r="83" spans="1:3" x14ac:dyDescent="0.25">
      <c r="A83" s="5" t="s">
        <v>48</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17</v>
      </c>
    </row>
    <row r="84" spans="1:3" x14ac:dyDescent="0.25">
      <c r="A84" s="6" t="s">
        <v>49</v>
      </c>
      <c r="B84" t="s">
        <v>78</v>
      </c>
      <c r="C84" t="str">
        <f>CONCATENATE("         ",B83)</f>
        <v xml:space="preserve">         People with this variant have one copy of the C36983994T variant. This substitution of a single nucleotide is known as a missense mutation.</v>
      </c>
    </row>
    <row r="85" spans="1:3" x14ac:dyDescent="0.25">
      <c r="A85" s="6" t="s">
        <v>50</v>
      </c>
      <c r="B85">
        <v>15.8</v>
      </c>
    </row>
    <row r="86" spans="1:3" x14ac:dyDescent="0.25">
      <c r="A86" s="5"/>
      <c r="C86" t="s">
        <v>241</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242</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52</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name=",CHAR(34),B75,CHAR(34),"&gt; ")</f>
        <v xml:space="preserve">  &lt;Genotype hgvs="NC_000002.11:g[7783504A&gt;C];[7783504A&gt;C]" name=""&gt; </v>
      </c>
    </row>
    <row r="95" spans="1:3" x14ac:dyDescent="0.25">
      <c r="A95" s="6" t="s">
        <v>53</v>
      </c>
      <c r="B95" s="27" t="s">
        <v>272</v>
      </c>
      <c r="C95" t="s">
        <v>17</v>
      </c>
    </row>
    <row r="96" spans="1:3" x14ac:dyDescent="0.25">
      <c r="A96" s="6" t="s">
        <v>50</v>
      </c>
      <c r="B96">
        <v>4.7</v>
      </c>
      <c r="C96" t="s">
        <v>243</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241</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242</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54</v>
      </c>
      <c r="B108" t="str">
        <f>CONCATENATE("Your ",B11," gene has no variants. A normal gene is referred to as a ",CHAR(34),"wild-type",CHAR(34)," gene.")</f>
        <v>Your GRIK3 gene has no variants. A normal gene is referred to as a "wild-type" gene.</v>
      </c>
      <c r="C108" t="str">
        <f>CONCATENATE("  &lt;Genotype hgvs=",CHAR(34),B80,B82,";",B82,CHAR(34)," name=",CHAR(34),B75,CHAR(34),"&gt; ")</f>
        <v xml:space="preserve">  &lt;Genotype hgvs="NC_000002.11:g[7783504=];[7783504=]" name=""&gt; </v>
      </c>
    </row>
    <row r="109" spans="1:3" x14ac:dyDescent="0.25">
      <c r="A109" s="6" t="s">
        <v>55</v>
      </c>
      <c r="B109" s="27" t="s">
        <v>272</v>
      </c>
      <c r="C109" t="s">
        <v>17</v>
      </c>
    </row>
    <row r="110" spans="1:3" x14ac:dyDescent="0.25">
      <c r="A110" s="6" t="s">
        <v>50</v>
      </c>
      <c r="B110">
        <v>79.5</v>
      </c>
      <c r="C110" t="s">
        <v>243</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241</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242</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198</v>
      </c>
    </row>
    <row r="123" spans="1:3" x14ac:dyDescent="0.25">
      <c r="A123" s="5" t="s">
        <v>42</v>
      </c>
      <c r="B123" s="1" t="s">
        <v>70</v>
      </c>
      <c r="C123" t="str">
        <f>CONCATENATE("  &lt;Genotype hgvs=",CHAR(34),B123,B124,";",B125,CHAR(34)," name=",CHAR(34),B75,CHAR(34),"&gt; ")</f>
        <v xml:space="preserve">  &lt;Genotype hgvs="NC_000001.11:g.[36983994C&gt;T];[36983994=]" name=""&gt; </v>
      </c>
    </row>
    <row r="124" spans="1:3" x14ac:dyDescent="0.25">
      <c r="A124" s="5" t="s">
        <v>43</v>
      </c>
      <c r="B124" s="1" t="s">
        <v>71</v>
      </c>
    </row>
    <row r="125" spans="1:3" x14ac:dyDescent="0.25">
      <c r="A125" s="5" t="s">
        <v>34</v>
      </c>
      <c r="B125" s="1" t="s">
        <v>72</v>
      </c>
      <c r="C125" t="s">
        <v>243</v>
      </c>
    </row>
    <row r="126" spans="1:3" x14ac:dyDescent="0.25">
      <c r="A126" s="5" t="s">
        <v>48</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17</v>
      </c>
    </row>
    <row r="127" spans="1:3" x14ac:dyDescent="0.25">
      <c r="A127" s="6" t="s">
        <v>49</v>
      </c>
      <c r="B127" t="s">
        <v>78</v>
      </c>
      <c r="C127" t="str">
        <f>CONCATENATE("         ",B126)</f>
        <v xml:space="preserve">         People with this variant have one copy of the A7783504C variant. This substitution of a single nucleotide is known as a missense mutation.</v>
      </c>
    </row>
    <row r="128" spans="1:3" x14ac:dyDescent="0.25">
      <c r="A128" s="6" t="s">
        <v>50</v>
      </c>
      <c r="B128">
        <v>1.8</v>
      </c>
    </row>
    <row r="129" spans="1:3" x14ac:dyDescent="0.25">
      <c r="A129" s="5"/>
      <c r="C129" t="s">
        <v>241</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242</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52</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name=",CHAR(34),B75,CHAR(34),"&gt; ")</f>
        <v xml:space="preserve">  &lt;Genotype hgvs="NC_000001.11:g.[36983994C&gt;T];[36983994C&gt;T]" name=""&gt; </v>
      </c>
    </row>
    <row r="138" spans="1:3" x14ac:dyDescent="0.25">
      <c r="A138" s="6" t="s">
        <v>53</v>
      </c>
      <c r="B138" s="27" t="s">
        <v>272</v>
      </c>
      <c r="C138" t="s">
        <v>17</v>
      </c>
    </row>
    <row r="139" spans="1:3" x14ac:dyDescent="0.25">
      <c r="A139" s="6" t="s">
        <v>50</v>
      </c>
      <c r="B139">
        <v>0.5</v>
      </c>
      <c r="C139" t="s">
        <v>243</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241</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242</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54</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name=",CHAR(34),B75,CHAR(34),"&gt; ")</f>
        <v xml:space="preserve">  &lt;Genotype hgvs="NC_000001.11:g.[36983994=];[36983994=]" name=""&gt; </v>
      </c>
    </row>
    <row r="152" spans="1:3" x14ac:dyDescent="0.25">
      <c r="A152" s="6" t="s">
        <v>55</v>
      </c>
      <c r="B152" s="27" t="s">
        <v>272</v>
      </c>
      <c r="C152" t="s">
        <v>17</v>
      </c>
    </row>
    <row r="153" spans="1:3" x14ac:dyDescent="0.25">
      <c r="A153" s="6" t="s">
        <v>50</v>
      </c>
      <c r="B153">
        <v>97.8</v>
      </c>
      <c r="C153" t="s">
        <v>243</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241</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242</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t="s">
        <v>56</v>
      </c>
      <c r="B165" t="str">
        <f>CONCATENATE("Your ",B11," gene has an unknown variant.")</f>
        <v>Your GRIK3 gene has an unknown variant.</v>
      </c>
      <c r="C165" t="str">
        <f>CONCATENATE("  &lt;Genotype hgvs=",CHAR(34),"unknown",CHAR(34),"&gt; ")</f>
        <v xml:space="preserve">  &lt;Genotype hgvs="unknown"&gt; </v>
      </c>
    </row>
    <row r="166" spans="1:3" x14ac:dyDescent="0.25">
      <c r="A166" s="6" t="s">
        <v>57</v>
      </c>
      <c r="B166" t="str">
        <f>"The effect of this variant is unknown."</f>
        <v>The effect of this variant is unknown.</v>
      </c>
      <c r="C166" t="s">
        <v>17</v>
      </c>
    </row>
    <row r="167" spans="1:3" x14ac:dyDescent="0.25">
      <c r="A167" s="6" t="s">
        <v>50</v>
      </c>
      <c r="B167">
        <v>0</v>
      </c>
      <c r="C167" t="s">
        <v>243</v>
      </c>
    </row>
    <row r="168" spans="1:3" x14ac:dyDescent="0.25">
      <c r="A168" s="6"/>
    </row>
    <row r="169" spans="1:3" x14ac:dyDescent="0.25">
      <c r="A169" s="6"/>
      <c r="C169" t="str">
        <f>CONCATENATE("         ",B165)</f>
        <v xml:space="preserve">         Your GRIK3 gene has an unknown variant.</v>
      </c>
    </row>
    <row r="170" spans="1:3" x14ac:dyDescent="0.25">
      <c r="A170" s="6"/>
    </row>
    <row r="171" spans="1:3" x14ac:dyDescent="0.25">
      <c r="A171" s="6"/>
      <c r="C171" t="s">
        <v>241</v>
      </c>
    </row>
    <row r="172" spans="1:3" x14ac:dyDescent="0.25">
      <c r="A172" s="6"/>
    </row>
    <row r="173" spans="1:3" x14ac:dyDescent="0.25">
      <c r="A173" s="5"/>
      <c r="C173" t="str">
        <f>CONCATENATE("         ",B166)</f>
        <v xml:space="preserve">         The effect of this variant is unknown.</v>
      </c>
    </row>
    <row r="174" spans="1:3" x14ac:dyDescent="0.25">
      <c r="A174" s="6"/>
    </row>
    <row r="175" spans="1:3" x14ac:dyDescent="0.25">
      <c r="A175" s="5"/>
      <c r="C175" t="s">
        <v>242</v>
      </c>
    </row>
    <row r="176" spans="1:3" x14ac:dyDescent="0.25">
      <c r="A176" s="5"/>
    </row>
    <row r="177" spans="1:3" x14ac:dyDescent="0.25">
      <c r="A177" s="5"/>
      <c r="C177" t="str">
        <f>CONCATENATE( "   &lt;piechart percentage=",B167," /&gt;")</f>
        <v xml:space="preserve">   &lt;piechart percentage=0 /&gt;</v>
      </c>
    </row>
    <row r="178" spans="1:3" x14ac:dyDescent="0.25">
      <c r="A178" s="5"/>
      <c r="C178" t="str">
        <f>"  &lt;/Genotype&gt;"</f>
        <v xml:space="preserve">  &lt;/Genotype&gt;</v>
      </c>
    </row>
    <row r="179" spans="1:3" x14ac:dyDescent="0.25">
      <c r="A179" s="5" t="s">
        <v>54</v>
      </c>
      <c r="B179" t="str">
        <f>CONCATENATE("Your ",B11," gene has no variants. A normal gene is referred to as a ",CHAR(34),"wild-type",CHAR(34)," gene.")</f>
        <v>Your GRIK3 gene has no variants. A normal gene is referred to as a "wild-type" gene.</v>
      </c>
      <c r="C179" t="str">
        <f>CONCATENATE("  &lt;Genotype hgvs=",CHAR(34),"wildtype",CHAR(34),"&gt;")</f>
        <v xml:space="preserve">  &lt;Genotype hgvs="wildtype"&gt;</v>
      </c>
    </row>
    <row r="180" spans="1:3" x14ac:dyDescent="0.25">
      <c r="A180" s="6" t="s">
        <v>55</v>
      </c>
      <c r="B180" s="27" t="s">
        <v>272</v>
      </c>
      <c r="C180" t="s">
        <v>17</v>
      </c>
    </row>
    <row r="181" spans="1:3" x14ac:dyDescent="0.25">
      <c r="A181" s="6" t="s">
        <v>50</v>
      </c>
      <c r="B181">
        <v>37.1</v>
      </c>
      <c r="C181" t="s">
        <v>243</v>
      </c>
    </row>
    <row r="182" spans="1:3" x14ac:dyDescent="0.25">
      <c r="A182" s="6"/>
    </row>
    <row r="183" spans="1:3" x14ac:dyDescent="0.25">
      <c r="A183" s="6"/>
      <c r="C183" t="str">
        <f>CONCATENATE("         ",B179)</f>
        <v xml:space="preserve">         Your GRIK3 gene has no variants. A normal gene is referred to as a "wild-type" gene.</v>
      </c>
    </row>
    <row r="184" spans="1:3" x14ac:dyDescent="0.25">
      <c r="A184" s="6"/>
    </row>
    <row r="185" spans="1:3" x14ac:dyDescent="0.25">
      <c r="A185" s="6"/>
      <c r="C185" t="s">
        <v>241</v>
      </c>
    </row>
    <row r="186" spans="1:3" x14ac:dyDescent="0.25">
      <c r="A186" s="6"/>
    </row>
    <row r="187" spans="1:3" x14ac:dyDescent="0.25">
      <c r="A187" s="6"/>
      <c r="C187" t="str">
        <f>CONCATENATE("         ",B180)</f>
        <v xml:space="preserve">         Your variant is not associated with any loss of function.</v>
      </c>
    </row>
    <row r="188" spans="1:3" x14ac:dyDescent="0.25">
      <c r="A188" s="6"/>
    </row>
    <row r="189" spans="1:3" x14ac:dyDescent="0.25">
      <c r="A189" s="6"/>
      <c r="C189" t="s">
        <v>242</v>
      </c>
    </row>
    <row r="190" spans="1:3" x14ac:dyDescent="0.25">
      <c r="A190" s="5"/>
    </row>
    <row r="191" spans="1:3" x14ac:dyDescent="0.25">
      <c r="A191" s="6"/>
      <c r="C191" t="str">
        <f>CONCATENATE( "   &lt;piechart percentage=",B181," /&gt;")</f>
        <v xml:space="preserve">   &lt;piechart percentage=37.1 /&gt;</v>
      </c>
    </row>
    <row r="192" spans="1:3" x14ac:dyDescent="0.25">
      <c r="A192" s="6"/>
      <c r="C192" t="str">
        <f>"  &lt;/Genotype&gt;"</f>
        <v xml:space="preserve">  &lt;/Genotype&gt;</v>
      </c>
    </row>
    <row r="193" spans="1:3" x14ac:dyDescent="0.25">
      <c r="A193" s="6"/>
      <c r="C193" t="str">
        <f>"&lt;/GeneAnalysis&gt;"</f>
        <v>&lt;/GeneAnalysis&gt;</v>
      </c>
    </row>
    <row r="194" spans="1:3" x14ac:dyDescent="0.25">
      <c r="A194" s="6"/>
    </row>
    <row r="195" spans="1:3" x14ac:dyDescent="0.25">
      <c r="A195" s="5"/>
      <c r="C195" t="str">
        <f>CONCATENATE("# How do changes in ",B11," affect people?")</f>
        <v># How do changes in GRIK3 affect people?</v>
      </c>
    </row>
    <row r="196" spans="1:3" x14ac:dyDescent="0.25">
      <c r="A196" s="5"/>
    </row>
    <row r="197" spans="1:3" x14ac:dyDescent="0.25">
      <c r="A197" s="5" t="s">
        <v>58</v>
      </c>
      <c r="B197" t="s">
        <v>59</v>
      </c>
      <c r="C197" t="str">
        <f>B197</f>
        <v>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v>
      </c>
    </row>
    <row r="198" spans="1:3" x14ac:dyDescent="0.25">
      <c r="A198" s="5"/>
    </row>
    <row r="199" spans="1:3" x14ac:dyDescent="0.25">
      <c r="A199" s="5"/>
      <c r="B199" s="8" t="s">
        <v>62</v>
      </c>
      <c r="C199" t="str">
        <f>B199</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0" spans="1:3" x14ac:dyDescent="0.25">
      <c r="A200" s="5"/>
      <c r="B200" s="8"/>
    </row>
    <row r="201" spans="1:3" x14ac:dyDescent="0.25">
      <c r="A201" s="5" t="s">
        <v>17</v>
      </c>
      <c r="B201" t="s">
        <v>63</v>
      </c>
      <c r="C201" t="str">
        <f>B201</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2" spans="1:3" x14ac:dyDescent="0.25">
      <c r="A202" s="5"/>
    </row>
    <row r="203" spans="1:3" x14ac:dyDescent="0.25">
      <c r="A203" s="5"/>
      <c r="B203" t="s">
        <v>80</v>
      </c>
      <c r="C203" t="str">
        <f>B203</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4" spans="1:3" x14ac:dyDescent="0.25">
      <c r="A204" s="5"/>
    </row>
    <row r="205" spans="1:3" x14ac:dyDescent="0.25">
      <c r="A205" s="5"/>
      <c r="C205" t="s">
        <v>60</v>
      </c>
    </row>
    <row r="206" spans="1:3" x14ac:dyDescent="0.25">
      <c r="A206" s="5"/>
    </row>
    <row r="207" spans="1:3" x14ac:dyDescent="0.25">
      <c r="A207" s="6"/>
      <c r="B207" t="s">
        <v>61</v>
      </c>
      <c r="C207" t="str">
        <f>B207</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08" spans="1:3" x14ac:dyDescent="0.25">
      <c r="A208" s="6"/>
    </row>
    <row r="209" spans="1:3" x14ac:dyDescent="0.25">
      <c r="B209" t="s">
        <v>64</v>
      </c>
      <c r="C209" t="str">
        <f>B209</f>
        <v xml:space="preserve">Helpful dietary supplements may include:  [Omega-3 PUFAs, CoQ10, N-acetylcysteine, vitamin B12, curcumin, zinc, magnesium, L-Taurine, and L-carnitine.](https://www.ncbi.nlm.nih.gov/pmc/articles/PMC5314655/)  </v>
      </c>
    </row>
    <row r="211" spans="1:3" ht="30" x14ac:dyDescent="0.25">
      <c r="A211" t="s">
        <v>65</v>
      </c>
      <c r="B211" s="7" t="s">
        <v>66</v>
      </c>
      <c r="C211" t="str">
        <f>CONCATENATE("&lt;symptoms ",B211,"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62"/>
  <sheetViews>
    <sheetView workbookViewId="0">
      <selection activeCell="B9" sqref="B9"/>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134</v>
      </c>
      <c r="C2" t="str">
        <f>CONCATENATE("# What does the ",B2," gene do?")</f>
        <v># What does the TPRM8 gene do?</v>
      </c>
    </row>
    <row r="3" spans="1:3" x14ac:dyDescent="0.25">
      <c r="A3" s="6"/>
    </row>
    <row r="4" spans="1:3" ht="17.25" x14ac:dyDescent="0.3">
      <c r="A4" s="6" t="s">
        <v>22</v>
      </c>
      <c r="B4" s="28" t="s">
        <v>135</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25</v>
      </c>
      <c r="B7" s="27" t="s">
        <v>136</v>
      </c>
    </row>
    <row r="8" spans="1:3" x14ac:dyDescent="0.25">
      <c r="A8" s="6" t="s">
        <v>21</v>
      </c>
      <c r="B8" s="27" t="s">
        <v>137</v>
      </c>
    </row>
    <row r="9" spans="1:3" x14ac:dyDescent="0.25">
      <c r="A9" s="5" t="s">
        <v>27</v>
      </c>
      <c r="B9" s="27" t="s">
        <v>143</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134</v>
      </c>
      <c r="C11" t="str">
        <f>CONCATENATE("&lt;GeneAnalysis gene=",CHAR(34),B11,CHAR(34)," interval=",CHAR(34),B12,CHAR(34),"&gt; ")</f>
        <v xml:space="preserve">&lt;GeneAnalysis gene="TPRM8" interval="NC_000002.12 :g.233917342_234019522"&gt; </v>
      </c>
    </row>
    <row r="12" spans="1:3" x14ac:dyDescent="0.25">
      <c r="A12" s="6" t="s">
        <v>29</v>
      </c>
      <c r="B12" s="27" t="s">
        <v>352</v>
      </c>
    </row>
    <row r="13" spans="1:3" x14ac:dyDescent="0.25">
      <c r="A13" s="6" t="s">
        <v>30</v>
      </c>
      <c r="B13" s="27" t="s">
        <v>421</v>
      </c>
      <c r="C13" t="str">
        <f>CONCATENATE(" # What are some common mutations of ",B11,"?")</f>
        <v xml:space="preserve"> # What are some common mutations of TPRM8?</v>
      </c>
    </row>
    <row r="14" spans="1:3" x14ac:dyDescent="0.25">
      <c r="A14" s="6"/>
      <c r="C14" t="s">
        <v>17</v>
      </c>
    </row>
    <row r="15" spans="1:3" x14ac:dyDescent="0.25">
      <c r="C15" t="str">
        <f>CONCATENATE("There are ",B13," well known variants in ",B11,": ",B22,", ",B28,", ",B34,", ",B40,", and ",B46,".")</f>
        <v>There are five well 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191</v>
      </c>
    </row>
    <row r="18" spans="1:3" x14ac:dyDescent="0.25">
      <c r="A18" s="6" t="s">
        <v>32</v>
      </c>
      <c r="B18" s="1" t="s">
        <v>139</v>
      </c>
      <c r="C18" t="str">
        <f>CONCATENATE("  &lt;Variant hgvs=",CHAR(34),B18,CHAR(34)," name=",CHAR(34),B19,CHAR(34),"&gt; ")</f>
        <v xml:space="preserve">  &lt;Variant hgvs="NC_000002.12:g.234008733G&gt;A" name="G3264+630A"&gt; </v>
      </c>
    </row>
    <row r="19" spans="1:3" x14ac:dyDescent="0.25">
      <c r="A19" s="5" t="s">
        <v>33</v>
      </c>
      <c r="B19" s="30" t="s">
        <v>138</v>
      </c>
    </row>
    <row r="20" spans="1:3" x14ac:dyDescent="0.25">
      <c r="A20" s="5" t="s">
        <v>34</v>
      </c>
      <c r="B20" s="27" t="s">
        <v>41</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35</v>
      </c>
      <c r="B21" s="27" t="s">
        <v>75</v>
      </c>
      <c r="C21" t="s">
        <v>17</v>
      </c>
    </row>
    <row r="22" spans="1:3" x14ac:dyDescent="0.25">
      <c r="A22" s="5" t="s">
        <v>43</v>
      </c>
      <c r="B22" s="30" t="s">
        <v>159</v>
      </c>
      <c r="C22" t="str">
        <f>"&lt;/Variant&gt;"</f>
        <v>&lt;/Variant&gt;</v>
      </c>
    </row>
    <row r="23" spans="1:3" x14ac:dyDescent="0.25">
      <c r="C23" t="s">
        <v>192</v>
      </c>
    </row>
    <row r="24" spans="1:3" x14ac:dyDescent="0.25">
      <c r="A24" s="6" t="s">
        <v>32</v>
      </c>
      <c r="B24" s="1" t="s">
        <v>145</v>
      </c>
      <c r="C24" t="str">
        <f>CONCATENATE("  &lt;Variant hgvs=",CHAR(34),B24,CHAR(34)," name=",CHAR(34),B25,CHAR(34),"&gt; ")</f>
        <v xml:space="preserve">  &lt;Variant hgvs="NC_000002.12:g.234010670G&gt;A" name="G3264+2567A"&gt; </v>
      </c>
    </row>
    <row r="25" spans="1:3" x14ac:dyDescent="0.25">
      <c r="A25" s="5" t="s">
        <v>33</v>
      </c>
      <c r="B25" s="30" t="s">
        <v>144</v>
      </c>
    </row>
    <row r="26" spans="1:3" x14ac:dyDescent="0.25">
      <c r="A26" s="5" t="s">
        <v>34</v>
      </c>
      <c r="B26" s="27" t="s">
        <v>41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35</v>
      </c>
      <c r="B27" s="27" t="s">
        <v>75</v>
      </c>
    </row>
    <row r="28" spans="1:3" x14ac:dyDescent="0.25">
      <c r="A28" s="6" t="s">
        <v>43</v>
      </c>
      <c r="B28" s="30" t="s">
        <v>160</v>
      </c>
      <c r="C28" t="str">
        <f>"&lt;/Variant&gt;"</f>
        <v>&lt;/Variant&gt;</v>
      </c>
    </row>
    <row r="29" spans="1:3" x14ac:dyDescent="0.25">
      <c r="C29" t="s">
        <v>193</v>
      </c>
    </row>
    <row r="30" spans="1:3" x14ac:dyDescent="0.25">
      <c r="A30" s="6" t="s">
        <v>32</v>
      </c>
      <c r="B30" s="1" t="s">
        <v>148</v>
      </c>
      <c r="C30" t="str">
        <f>CONCATENATE("  &lt;Variant hgvs=",CHAR(34),B30,CHAR(34)," name=",CHAR(34),B31,CHAR(34),"&gt; ")</f>
        <v xml:space="preserve">  &lt;Variant hgvs="NC_000002.12:g.233945906G&gt;C" name="G750C"&gt; </v>
      </c>
    </row>
    <row r="31" spans="1:3" x14ac:dyDescent="0.25">
      <c r="A31" s="5" t="s">
        <v>33</v>
      </c>
      <c r="B31" s="1" t="s">
        <v>146</v>
      </c>
    </row>
    <row r="32" spans="1:3" x14ac:dyDescent="0.25">
      <c r="A32" s="5" t="s">
        <v>34</v>
      </c>
      <c r="B32" s="27" t="s">
        <v>41</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35</v>
      </c>
      <c r="B33" s="27" t="str">
        <f>"cytosine (C)"</f>
        <v>cytosine (C)</v>
      </c>
    </row>
    <row r="34" spans="1:3" x14ac:dyDescent="0.25">
      <c r="A34" s="5" t="s">
        <v>43</v>
      </c>
      <c r="B34" s="1" t="s">
        <v>161</v>
      </c>
      <c r="C34" t="str">
        <f>"&lt;/Variant&gt;"</f>
        <v>&lt;/Variant&gt;</v>
      </c>
    </row>
    <row r="35" spans="1:3" x14ac:dyDescent="0.25">
      <c r="A35" s="5"/>
      <c r="C35" t="s">
        <v>194</v>
      </c>
    </row>
    <row r="36" spans="1:3" x14ac:dyDescent="0.25">
      <c r="A36" s="6" t="s">
        <v>32</v>
      </c>
      <c r="B36" s="1" t="s">
        <v>149</v>
      </c>
      <c r="C36" t="str">
        <f>CONCATENATE("  &lt;Variant hgvs=",CHAR(34),B36,CHAR(34)," name=",CHAR(34),B37,CHAR(34),"&gt; ")</f>
        <v xml:space="preserve">  &lt;Variant hgvs="NC_000002.12:g.233916448T&gt;C" name="T-990C"&gt; </v>
      </c>
    </row>
    <row r="37" spans="1:3" x14ac:dyDescent="0.25">
      <c r="A37" s="5" t="s">
        <v>33</v>
      </c>
      <c r="B37" s="30" t="s">
        <v>147</v>
      </c>
    </row>
    <row r="38" spans="1:3" x14ac:dyDescent="0.25">
      <c r="A38" s="5" t="s">
        <v>34</v>
      </c>
      <c r="B38" s="27" t="s">
        <v>40</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35</v>
      </c>
      <c r="B39" s="27" t="str">
        <f>"cytosine (C)"</f>
        <v>cytosine (C)</v>
      </c>
    </row>
    <row r="40" spans="1:3" x14ac:dyDescent="0.25">
      <c r="A40" s="5" t="s">
        <v>43</v>
      </c>
      <c r="B40" s="30" t="s">
        <v>162</v>
      </c>
      <c r="C40" t="str">
        <f>"&lt;/Variant&gt;"</f>
        <v>&lt;/Variant&gt;</v>
      </c>
    </row>
    <row r="41" spans="1:3" x14ac:dyDescent="0.25">
      <c r="A41" s="6"/>
      <c r="C41" t="s">
        <v>195</v>
      </c>
    </row>
    <row r="42" spans="1:3" x14ac:dyDescent="0.25">
      <c r="A42" s="6" t="s">
        <v>32</v>
      </c>
      <c r="B42" s="1" t="s">
        <v>150</v>
      </c>
      <c r="C42" t="str">
        <f>CONCATENATE("  &lt;Variant hgvs=",CHAR(34),B42,CHAR(34)," name=",CHAR(34),B43,CHAR(34),"&gt; ")</f>
        <v xml:space="preserve">  &lt;Variant hgvs="NC_000002.12:g.233974736A&gt;G" name="A7783504C"&gt; </v>
      </c>
    </row>
    <row r="43" spans="1:3" x14ac:dyDescent="0.25">
      <c r="A43" s="5" t="s">
        <v>33</v>
      </c>
      <c r="B43" s="27" t="s">
        <v>74</v>
      </c>
    </row>
    <row r="44" spans="1:3" x14ac:dyDescent="0.25">
      <c r="A44" s="5" t="s">
        <v>34</v>
      </c>
      <c r="B44" s="27" t="s">
        <v>75</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35</v>
      </c>
      <c r="B45" s="27" t="s">
        <v>41</v>
      </c>
    </row>
    <row r="46" spans="1:3" x14ac:dyDescent="0.25">
      <c r="A46" s="5" t="s">
        <v>43</v>
      </c>
      <c r="B46" s="27" t="s">
        <v>163</v>
      </c>
      <c r="C46" t="str">
        <f>"&lt;/Variant&gt;"</f>
        <v>&lt;/Variant&gt;</v>
      </c>
    </row>
    <row r="47" spans="1:3" s="33" customFormat="1" x14ac:dyDescent="0.25">
      <c r="A47" s="31"/>
      <c r="B47" s="32"/>
    </row>
    <row r="48" spans="1:3" s="33" customFormat="1" x14ac:dyDescent="0.25">
      <c r="A48" s="31"/>
      <c r="B48" s="32"/>
      <c r="C48" t="s">
        <v>191</v>
      </c>
    </row>
    <row r="49" spans="1:3" x14ac:dyDescent="0.25">
      <c r="A49" s="5" t="s">
        <v>42</v>
      </c>
      <c r="B49" s="27" t="s">
        <v>44</v>
      </c>
      <c r="C49" t="str">
        <f>CONCATENATE("  &lt;Genotype hgvs=",CHAR(34),B49,B50,";",B51,CHAR(34)," name=",CHAR(34),B19,CHAR(34),"&gt; ")</f>
        <v xml:space="preserve">  &lt;Genotype hgvs="NC000001_1.11:g.[234008733G&gt;A];[234008733=]" name="G3264+630A"&gt; </v>
      </c>
    </row>
    <row r="50" spans="1:3" x14ac:dyDescent="0.25">
      <c r="A50" s="5" t="s">
        <v>43</v>
      </c>
      <c r="B50" s="27" t="s">
        <v>141</v>
      </c>
    </row>
    <row r="51" spans="1:3" x14ac:dyDescent="0.25">
      <c r="A51" s="5" t="s">
        <v>34</v>
      </c>
      <c r="B51" s="27" t="s">
        <v>142</v>
      </c>
      <c r="C51" t="s">
        <v>243</v>
      </c>
    </row>
    <row r="52" spans="1:3" x14ac:dyDescent="0.25">
      <c r="A52" s="5" t="s">
        <v>48</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17</v>
      </c>
    </row>
    <row r="53" spans="1:3" x14ac:dyDescent="0.25">
      <c r="A53" s="6" t="s">
        <v>49</v>
      </c>
      <c r="B53" s="27" t="s">
        <v>164</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50</v>
      </c>
      <c r="B54" s="27">
        <v>28.2</v>
      </c>
    </row>
    <row r="55" spans="1:3" x14ac:dyDescent="0.25">
      <c r="A55" s="5"/>
      <c r="C55" t="s">
        <v>241</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242</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52</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53</v>
      </c>
      <c r="B64" s="27" t="s">
        <v>272</v>
      </c>
      <c r="C64" t="s">
        <v>17</v>
      </c>
    </row>
    <row r="65" spans="1:3" x14ac:dyDescent="0.25">
      <c r="A65" s="6" t="s">
        <v>50</v>
      </c>
      <c r="B65" s="27">
        <v>10</v>
      </c>
      <c r="C65" t="s">
        <v>243</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241</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242</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54</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55</v>
      </c>
      <c r="B78" s="27" t="s">
        <v>272</v>
      </c>
      <c r="C78" t="s">
        <v>17</v>
      </c>
    </row>
    <row r="79" spans="1:3" x14ac:dyDescent="0.25">
      <c r="A79" s="6" t="s">
        <v>50</v>
      </c>
      <c r="B79" s="27">
        <v>61.8</v>
      </c>
      <c r="C79" t="s">
        <v>243</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241</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242</v>
      </c>
    </row>
    <row r="88" spans="1:3" x14ac:dyDescent="0.25">
      <c r="A88" s="5"/>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192</v>
      </c>
    </row>
    <row r="92" spans="1:3" x14ac:dyDescent="0.25">
      <c r="A92" s="5" t="s">
        <v>42</v>
      </c>
      <c r="B92" s="1" t="s">
        <v>140</v>
      </c>
      <c r="C92" t="str">
        <f>CONCATENATE("  &lt;Genotype hgvs=",CHAR(34),B92,B93,";",B94,CHAR(34)," name=",CHAR(34),B25,CHAR(34),"&gt; ")</f>
        <v xml:space="preserve">  &lt;Genotype hgvs="NC_000002.12:g.[234010670G&gt;A];[234010670=]" name="G3264+2567A"&gt; </v>
      </c>
    </row>
    <row r="93" spans="1:3" x14ac:dyDescent="0.25">
      <c r="A93" s="5" t="s">
        <v>43</v>
      </c>
      <c r="B93" s="27" t="s">
        <v>151</v>
      </c>
    </row>
    <row r="94" spans="1:3" x14ac:dyDescent="0.25">
      <c r="A94" s="5" t="s">
        <v>34</v>
      </c>
      <c r="B94" s="27" t="s">
        <v>152</v>
      </c>
      <c r="C94" t="s">
        <v>243</v>
      </c>
    </row>
    <row r="95" spans="1:3" x14ac:dyDescent="0.25">
      <c r="A95" s="5" t="s">
        <v>48</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17</v>
      </c>
    </row>
    <row r="96" spans="1:3" x14ac:dyDescent="0.25">
      <c r="A96" s="6" t="s">
        <v>49</v>
      </c>
      <c r="B96" s="27" t="s">
        <v>165</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50</v>
      </c>
      <c r="B97" s="27">
        <v>43.2</v>
      </c>
    </row>
    <row r="98" spans="1:3" x14ac:dyDescent="0.25">
      <c r="A98" s="5"/>
      <c r="C98" t="s">
        <v>241</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242</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52</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53</v>
      </c>
      <c r="B107" s="27" t="s">
        <v>272</v>
      </c>
      <c r="C107" t="s">
        <v>17</v>
      </c>
    </row>
    <row r="108" spans="1:3" x14ac:dyDescent="0.25">
      <c r="A108" s="6" t="s">
        <v>50</v>
      </c>
      <c r="B108" s="27">
        <v>19.600000000000001</v>
      </c>
      <c r="C108" t="s">
        <v>243</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241</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242</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54</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55</v>
      </c>
      <c r="B121" s="27" t="s">
        <v>272</v>
      </c>
      <c r="C121" t="s">
        <v>17</v>
      </c>
    </row>
    <row r="122" spans="1:3" x14ac:dyDescent="0.25">
      <c r="A122" s="6" t="s">
        <v>50</v>
      </c>
      <c r="B122" s="27">
        <v>37.200000000000003</v>
      </c>
      <c r="C122" t="s">
        <v>243</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241</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242</v>
      </c>
    </row>
    <row r="131" spans="1:3" x14ac:dyDescent="0.25">
      <c r="A131" s="5"/>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
        <v>193</v>
      </c>
    </row>
    <row r="135" spans="1:3" x14ac:dyDescent="0.25">
      <c r="A135" s="5" t="s">
        <v>42</v>
      </c>
      <c r="B135" s="1" t="s">
        <v>140</v>
      </c>
      <c r="C135" t="str">
        <f>CONCATENATE("  &lt;Genotype hgvs=",CHAR(34),B135,B136,";",B137,CHAR(34)," name=",CHAR(34),B31,CHAR(34),"&gt; ")</f>
        <v xml:space="preserve">  &lt;Genotype hgvs="NC_000002.12:g.[233945906G&gt;C];[233945906=]" name="G750C"&gt; </v>
      </c>
    </row>
    <row r="136" spans="1:3" x14ac:dyDescent="0.25">
      <c r="A136" s="5" t="s">
        <v>43</v>
      </c>
      <c r="B136" s="27" t="s">
        <v>153</v>
      </c>
    </row>
    <row r="137" spans="1:3" x14ac:dyDescent="0.25">
      <c r="A137" s="5" t="s">
        <v>34</v>
      </c>
      <c r="B137" s="27" t="s">
        <v>154</v>
      </c>
      <c r="C137" t="s">
        <v>243</v>
      </c>
    </row>
    <row r="138" spans="1:3" x14ac:dyDescent="0.25">
      <c r="A138" s="5" t="s">
        <v>48</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17</v>
      </c>
    </row>
    <row r="139" spans="1:3" x14ac:dyDescent="0.25">
      <c r="A139" s="6" t="s">
        <v>49</v>
      </c>
      <c r="B139" s="27" t="s">
        <v>168</v>
      </c>
      <c r="C139" t="str">
        <f>CONCATENATE("         ",B138)</f>
        <v xml:space="preserve">         People with this variant have one copy of the G750C variant. This substitution of a single nucleotide is known as a missense mutation.</v>
      </c>
    </row>
    <row r="140" spans="1:3" x14ac:dyDescent="0.25">
      <c r="A140" s="6" t="s">
        <v>50</v>
      </c>
      <c r="B140" s="27">
        <v>22.1</v>
      </c>
    </row>
    <row r="141" spans="1:3" x14ac:dyDescent="0.25">
      <c r="A141" s="5"/>
      <c r="C141" t="s">
        <v>241</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242</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52</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53</v>
      </c>
      <c r="B150" s="27" t="s">
        <v>167</v>
      </c>
      <c r="C150" t="s">
        <v>17</v>
      </c>
    </row>
    <row r="151" spans="1:3" x14ac:dyDescent="0.25">
      <c r="A151" s="6" t="s">
        <v>50</v>
      </c>
      <c r="B151" s="27">
        <v>7.5</v>
      </c>
      <c r="C151" t="s">
        <v>243</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241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242</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54</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55</v>
      </c>
      <c r="B164" s="27" t="s">
        <v>272</v>
      </c>
      <c r="C164" t="s">
        <v>17</v>
      </c>
    </row>
    <row r="165" spans="1:3" x14ac:dyDescent="0.25">
      <c r="A165" s="6" t="s">
        <v>50</v>
      </c>
      <c r="B165" s="27">
        <v>70.400000000000006</v>
      </c>
      <c r="C165" t="s">
        <v>243</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241</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242</v>
      </c>
    </row>
    <row r="174" spans="1:3" x14ac:dyDescent="0.25">
      <c r="A174" s="5"/>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194</v>
      </c>
    </row>
    <row r="178" spans="1:3" x14ac:dyDescent="0.25">
      <c r="A178" s="5" t="s">
        <v>42</v>
      </c>
      <c r="B178" s="1" t="s">
        <v>140</v>
      </c>
      <c r="C178" t="str">
        <f>CONCATENATE("  &lt;Genotype hgvs=",CHAR(34),B178,B179,";",B180,CHAR(34)," name=",CHAR(34),B37,CHAR(34),"&gt; ")</f>
        <v xml:space="preserve">  &lt;Genotype hgvs="NC_000002.12:g.[233916448T&gt;C];[233916448=]" name="T-990C"&gt; </v>
      </c>
    </row>
    <row r="179" spans="1:3" x14ac:dyDescent="0.25">
      <c r="A179" s="5" t="s">
        <v>43</v>
      </c>
      <c r="B179" s="27" t="s">
        <v>155</v>
      </c>
    </row>
    <row r="180" spans="1:3" x14ac:dyDescent="0.25">
      <c r="A180" s="5" t="s">
        <v>34</v>
      </c>
      <c r="B180" s="27" t="s">
        <v>156</v>
      </c>
      <c r="C180" t="s">
        <v>243</v>
      </c>
    </row>
    <row r="181" spans="1:3" x14ac:dyDescent="0.25">
      <c r="A181" s="5" t="s">
        <v>48</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17</v>
      </c>
    </row>
    <row r="182" spans="1:3" x14ac:dyDescent="0.25">
      <c r="A182" s="6" t="s">
        <v>49</v>
      </c>
      <c r="B182" s="27" t="s">
        <v>272</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50</v>
      </c>
      <c r="B183" s="27">
        <v>49.7</v>
      </c>
    </row>
    <row r="184" spans="1:3" x14ac:dyDescent="0.25">
      <c r="A184" s="5"/>
      <c r="C184" t="s">
        <v>241</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242</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52</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53</v>
      </c>
      <c r="B193" s="27" t="s">
        <v>167</v>
      </c>
      <c r="C193" t="s">
        <v>17</v>
      </c>
    </row>
    <row r="194" spans="1:3" x14ac:dyDescent="0.25">
      <c r="A194" s="6" t="s">
        <v>50</v>
      </c>
      <c r="B194" s="27">
        <v>30.4</v>
      </c>
      <c r="C194" t="s">
        <v>243</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241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242</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54</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55</v>
      </c>
      <c r="B207" s="27" t="s">
        <v>272</v>
      </c>
      <c r="C207" t="s">
        <v>17</v>
      </c>
    </row>
    <row r="208" spans="1:3" x14ac:dyDescent="0.25">
      <c r="A208" s="6" t="s">
        <v>50</v>
      </c>
      <c r="B208" s="27">
        <v>19.899999999999999</v>
      </c>
      <c r="C208" t="s">
        <v>243</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241</v>
      </c>
    </row>
    <row r="213" spans="1:3" x14ac:dyDescent="0.25">
      <c r="A213" s="6"/>
    </row>
    <row r="214" spans="1:3" x14ac:dyDescent="0.25">
      <c r="A214" s="6"/>
      <c r="C214" t="str">
        <f>CONCATENATE("         ",B207)</f>
        <v xml:space="preserve">         Your variant is not associated with any loss of function.</v>
      </c>
    </row>
    <row r="215" spans="1:3" x14ac:dyDescent="0.25">
      <c r="A215" s="5"/>
    </row>
    <row r="216" spans="1:3" x14ac:dyDescent="0.25">
      <c r="A216" s="5"/>
      <c r="C216" t="s">
        <v>242</v>
      </c>
    </row>
    <row r="217" spans="1:3" x14ac:dyDescent="0.25">
      <c r="A217" s="5"/>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
        <v>195</v>
      </c>
    </row>
    <row r="222" spans="1:3" x14ac:dyDescent="0.25">
      <c r="A222" s="5" t="s">
        <v>42</v>
      </c>
      <c r="B222" s="1" t="s">
        <v>140</v>
      </c>
      <c r="C222" t="str">
        <f>CONCATENATE("  &lt;Genotype hgvs=",CHAR(34),B222,B223,";",B224,CHAR(34)," name=",CHAR(34),B43,CHAR(34),"&gt; ")</f>
        <v xml:space="preserve">  &lt;Genotype hgvs="NC_000002.12:g.[233974736A&gt;G];[233974736=]" name="A7783504C"&gt; </v>
      </c>
    </row>
    <row r="223" spans="1:3" x14ac:dyDescent="0.25">
      <c r="A223" s="5" t="s">
        <v>43</v>
      </c>
      <c r="B223" s="29" t="s">
        <v>157</v>
      </c>
    </row>
    <row r="224" spans="1:3" x14ac:dyDescent="0.25">
      <c r="A224" s="5" t="s">
        <v>34</v>
      </c>
      <c r="B224" s="29" t="s">
        <v>158</v>
      </c>
      <c r="C224" t="s">
        <v>243</v>
      </c>
    </row>
    <row r="225" spans="1:3" x14ac:dyDescent="0.25">
      <c r="A225" s="5" t="s">
        <v>48</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17</v>
      </c>
    </row>
    <row r="226" spans="1:3" x14ac:dyDescent="0.25">
      <c r="A226" s="6" t="s">
        <v>49</v>
      </c>
      <c r="B226" s="27" t="s">
        <v>78</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50</v>
      </c>
      <c r="B227" s="27">
        <v>14.2</v>
      </c>
    </row>
    <row r="228" spans="1:3" x14ac:dyDescent="0.25">
      <c r="A228" s="5"/>
      <c r="C228" t="s">
        <v>241</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242</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52</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53</v>
      </c>
      <c r="B237" s="27" t="s">
        <v>272</v>
      </c>
      <c r="C237" t="s">
        <v>17</v>
      </c>
    </row>
    <row r="238" spans="1:3" x14ac:dyDescent="0.25">
      <c r="A238" s="6" t="s">
        <v>50</v>
      </c>
      <c r="B238" s="27">
        <v>81.599999999999994</v>
      </c>
      <c r="C238" t="s">
        <v>243</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241</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242</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54</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55</v>
      </c>
      <c r="B251" s="27" t="s">
        <v>166</v>
      </c>
      <c r="C251" t="s">
        <v>17</v>
      </c>
    </row>
    <row r="252" spans="1:3" x14ac:dyDescent="0.25">
      <c r="A252" s="6" t="s">
        <v>50</v>
      </c>
      <c r="B252" s="27">
        <v>4.2</v>
      </c>
      <c r="C252" t="s">
        <v>243</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241</v>
      </c>
    </row>
    <row r="257" spans="1:3" x14ac:dyDescent="0.25">
      <c r="A257" s="6"/>
    </row>
    <row r="258" spans="1:3" x14ac:dyDescent="0.25">
      <c r="A258" s="6"/>
      <c r="C258" t="str">
        <f>CONCATENATE("         ",B251)</f>
        <v xml:space="preserve">         This variant is not associated with increased risk.</v>
      </c>
    </row>
    <row r="259" spans="1:3" x14ac:dyDescent="0.25">
      <c r="A259" s="5"/>
    </row>
    <row r="260" spans="1:3" x14ac:dyDescent="0.25">
      <c r="A260" s="5"/>
      <c r="C260" t="s">
        <v>242</v>
      </c>
    </row>
    <row r="261" spans="1:3" x14ac:dyDescent="0.25">
      <c r="A261" s="5"/>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t="s">
        <v>56</v>
      </c>
      <c r="B264" s="27" t="str">
        <f>CONCATENATE("Your ",B11," gene has an unknown variant.")</f>
        <v>Your TPRM8 gene has an unknown variant.</v>
      </c>
      <c r="C264" t="str">
        <f>CONCATENATE("  &lt;Genotype hgvs=",CHAR(34),"unknown",CHAR(34),"&gt; ")</f>
        <v xml:space="preserve">  &lt;Genotype hgvs="unknown"&gt; </v>
      </c>
    </row>
    <row r="265" spans="1:3" x14ac:dyDescent="0.25">
      <c r="A265" s="6" t="s">
        <v>56</v>
      </c>
      <c r="B265" s="27" t="s">
        <v>169</v>
      </c>
      <c r="C265" t="s">
        <v>17</v>
      </c>
    </row>
    <row r="266" spans="1:3" x14ac:dyDescent="0.25">
      <c r="A266" s="6" t="s">
        <v>50</v>
      </c>
      <c r="C266" t="s">
        <v>243</v>
      </c>
    </row>
    <row r="267" spans="1:3" x14ac:dyDescent="0.25">
      <c r="A267" s="6"/>
    </row>
    <row r="268" spans="1:3" x14ac:dyDescent="0.25">
      <c r="A268" s="6"/>
      <c r="C268" t="str">
        <f>CONCATENATE("         ",B264)</f>
        <v xml:space="preserve">         Your TPRM8 gene has an unknown variant.</v>
      </c>
    </row>
    <row r="269" spans="1:3" x14ac:dyDescent="0.25">
      <c r="A269" s="6"/>
    </row>
    <row r="270" spans="1:3" x14ac:dyDescent="0.25">
      <c r="A270" s="6"/>
      <c r="C270" t="s">
        <v>241</v>
      </c>
    </row>
    <row r="271" spans="1:3" x14ac:dyDescent="0.25">
      <c r="A271" s="6"/>
    </row>
    <row r="272" spans="1:3" x14ac:dyDescent="0.25">
      <c r="A272" s="5"/>
      <c r="C272" t="str">
        <f>CONCATENATE("         ",B265)</f>
        <v xml:space="preserve">         The effect is unknown.</v>
      </c>
    </row>
    <row r="273" spans="1:3" x14ac:dyDescent="0.25">
      <c r="A273" s="6"/>
    </row>
    <row r="274" spans="1:3" x14ac:dyDescent="0.25">
      <c r="A274" s="5"/>
      <c r="C274" t="s">
        <v>242</v>
      </c>
    </row>
    <row r="275" spans="1:3" x14ac:dyDescent="0.25">
      <c r="A275" s="5"/>
    </row>
    <row r="276" spans="1:3" x14ac:dyDescent="0.25">
      <c r="A276" s="5"/>
      <c r="C276" t="str">
        <f>CONCATENATE( "   &lt;piechart percentage=",B266," /&gt;")</f>
        <v xml:space="preserve">   &lt;piechart percentage= /&gt;</v>
      </c>
    </row>
    <row r="277" spans="1:3" x14ac:dyDescent="0.25">
      <c r="A277" s="5"/>
      <c r="C277" t="str">
        <f>"  &lt;/Genotype&gt;"</f>
        <v xml:space="preserve">  &lt;/Genotype&gt;</v>
      </c>
    </row>
    <row r="278" spans="1:3" x14ac:dyDescent="0.25">
      <c r="A278" s="5" t="s">
        <v>54</v>
      </c>
      <c r="B278" s="27" t="str">
        <f>CONCATENATE("Your ",B11," gene has no variants. A normal gene is referred to as a ",CHAR(34),"wild-type",CHAR(34)," gene.")</f>
        <v>Your TPRM8 gene has no variants. A normal gene is referred to as a "wild-type" gene.</v>
      </c>
      <c r="C278" t="str">
        <f>CONCATENATE("  &lt;Genotype hgvs=",CHAR(34),"wildtype",CHAR(34),"&gt;")</f>
        <v xml:space="preserve">  &lt;Genotype hgvs="wildtype"&gt;</v>
      </c>
    </row>
    <row r="279" spans="1:3" x14ac:dyDescent="0.25">
      <c r="A279" s="6" t="s">
        <v>55</v>
      </c>
      <c r="B279" s="27" t="s">
        <v>272</v>
      </c>
      <c r="C279" t="s">
        <v>17</v>
      </c>
    </row>
    <row r="280" spans="1:3" x14ac:dyDescent="0.25">
      <c r="A280" s="6" t="s">
        <v>50</v>
      </c>
      <c r="C280" t="s">
        <v>243</v>
      </c>
    </row>
    <row r="281" spans="1:3" x14ac:dyDescent="0.25">
      <c r="A281" s="6"/>
    </row>
    <row r="282" spans="1:3" x14ac:dyDescent="0.25">
      <c r="A282" s="6"/>
      <c r="C282" t="str">
        <f>CONCATENATE("         ",B278)</f>
        <v xml:space="preserve">         Your TPRM8 gene has no variants. A normal gene is referred to as a "wild-type" gene.</v>
      </c>
    </row>
    <row r="283" spans="1:3" x14ac:dyDescent="0.25">
      <c r="A283" s="6"/>
    </row>
    <row r="284" spans="1:3" x14ac:dyDescent="0.25">
      <c r="A284" s="6"/>
      <c r="C284" t="s">
        <v>241</v>
      </c>
    </row>
    <row r="285" spans="1:3" x14ac:dyDescent="0.25">
      <c r="A285" s="6"/>
    </row>
    <row r="286" spans="1:3" x14ac:dyDescent="0.25">
      <c r="A286" s="6"/>
      <c r="C286" t="str">
        <f>CONCATENATE("         ",B279)</f>
        <v xml:space="preserve">         Your variant is not associated with any loss of function.</v>
      </c>
    </row>
    <row r="287" spans="1:3" x14ac:dyDescent="0.25">
      <c r="A287" s="6"/>
    </row>
    <row r="288" spans="1:3" x14ac:dyDescent="0.25">
      <c r="A288" s="6"/>
      <c r="C288" t="s">
        <v>242</v>
      </c>
    </row>
    <row r="289" spans="1:3" x14ac:dyDescent="0.25">
      <c r="A289" s="5"/>
    </row>
    <row r="290" spans="1:3" x14ac:dyDescent="0.25">
      <c r="A290" s="6"/>
      <c r="C290" t="str">
        <f>CONCATENATE( "   &lt;piechart percentage=",B280," /&gt;")</f>
        <v xml:space="preserve">   &lt;piechart percentage= /&gt;</v>
      </c>
    </row>
    <row r="291" spans="1:3" x14ac:dyDescent="0.25">
      <c r="A291" s="6"/>
      <c r="C291" t="str">
        <f>"  &lt;/Genotype&gt;"</f>
        <v xml:space="preserve">  &lt;/Genotype&gt;</v>
      </c>
    </row>
    <row r="292" spans="1:3" x14ac:dyDescent="0.25">
      <c r="A292" s="6"/>
      <c r="C292" t="str">
        <f>"&lt;/GeneAnalysis&gt;"</f>
        <v>&lt;/GeneAnalysis&gt;</v>
      </c>
    </row>
    <row r="293" spans="1:3" s="33" customFormat="1" x14ac:dyDescent="0.25">
      <c r="A293" s="31"/>
      <c r="B293" s="32"/>
    </row>
    <row r="294" spans="1:3" s="33" customFormat="1" x14ac:dyDescent="0.25">
      <c r="A294" s="34"/>
      <c r="B294" s="32"/>
      <c r="C294" s="6" t="s">
        <v>170</v>
      </c>
    </row>
    <row r="295" spans="1:3" s="33" customFormat="1" x14ac:dyDescent="0.25">
      <c r="A295" s="34"/>
      <c r="B295" s="32"/>
      <c r="C295" s="6"/>
    </row>
    <row r="296" spans="1:3" x14ac:dyDescent="0.25">
      <c r="A296" s="5"/>
      <c r="C296" t="str">
        <f>CONCATENATE("# How do changes in ",B11," affect people?")</f>
        <v># How do changes in TPRM8 affect people?</v>
      </c>
    </row>
    <row r="297" spans="1:3" x14ac:dyDescent="0.25">
      <c r="A297" s="5"/>
    </row>
    <row r="298" spans="1:3" x14ac:dyDescent="0.25">
      <c r="A298" s="5" t="s">
        <v>58</v>
      </c>
      <c r="B298"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TPRM8 variants is small, and do not impact treatment. It is possible that variants in this gene interact with other gene variants, which is the reason for our inclusion of this gene.</v>
      </c>
      <c r="C298" t="str">
        <f>B298</f>
        <v>For the vast majority of people, the overall risk associated with the common TPRM8 variants is small, and do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183</v>
      </c>
    </row>
    <row r="301" spans="1:3" s="33" customFormat="1" x14ac:dyDescent="0.25">
      <c r="A301" s="34"/>
      <c r="B301" s="32"/>
      <c r="C301" s="6"/>
    </row>
    <row r="302" spans="1:3" x14ac:dyDescent="0.25">
      <c r="A302" s="5"/>
      <c r="C302" t="s">
        <v>171</v>
      </c>
    </row>
    <row r="303" spans="1:3" x14ac:dyDescent="0.25">
      <c r="A303" s="5"/>
    </row>
    <row r="304" spans="1:3" x14ac:dyDescent="0.25">
      <c r="A304" s="5" t="s">
        <v>17</v>
      </c>
      <c r="B304" s="27" t="s">
        <v>182</v>
      </c>
      <c r="C304" t="str">
        <f>B304</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5" spans="1:3" x14ac:dyDescent="0.25">
      <c r="A305" s="5"/>
    </row>
    <row r="306" spans="1:3" x14ac:dyDescent="0.25">
      <c r="A306" s="5"/>
      <c r="C306" t="s">
        <v>60</v>
      </c>
    </row>
    <row r="307" spans="1:3" x14ac:dyDescent="0.25">
      <c r="A307" s="5"/>
    </row>
    <row r="308" spans="1:3" x14ac:dyDescent="0.25">
      <c r="A308" s="5"/>
      <c r="B308" s="27" t="s">
        <v>172</v>
      </c>
      <c r="C308" t="str">
        <f>B308</f>
        <v>No therapies are medically indicated at the moment.</v>
      </c>
    </row>
    <row r="309" spans="1:3" s="33" customFormat="1" x14ac:dyDescent="0.25">
      <c r="A309" s="31"/>
      <c r="B309" s="32"/>
    </row>
    <row r="310" spans="1:3" s="33" customFormat="1" x14ac:dyDescent="0.25">
      <c r="A310" s="34"/>
      <c r="B310" s="32"/>
      <c r="C310" s="6" t="s">
        <v>176</v>
      </c>
    </row>
    <row r="311" spans="1:3" s="33" customFormat="1" x14ac:dyDescent="0.25">
      <c r="A311" s="34"/>
      <c r="B311" s="32"/>
      <c r="C311" s="6"/>
    </row>
    <row r="312" spans="1:3" x14ac:dyDescent="0.25">
      <c r="A312" s="5"/>
      <c r="C312" t="s">
        <v>175</v>
      </c>
    </row>
    <row r="313" spans="1:3" x14ac:dyDescent="0.25">
      <c r="A313" s="5"/>
    </row>
    <row r="314" spans="1:3" x14ac:dyDescent="0.25">
      <c r="A314" s="5" t="s">
        <v>17</v>
      </c>
      <c r="B314" s="27" t="s">
        <v>177</v>
      </c>
      <c r="C314" t="str">
        <f>B314</f>
        <v>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v>
      </c>
    </row>
    <row r="315" spans="1:3" x14ac:dyDescent="0.25">
      <c r="A315" s="5"/>
    </row>
    <row r="316" spans="1:3" x14ac:dyDescent="0.25">
      <c r="A316" s="5"/>
      <c r="C316" t="s">
        <v>60</v>
      </c>
    </row>
    <row r="317" spans="1:3" x14ac:dyDescent="0.25">
      <c r="A317" s="5"/>
    </row>
    <row r="318" spans="1:3" x14ac:dyDescent="0.25">
      <c r="A318" s="5"/>
      <c r="B318" s="27" t="s">
        <v>178</v>
      </c>
      <c r="C318" t="str">
        <f>B318</f>
        <v>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19" spans="1:3" s="33" customFormat="1" x14ac:dyDescent="0.25">
      <c r="A319" s="31"/>
      <c r="B319" s="32"/>
    </row>
    <row r="320" spans="1:3" s="33" customFormat="1" x14ac:dyDescent="0.25">
      <c r="A320" s="34"/>
      <c r="B320" s="32"/>
      <c r="C320" s="6" t="s">
        <v>181</v>
      </c>
    </row>
    <row r="321" spans="1:3" s="33" customFormat="1" x14ac:dyDescent="0.25">
      <c r="A321" s="34"/>
      <c r="B321" s="32"/>
      <c r="C321" s="6"/>
    </row>
    <row r="322" spans="1:3" x14ac:dyDescent="0.25">
      <c r="A322" s="5"/>
      <c r="C322" t="s">
        <v>174</v>
      </c>
    </row>
    <row r="323" spans="1:3" x14ac:dyDescent="0.25">
      <c r="A323" s="5"/>
    </row>
    <row r="324" spans="1:3" x14ac:dyDescent="0.25">
      <c r="A324" s="5" t="s">
        <v>17</v>
      </c>
      <c r="B324" s="27" t="s">
        <v>179</v>
      </c>
      <c r="C324" t="str">
        <f>B324</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25" spans="1:3" x14ac:dyDescent="0.25">
      <c r="A325" s="5"/>
    </row>
    <row r="326" spans="1:3" x14ac:dyDescent="0.25">
      <c r="A326" s="5"/>
      <c r="C326" t="s">
        <v>60</v>
      </c>
    </row>
    <row r="327" spans="1:3" x14ac:dyDescent="0.25">
      <c r="A327" s="5"/>
    </row>
    <row r="328" spans="1:3" x14ac:dyDescent="0.25">
      <c r="A328" s="5"/>
      <c r="B328" s="27" t="s">
        <v>180</v>
      </c>
      <c r="C328" t="str">
        <f>B328</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29" spans="1:3" s="33" customFormat="1" x14ac:dyDescent="0.25">
      <c r="A329" s="31"/>
      <c r="B329" s="32"/>
    </row>
    <row r="330" spans="1:3" s="33" customFormat="1" x14ac:dyDescent="0.25">
      <c r="A330" s="34"/>
      <c r="B330" s="32"/>
      <c r="C330" s="6" t="s">
        <v>184</v>
      </c>
    </row>
    <row r="331" spans="1:3" s="33" customFormat="1" x14ac:dyDescent="0.25">
      <c r="A331" s="34"/>
      <c r="B331" s="32"/>
      <c r="C331" s="6"/>
    </row>
    <row r="332" spans="1:3" x14ac:dyDescent="0.25">
      <c r="A332" s="5"/>
      <c r="C332" t="s">
        <v>174</v>
      </c>
    </row>
    <row r="333" spans="1:3" x14ac:dyDescent="0.25">
      <c r="A333" s="5"/>
    </row>
    <row r="334" spans="1:3" x14ac:dyDescent="0.25">
      <c r="A334" s="5" t="s">
        <v>17</v>
      </c>
      <c r="B334" s="27" t="s">
        <v>185</v>
      </c>
      <c r="C334" t="str">
        <f>B334</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35" spans="1:3" x14ac:dyDescent="0.25">
      <c r="A335" s="5"/>
    </row>
    <row r="336" spans="1:3" x14ac:dyDescent="0.25">
      <c r="A336" s="5"/>
      <c r="C336" t="s">
        <v>60</v>
      </c>
    </row>
    <row r="337" spans="1:3" x14ac:dyDescent="0.25">
      <c r="A337" s="5"/>
    </row>
    <row r="338" spans="1:3" x14ac:dyDescent="0.25">
      <c r="A338" s="5"/>
      <c r="B338" s="27" t="s">
        <v>186</v>
      </c>
      <c r="C338" t="str">
        <f>B338</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40" spans="1:3" s="33" customFormat="1" x14ac:dyDescent="0.25">
      <c r="A340" s="31"/>
      <c r="B340" s="32"/>
    </row>
    <row r="341" spans="1:3" s="33" customFormat="1" x14ac:dyDescent="0.25">
      <c r="A341" s="34"/>
      <c r="B341" s="32"/>
      <c r="C341" s="6" t="s">
        <v>355</v>
      </c>
    </row>
    <row r="342" spans="1:3" s="33" customFormat="1" x14ac:dyDescent="0.25">
      <c r="A342" s="34"/>
      <c r="B342" s="32"/>
      <c r="C342" s="6"/>
    </row>
    <row r="343" spans="1:3" x14ac:dyDescent="0.25">
      <c r="A343" s="5"/>
      <c r="C343" t="s">
        <v>174</v>
      </c>
    </row>
    <row r="344" spans="1:3" x14ac:dyDescent="0.25">
      <c r="A344" s="5"/>
    </row>
    <row r="345" spans="1:3" x14ac:dyDescent="0.25">
      <c r="A345" s="5" t="s">
        <v>17</v>
      </c>
      <c r="B345" s="27" t="s">
        <v>354</v>
      </c>
      <c r="C345" t="str">
        <f>B345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decreases gene expression in both the DNA and RNA, causing significant reduction in NKC activity.  This variant was 2X as common in [CFS patients at 82.1% with an odds ratio of 7.19.](https://www.ncbi.nlm.nih.gov/pubmed/27099524)</v>
      </c>
    </row>
    <row r="346" spans="1:3" x14ac:dyDescent="0.25">
      <c r="A346" s="5"/>
    </row>
    <row r="347" spans="1:3" x14ac:dyDescent="0.25">
      <c r="A347" s="5"/>
      <c r="C347" t="s">
        <v>60</v>
      </c>
    </row>
    <row r="348" spans="1:3" x14ac:dyDescent="0.25">
      <c r="A348" s="5"/>
    </row>
    <row r="349" spans="1:3" x14ac:dyDescent="0.25">
      <c r="A349" s="5"/>
      <c r="B349" s="27" t="s">
        <v>173</v>
      </c>
      <c r="C349" t="str">
        <f>B349</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50" spans="1:3" s="33" customFormat="1" x14ac:dyDescent="0.25">
      <c r="A350" s="31"/>
      <c r="B350" s="32"/>
    </row>
    <row r="351" spans="1:3" s="33" customFormat="1" x14ac:dyDescent="0.25">
      <c r="A351" s="34"/>
      <c r="B351" s="32"/>
      <c r="C351" s="6" t="s">
        <v>188</v>
      </c>
    </row>
    <row r="352" spans="1:3" s="33" customFormat="1" x14ac:dyDescent="0.25">
      <c r="A352" s="34"/>
      <c r="B352" s="32"/>
      <c r="C352" s="6"/>
    </row>
    <row r="353" spans="1:3" x14ac:dyDescent="0.25">
      <c r="A353" s="5"/>
      <c r="C353" t="s">
        <v>174</v>
      </c>
    </row>
    <row r="354" spans="1:3" x14ac:dyDescent="0.25">
      <c r="A354" s="5"/>
    </row>
    <row r="355" spans="1:3" x14ac:dyDescent="0.25">
      <c r="A355" s="5" t="s">
        <v>17</v>
      </c>
      <c r="B355" s="27" t="s">
        <v>189</v>
      </c>
      <c r="C355" t="str">
        <f>B355</f>
        <v>The A233974736G A:G heterozygous variant has an increased risk of CFS, with an [odds ratio of 0.37](https://www.ncbi.nlm.nih.gov/pubmed/27835969).</v>
      </c>
    </row>
    <row r="356" spans="1:3" x14ac:dyDescent="0.25">
      <c r="A356" s="5"/>
    </row>
    <row r="357" spans="1:3" x14ac:dyDescent="0.25">
      <c r="A357" s="5"/>
      <c r="C357" t="s">
        <v>60</v>
      </c>
    </row>
    <row r="358" spans="1:3" x14ac:dyDescent="0.25">
      <c r="A358" s="5"/>
    </row>
    <row r="359" spans="1:3" x14ac:dyDescent="0.25">
      <c r="A359" s="5"/>
      <c r="B359" s="27" t="s">
        <v>190</v>
      </c>
      <c r="C359" t="str">
        <f>B359</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360" spans="1:3" s="33" customFormat="1" x14ac:dyDescent="0.25">
      <c r="B360" s="32"/>
    </row>
    <row r="362" spans="1:3" ht="30" x14ac:dyDescent="0.25">
      <c r="A362" t="s">
        <v>65</v>
      </c>
      <c r="B362" s="7" t="s">
        <v>187</v>
      </c>
      <c r="C362" t="str">
        <f>CONCATENATE("&lt;symptoms ",B362,"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03"/>
  <sheetViews>
    <sheetView topLeftCell="A290" workbookViewId="0">
      <selection activeCell="B297" sqref="B297"/>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199</v>
      </c>
      <c r="C2" t="str">
        <f>CONCATENATE("# What does the ",B2," gene do?")</f>
        <v># What does the COMT gene do?</v>
      </c>
    </row>
    <row r="3" spans="1:3" x14ac:dyDescent="0.25">
      <c r="A3" s="6"/>
    </row>
    <row r="4" spans="1:3" ht="17.25" x14ac:dyDescent="0.3">
      <c r="A4" s="6" t="s">
        <v>22</v>
      </c>
      <c r="B4" s="28" t="s">
        <v>356</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23</v>
      </c>
      <c r="B6" s="27">
        <v>22</v>
      </c>
      <c r="C6" t="str">
        <f>CONCATENATE("This gene is located on chromosome ",B6,".  The ",B7," it creates acts in your ",B8)</f>
        <v>This gene is located on chromosome 22.  The enzyme it creates acts in your brain and nervous system, liver, kidney, and blood.</v>
      </c>
    </row>
    <row r="7" spans="1:3" x14ac:dyDescent="0.25">
      <c r="A7" s="6" t="s">
        <v>25</v>
      </c>
      <c r="B7" s="27" t="s">
        <v>200</v>
      </c>
    </row>
    <row r="8" spans="1:3" x14ac:dyDescent="0.25">
      <c r="A8" s="6" t="s">
        <v>21</v>
      </c>
      <c r="B8" s="27" t="s">
        <v>357</v>
      </c>
    </row>
    <row r="9" spans="1:3" x14ac:dyDescent="0.25">
      <c r="A9" s="5" t="s">
        <v>27</v>
      </c>
      <c r="B9" s="27" t="s">
        <v>358</v>
      </c>
      <c r="C9" t="str">
        <f>CONCATENATE("&lt;TissueList ",B9," /&gt;")</f>
        <v>&lt;TissueList brain liver kidney blood D001921 D005221 D005221 D002319  /&gt;</v>
      </c>
    </row>
    <row r="10" spans="1:3" s="33" customFormat="1" x14ac:dyDescent="0.25">
      <c r="A10" s="34"/>
      <c r="B10" s="32"/>
    </row>
    <row r="11" spans="1:3" x14ac:dyDescent="0.25">
      <c r="A11" s="6" t="s">
        <v>4</v>
      </c>
      <c r="B11" s="27" t="s">
        <v>199</v>
      </c>
      <c r="C11" t="str">
        <f>CONCATENATE("&lt;GeneAnalysis gene=",CHAR(34),B11,CHAR(34)," interval=",CHAR(34),B12,CHAR(34),"&gt; ")</f>
        <v xml:space="preserve">&lt;GeneAnalysis gene="COMT" interval="NC_000022.11:g.19941740_19969975"&gt; </v>
      </c>
    </row>
    <row r="12" spans="1:3" x14ac:dyDescent="0.25">
      <c r="A12" s="6" t="s">
        <v>29</v>
      </c>
      <c r="B12" s="27" t="s">
        <v>359</v>
      </c>
    </row>
    <row r="13" spans="1:3" x14ac:dyDescent="0.25">
      <c r="A13" s="6" t="s">
        <v>30</v>
      </c>
      <c r="B13" s="27" t="s">
        <v>421</v>
      </c>
      <c r="C13" t="str">
        <f>CONCATENATE(" # What are some common mutations of ",B11,"?")</f>
        <v xml:space="preserve"> # What are some common mutations of COMT?</v>
      </c>
    </row>
    <row r="14" spans="1:3" x14ac:dyDescent="0.25">
      <c r="A14" s="6"/>
      <c r="C14" t="s">
        <v>17</v>
      </c>
    </row>
    <row r="15" spans="1:3" x14ac:dyDescent="0.25">
      <c r="C15" t="str">
        <f>CONCATENATE("There are ",B13," well known variants in ",B11,": ",B22,", ",B28,", ",B34,", ",B40,", and ",B46,".")</f>
        <v>There are five well 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32</v>
      </c>
      <c r="B18" s="1" t="s">
        <v>206</v>
      </c>
      <c r="C18" t="str">
        <f>CONCATENATE("  &lt;Variant hgvs=",CHAR(34),B18,CHAR(34)," name=",CHAR(34),B19,CHAR(34),"&gt; ")</f>
        <v xml:space="preserve">  &lt;Variant hgvs="NC_000022.11:g.19963748G&gt;A" name="G158A"&gt; </v>
      </c>
    </row>
    <row r="19" spans="1:3" x14ac:dyDescent="0.25">
      <c r="A19" s="5" t="s">
        <v>33</v>
      </c>
      <c r="B19" s="1" t="s">
        <v>219</v>
      </c>
    </row>
    <row r="20" spans="1:3" x14ac:dyDescent="0.25">
      <c r="A20" s="5" t="s">
        <v>34</v>
      </c>
      <c r="B20" s="27" t="s">
        <v>41</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35</v>
      </c>
      <c r="B21" s="27" t="s">
        <v>75</v>
      </c>
      <c r="C21" t="s">
        <v>17</v>
      </c>
    </row>
    <row r="22" spans="1:3" x14ac:dyDescent="0.25">
      <c r="A22" s="5" t="s">
        <v>43</v>
      </c>
      <c r="B22" s="30" t="s">
        <v>220</v>
      </c>
      <c r="C22" t="str">
        <f>"&lt;/Variant&gt;"</f>
        <v>&lt;/Variant&gt;</v>
      </c>
    </row>
    <row r="23" spans="1:3" x14ac:dyDescent="0.25">
      <c r="C23" t="str">
        <f>CONCATENATE("&lt;# ",B25," #&gt;")</f>
        <v>&lt;# C62T #&gt;</v>
      </c>
    </row>
    <row r="24" spans="1:3" x14ac:dyDescent="0.25">
      <c r="A24" s="6" t="s">
        <v>32</v>
      </c>
      <c r="B24" s="1" t="s">
        <v>205</v>
      </c>
      <c r="C24" t="str">
        <f>CONCATENATE("  &lt;Variant hgvs=",CHAR(34),B24,CHAR(34)," name=",CHAR(34),B25,CHAR(34),"&gt; ")</f>
        <v xml:space="preserve">  &lt;Variant hgvs="NC_000022.11:g.19962712C&gt;T" name="C62T"&gt; </v>
      </c>
    </row>
    <row r="25" spans="1:3" x14ac:dyDescent="0.25">
      <c r="A25" s="5" t="s">
        <v>33</v>
      </c>
      <c r="B25" s="30" t="s">
        <v>201</v>
      </c>
    </row>
    <row r="26" spans="1:3" x14ac:dyDescent="0.25">
      <c r="A26" s="5" t="s">
        <v>34</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35</v>
      </c>
      <c r="B27" s="27" t="s">
        <v>40</v>
      </c>
    </row>
    <row r="28" spans="1:3" x14ac:dyDescent="0.25">
      <c r="A28" s="6" t="s">
        <v>43</v>
      </c>
      <c r="B28" s="30" t="s">
        <v>207</v>
      </c>
      <c r="C28" t="str">
        <f>"&lt;/Variant&gt;"</f>
        <v>&lt;/Variant&gt;</v>
      </c>
    </row>
    <row r="29" spans="1:3" x14ac:dyDescent="0.25">
      <c r="C29" t="str">
        <f>CONCATENATE("&lt;# ",B31," #&gt;")</f>
        <v>&lt;# T19943884C #&gt;</v>
      </c>
    </row>
    <row r="30" spans="1:3" x14ac:dyDescent="0.25">
      <c r="A30" s="6" t="s">
        <v>32</v>
      </c>
      <c r="B30" s="1" t="s">
        <v>204</v>
      </c>
      <c r="C30" t="str">
        <f>CONCATENATE("  &lt;Variant hgvs=",CHAR(34),B30,CHAR(34)," name=",CHAR(34),B31,CHAR(34),"&gt; ")</f>
        <v xml:space="preserve">  &lt;Variant hgvs="NC_000022.11:g.19943884T&gt;C" name="T19943884C"&gt; </v>
      </c>
    </row>
    <row r="31" spans="1:3" x14ac:dyDescent="0.25">
      <c r="A31" s="5" t="s">
        <v>33</v>
      </c>
      <c r="B31" s="1" t="s">
        <v>216</v>
      </c>
    </row>
    <row r="32" spans="1:3" x14ac:dyDescent="0.25">
      <c r="A32" s="5" t="s">
        <v>34</v>
      </c>
      <c r="B32" s="27" t="s">
        <v>40</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35</v>
      </c>
      <c r="B33" s="27" t="str">
        <f>"cytosine (C)"</f>
        <v>cytosine (C)</v>
      </c>
    </row>
    <row r="34" spans="1:3" x14ac:dyDescent="0.25">
      <c r="A34" s="5" t="s">
        <v>43</v>
      </c>
      <c r="B34" s="1" t="s">
        <v>217</v>
      </c>
      <c r="C34" t="str">
        <f>"&lt;/Variant&gt;"</f>
        <v>&lt;/Variant&gt;</v>
      </c>
    </row>
    <row r="35" spans="1:3" x14ac:dyDescent="0.25">
      <c r="A35" s="5"/>
      <c r="C35" t="str">
        <f>CONCATENATE("&lt;# ",B37," #&gt;")</f>
        <v>&lt;# T19960814C #&gt;</v>
      </c>
    </row>
    <row r="36" spans="1:3" x14ac:dyDescent="0.25">
      <c r="A36" s="6" t="s">
        <v>32</v>
      </c>
      <c r="B36" s="1" t="s">
        <v>203</v>
      </c>
      <c r="C36" t="str">
        <f>CONCATENATE("  &lt;Variant hgvs=",CHAR(34),B36,CHAR(34)," name=",CHAR(34),B37,CHAR(34),"&gt; ")</f>
        <v xml:space="preserve">  &lt;Variant hgvs="NC_000022.11:g.19960814T&gt;C" name="T19960814C"&gt; </v>
      </c>
    </row>
    <row r="37" spans="1:3" x14ac:dyDescent="0.25">
      <c r="A37" s="5" t="s">
        <v>33</v>
      </c>
      <c r="B37" s="30" t="s">
        <v>213</v>
      </c>
    </row>
    <row r="38" spans="1:3" x14ac:dyDescent="0.25">
      <c r="A38" s="5" t="s">
        <v>34</v>
      </c>
      <c r="B38" s="27" t="s">
        <v>40</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35</v>
      </c>
      <c r="B39" s="27" t="str">
        <f>"cytosine (C)"</f>
        <v>cytosine (C)</v>
      </c>
    </row>
    <row r="40" spans="1:3" x14ac:dyDescent="0.25">
      <c r="A40" s="5" t="s">
        <v>43</v>
      </c>
      <c r="B40" s="30" t="s">
        <v>214</v>
      </c>
      <c r="C40" t="str">
        <f>"&lt;/Variant&gt;"</f>
        <v>&lt;/Variant&gt;</v>
      </c>
    </row>
    <row r="41" spans="1:3" x14ac:dyDescent="0.25">
      <c r="A41" s="6"/>
      <c r="C41" t="str">
        <f>CONCATENATE("&lt;# ",B43," #&gt;")</f>
        <v>&lt;# T19950010G #&gt;</v>
      </c>
    </row>
    <row r="42" spans="1:3" x14ac:dyDescent="0.25">
      <c r="A42" s="6" t="s">
        <v>32</v>
      </c>
      <c r="B42" s="1" t="s">
        <v>202</v>
      </c>
      <c r="C42" t="str">
        <f>CONCATENATE("  &lt;Variant hgvs=",CHAR(34),B42,CHAR(34)," name=",CHAR(34),B43,CHAR(34),"&gt; ")</f>
        <v xml:space="preserve">  &lt;Variant hgvs="NC_000022.11:g.19950010T&gt;G" name="T19950010G"&gt; </v>
      </c>
    </row>
    <row r="43" spans="1:3" x14ac:dyDescent="0.25">
      <c r="A43" s="5" t="s">
        <v>33</v>
      </c>
      <c r="B43" s="27" t="s">
        <v>215</v>
      </c>
    </row>
    <row r="44" spans="1:3" x14ac:dyDescent="0.25">
      <c r="A44" s="5" t="s">
        <v>34</v>
      </c>
      <c r="B44" s="27" t="s">
        <v>40</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35</v>
      </c>
      <c r="B45" s="27" t="s">
        <v>41</v>
      </c>
    </row>
    <row r="46" spans="1:3" x14ac:dyDescent="0.25">
      <c r="A46" s="5" t="s">
        <v>43</v>
      </c>
      <c r="B46" s="27" t="s">
        <v>218</v>
      </c>
      <c r="C46" t="str">
        <f>"&lt;/Variant&gt;"</f>
        <v>&lt;/Variant&gt;</v>
      </c>
    </row>
    <row r="47" spans="1:3" s="33" customFormat="1" x14ac:dyDescent="0.25">
      <c r="A47" s="31"/>
      <c r="B47" s="32"/>
    </row>
    <row r="48" spans="1:3" s="33" customFormat="1" x14ac:dyDescent="0.25">
      <c r="A48" s="31"/>
      <c r="B48" s="32"/>
      <c r="C48" t="str">
        <f>C17</f>
        <v>&lt;# G158A #&gt;</v>
      </c>
    </row>
    <row r="49" spans="1:3" x14ac:dyDescent="0.25">
      <c r="A49" s="5" t="s">
        <v>42</v>
      </c>
      <c r="B49" s="1" t="s">
        <v>208</v>
      </c>
      <c r="C49" t="str">
        <f>CONCATENATE("  &lt;Genotype hgvs=",CHAR(34),B49,B50,";",B51,CHAR(34)," name=",CHAR(34),B19,CHAR(34),"&gt; ")</f>
        <v xml:space="preserve">  &lt;Genotype hgvs="NC_000022.11:g.[19963748G&gt;A];[19963748=]" name="G158A"&gt; </v>
      </c>
    </row>
    <row r="50" spans="1:3" x14ac:dyDescent="0.25">
      <c r="A50" s="5" t="s">
        <v>43</v>
      </c>
      <c r="B50" s="27" t="s">
        <v>209</v>
      </c>
    </row>
    <row r="51" spans="1:3" x14ac:dyDescent="0.25">
      <c r="A51" s="5" t="s">
        <v>34</v>
      </c>
      <c r="B51" s="27" t="s">
        <v>210</v>
      </c>
      <c r="C51" t="s">
        <v>243</v>
      </c>
    </row>
    <row r="52" spans="1:3" x14ac:dyDescent="0.25">
      <c r="A52" s="5" t="s">
        <v>48</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17</v>
      </c>
    </row>
    <row r="53" spans="1:3" x14ac:dyDescent="0.25">
      <c r="A53" s="6" t="s">
        <v>49</v>
      </c>
      <c r="B53" s="27" t="s">
        <v>221</v>
      </c>
      <c r="C53" t="str">
        <f>CONCATENATE("         ",B52)</f>
        <v xml:space="preserve">         People with this variant have one copy of the [G158A](https://www.ncbi.nlm.nih.gov/pubmed/21059181) variant. This substitution of a single nucleotide is known as a missense mutation.</v>
      </c>
    </row>
    <row r="54" spans="1:3" x14ac:dyDescent="0.25">
      <c r="A54" s="6" t="s">
        <v>50</v>
      </c>
      <c r="B54" s="27">
        <v>49.9</v>
      </c>
    </row>
    <row r="55" spans="1:3" x14ac:dyDescent="0.25">
      <c r="A55" s="5"/>
      <c r="C55" t="s">
        <v>241</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242</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52</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53</v>
      </c>
      <c r="B64" s="27" t="s">
        <v>222</v>
      </c>
      <c r="C64" t="s">
        <v>17</v>
      </c>
    </row>
    <row r="65" spans="1:3" x14ac:dyDescent="0.25">
      <c r="A65" s="6" t="s">
        <v>50</v>
      </c>
      <c r="B65" s="27">
        <v>24.4</v>
      </c>
      <c r="C65" t="s">
        <v>243</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241</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242</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54</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55</v>
      </c>
      <c r="B78" s="27" t="s">
        <v>272</v>
      </c>
      <c r="C78" t="s">
        <v>17</v>
      </c>
    </row>
    <row r="79" spans="1:3" x14ac:dyDescent="0.25">
      <c r="A79" s="6" t="s">
        <v>50</v>
      </c>
      <c r="B79" s="27">
        <v>25.7</v>
      </c>
      <c r="C79" t="s">
        <v>243</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241</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242</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42</v>
      </c>
      <c r="B92" s="1" t="s">
        <v>208</v>
      </c>
      <c r="C92" t="str">
        <f>CONCATENATE("  &lt;Genotype hgvs=",CHAR(34),B92,B93,";",B94,CHAR(34)," name=",CHAR(34),B25,CHAR(34),"&gt; ")</f>
        <v xml:space="preserve">  &lt;Genotype hgvs="NC_000022.11:g.[19962712C&gt;T];[19962712=]" name="C62T"&gt; </v>
      </c>
    </row>
    <row r="93" spans="1:3" x14ac:dyDescent="0.25">
      <c r="A93" s="5" t="s">
        <v>43</v>
      </c>
      <c r="B93" s="27" t="s">
        <v>211</v>
      </c>
    </row>
    <row r="94" spans="1:3" x14ac:dyDescent="0.25">
      <c r="A94" s="5" t="s">
        <v>34</v>
      </c>
      <c r="B94" s="27" t="s">
        <v>212</v>
      </c>
      <c r="C94" t="s">
        <v>243</v>
      </c>
    </row>
    <row r="95" spans="1:3" x14ac:dyDescent="0.25">
      <c r="A95" s="5" t="s">
        <v>48</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17</v>
      </c>
    </row>
    <row r="96" spans="1:3" x14ac:dyDescent="0.25">
      <c r="A96" s="6" t="s">
        <v>49</v>
      </c>
      <c r="B96" s="27" t="s">
        <v>221</v>
      </c>
      <c r="C96" t="str">
        <f>CONCATENATE("         ",B95)</f>
        <v xml:space="preserve">         People with this variant have one copy of the [C62T](https://www.ncbi.nlm.nih.gov/pubmed/26891941) variant. This substitution of a single nucleotide is known as a missense mutation.</v>
      </c>
    </row>
    <row r="97" spans="1:3" x14ac:dyDescent="0.25">
      <c r="A97" s="6" t="s">
        <v>50</v>
      </c>
      <c r="B97" s="27">
        <v>49.8</v>
      </c>
    </row>
    <row r="98" spans="1:3" x14ac:dyDescent="0.25">
      <c r="A98" s="5"/>
      <c r="C98" t="s">
        <v>241</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242</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52</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53</v>
      </c>
      <c r="B107" s="27" t="s">
        <v>222</v>
      </c>
      <c r="C107" t="s">
        <v>17</v>
      </c>
    </row>
    <row r="108" spans="1:3" x14ac:dyDescent="0.25">
      <c r="A108" s="6" t="s">
        <v>50</v>
      </c>
      <c r="B108" s="27">
        <v>24.7</v>
      </c>
      <c r="C108" t="s">
        <v>243</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241</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242</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54</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55</v>
      </c>
      <c r="B121" s="27" t="s">
        <v>272</v>
      </c>
      <c r="C121" t="s">
        <v>17</v>
      </c>
    </row>
    <row r="122" spans="1:3" x14ac:dyDescent="0.25">
      <c r="A122" s="6" t="s">
        <v>50</v>
      </c>
      <c r="B122" s="27">
        <v>25.5</v>
      </c>
      <c r="C122" t="s">
        <v>243</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241</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242</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42</v>
      </c>
      <c r="B135" s="1" t="s">
        <v>140</v>
      </c>
      <c r="C135" t="str">
        <f>CONCATENATE("  &lt;Genotype hgvs=",CHAR(34),B135,B136,";",B137,CHAR(34)," name=",CHAR(34),B31,CHAR(34),"&gt; ")</f>
        <v xml:space="preserve">  &lt;Genotype hgvs="NC_000002.12:g.[233945906G&gt;C];[233945906=]" name="T19943884C"&gt; </v>
      </c>
    </row>
    <row r="136" spans="1:3" x14ac:dyDescent="0.25">
      <c r="A136" s="5" t="s">
        <v>43</v>
      </c>
      <c r="B136" s="27" t="s">
        <v>153</v>
      </c>
    </row>
    <row r="137" spans="1:3" x14ac:dyDescent="0.25">
      <c r="A137" s="5" t="s">
        <v>34</v>
      </c>
      <c r="B137" s="27" t="s">
        <v>154</v>
      </c>
      <c r="C137" t="s">
        <v>243</v>
      </c>
    </row>
    <row r="138" spans="1:3" x14ac:dyDescent="0.25">
      <c r="A138" s="5" t="s">
        <v>48</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17</v>
      </c>
    </row>
    <row r="139" spans="1:3" x14ac:dyDescent="0.25">
      <c r="A139" s="6" t="s">
        <v>49</v>
      </c>
      <c r="B139" s="27" t="s">
        <v>223</v>
      </c>
      <c r="C139" t="str">
        <f>CONCATENATE("         ",B138)</f>
        <v xml:space="preserve">         People with this variant have one copy of the T19943884C variant. This substitution of a single nucleotide is known as a missense mutation.</v>
      </c>
    </row>
    <row r="140" spans="1:3" x14ac:dyDescent="0.25">
      <c r="A140" s="6" t="s">
        <v>50</v>
      </c>
      <c r="B140" s="27">
        <v>48.1</v>
      </c>
    </row>
    <row r="141" spans="1:3" x14ac:dyDescent="0.25">
      <c r="A141" s="5"/>
      <c r="C141" t="s">
        <v>241</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242</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52</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53</v>
      </c>
      <c r="B150" s="27" t="s">
        <v>167</v>
      </c>
      <c r="C150" t="s">
        <v>17</v>
      </c>
    </row>
    <row r="151" spans="1:3" x14ac:dyDescent="0.25">
      <c r="A151" s="6" t="s">
        <v>50</v>
      </c>
      <c r="B151" s="27">
        <v>28.3</v>
      </c>
      <c r="C151" t="s">
        <v>243</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241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242</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54</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55</v>
      </c>
      <c r="B164" s="27" t="s">
        <v>272</v>
      </c>
      <c r="C164" t="s">
        <v>17</v>
      </c>
    </row>
    <row r="165" spans="1:3" x14ac:dyDescent="0.25">
      <c r="A165" s="6" t="s">
        <v>50</v>
      </c>
      <c r="B165" s="27">
        <v>23.6</v>
      </c>
      <c r="C165" t="s">
        <v>243</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241</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242</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42</v>
      </c>
      <c r="B178" s="1" t="s">
        <v>140</v>
      </c>
      <c r="C178" t="str">
        <f>CONCATENATE("  &lt;Genotype hgvs=",CHAR(34),B178,B179,";",B180,CHAR(34)," name=",CHAR(34),B37,CHAR(34),"&gt; ")</f>
        <v xml:space="preserve">  &lt;Genotype hgvs="NC_000002.12:g.[233916448T&gt;C];[233916448=]" name="T19960814C"&gt; </v>
      </c>
    </row>
    <row r="179" spans="1:3" x14ac:dyDescent="0.25">
      <c r="A179" s="5" t="s">
        <v>43</v>
      </c>
      <c r="B179" s="27" t="s">
        <v>155</v>
      </c>
    </row>
    <row r="180" spans="1:3" x14ac:dyDescent="0.25">
      <c r="A180" s="5" t="s">
        <v>34</v>
      </c>
      <c r="B180" s="27" t="s">
        <v>156</v>
      </c>
      <c r="C180" t="s">
        <v>243</v>
      </c>
    </row>
    <row r="181" spans="1:3" x14ac:dyDescent="0.25">
      <c r="A181" s="5" t="s">
        <v>48</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17</v>
      </c>
    </row>
    <row r="182" spans="1:3" x14ac:dyDescent="0.25">
      <c r="A182" s="6" t="s">
        <v>49</v>
      </c>
      <c r="B182" s="27" t="s">
        <v>167</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50</v>
      </c>
      <c r="B183" s="27">
        <v>40.9</v>
      </c>
    </row>
    <row r="184" spans="1:3" x14ac:dyDescent="0.25">
      <c r="A184" s="5"/>
      <c r="C184" t="s">
        <v>241</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242</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52</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53</v>
      </c>
      <c r="B193" s="27" t="s">
        <v>167</v>
      </c>
      <c r="C193" t="s">
        <v>17</v>
      </c>
    </row>
    <row r="194" spans="1:3" x14ac:dyDescent="0.25">
      <c r="A194" s="6" t="s">
        <v>50</v>
      </c>
      <c r="B194" s="27">
        <v>18.5</v>
      </c>
      <c r="C194" t="s">
        <v>243</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241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242</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54</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55</v>
      </c>
      <c r="B207" s="27" t="s">
        <v>244</v>
      </c>
      <c r="C207" t="s">
        <v>17</v>
      </c>
    </row>
    <row r="208" spans="1:3" x14ac:dyDescent="0.25">
      <c r="A208" s="6" t="s">
        <v>50</v>
      </c>
      <c r="B208" s="27">
        <v>40.6</v>
      </c>
      <c r="C208" t="s">
        <v>243</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241</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242</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42</v>
      </c>
      <c r="B222" s="1" t="s">
        <v>140</v>
      </c>
      <c r="C222" t="str">
        <f>CONCATENATE("  &lt;Genotype hgvs=",CHAR(34),B222,B223,";",B224,CHAR(34)," name=",CHAR(34),B43,CHAR(34),"&gt; ")</f>
        <v xml:space="preserve">  &lt;Genotype hgvs="NC_000002.12:g.[233974736A&gt;G];[233974736=]" name="T19950010G"&gt; </v>
      </c>
    </row>
    <row r="223" spans="1:3" x14ac:dyDescent="0.25">
      <c r="A223" s="5" t="s">
        <v>43</v>
      </c>
      <c r="B223" s="29" t="s">
        <v>157</v>
      </c>
    </row>
    <row r="224" spans="1:3" x14ac:dyDescent="0.25">
      <c r="A224" s="5" t="s">
        <v>34</v>
      </c>
      <c r="B224" s="29" t="s">
        <v>158</v>
      </c>
      <c r="C224" t="s">
        <v>243</v>
      </c>
    </row>
    <row r="225" spans="1:3" x14ac:dyDescent="0.25">
      <c r="A225" s="5" t="s">
        <v>48</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17</v>
      </c>
    </row>
    <row r="226" spans="1:3" x14ac:dyDescent="0.25">
      <c r="A226" s="6" t="s">
        <v>49</v>
      </c>
      <c r="B226" s="27" t="s">
        <v>223</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50</v>
      </c>
      <c r="B227" s="27">
        <v>37.5</v>
      </c>
    </row>
    <row r="228" spans="1:3" x14ac:dyDescent="0.25">
      <c r="A228" s="5"/>
      <c r="C228" t="s">
        <v>241</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242</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52</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53</v>
      </c>
      <c r="B237" s="27" t="s">
        <v>167</v>
      </c>
      <c r="C237" t="s">
        <v>17</v>
      </c>
    </row>
    <row r="238" spans="1:3" x14ac:dyDescent="0.25">
      <c r="A238" s="6" t="s">
        <v>50</v>
      </c>
      <c r="B238" s="27">
        <v>15.6</v>
      </c>
      <c r="C238" t="s">
        <v>243</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241</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242</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54</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55</v>
      </c>
      <c r="B251" s="27" t="s">
        <v>272</v>
      </c>
      <c r="C251" t="s">
        <v>17</v>
      </c>
    </row>
    <row r="252" spans="1:3" x14ac:dyDescent="0.25">
      <c r="A252" s="6" t="s">
        <v>50</v>
      </c>
      <c r="B252" s="27">
        <v>46.9</v>
      </c>
      <c r="C252" t="s">
        <v>243</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241</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242</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t="s">
        <v>56</v>
      </c>
      <c r="B264" s="27" t="str">
        <f>CONCATENATE("Your ",B11," has an unknown variant.")</f>
        <v>Your COMT has an unknown variant.</v>
      </c>
      <c r="C264" t="str">
        <f>CONCATENATE("  &lt;Genotype hgvs=",CHAR(34),"unknown",CHAR(34),"&gt; ")</f>
        <v xml:space="preserve">  &lt;Genotype hgvs="unknown"&gt; </v>
      </c>
    </row>
    <row r="265" spans="1:3" x14ac:dyDescent="0.25">
      <c r="A265" s="6" t="s">
        <v>56</v>
      </c>
      <c r="B265" s="27" t="s">
        <v>169</v>
      </c>
      <c r="C265" t="s">
        <v>17</v>
      </c>
    </row>
    <row r="266" spans="1:3" x14ac:dyDescent="0.25">
      <c r="A266" s="6" t="s">
        <v>50</v>
      </c>
      <c r="C266" t="s">
        <v>243</v>
      </c>
    </row>
    <row r="267" spans="1:3" x14ac:dyDescent="0.25">
      <c r="A267" s="6"/>
    </row>
    <row r="268" spans="1:3" x14ac:dyDescent="0.25">
      <c r="A268" s="6"/>
      <c r="C268" t="str">
        <f>CONCATENATE("         ",B264)</f>
        <v xml:space="preserve">         Your COMT has an unknown variant.</v>
      </c>
    </row>
    <row r="269" spans="1:3" x14ac:dyDescent="0.25">
      <c r="A269" s="6"/>
    </row>
    <row r="270" spans="1:3" x14ac:dyDescent="0.25">
      <c r="A270" s="6"/>
      <c r="C270" t="s">
        <v>241</v>
      </c>
    </row>
    <row r="271" spans="1:3" x14ac:dyDescent="0.25">
      <c r="A271" s="6"/>
    </row>
    <row r="272" spans="1:3" x14ac:dyDescent="0.25">
      <c r="A272" s="5"/>
      <c r="C272" t="str">
        <f>CONCATENATE("         ",B265)</f>
        <v xml:space="preserve">         The effect is unknown.</v>
      </c>
    </row>
    <row r="273" spans="1:3" x14ac:dyDescent="0.25">
      <c r="A273" s="6"/>
    </row>
    <row r="274" spans="1:3" x14ac:dyDescent="0.25">
      <c r="A274" s="5"/>
      <c r="C274" t="s">
        <v>242</v>
      </c>
    </row>
    <row r="275" spans="1:3" x14ac:dyDescent="0.25">
      <c r="A275" s="5"/>
    </row>
    <row r="276" spans="1:3" x14ac:dyDescent="0.25">
      <c r="A276" s="5"/>
      <c r="C276" t="str">
        <f>CONCATENATE( "   &lt;piechart percentage=",B266," /&gt;")</f>
        <v xml:space="preserve">   &lt;piechart percentage= /&gt;</v>
      </c>
    </row>
    <row r="277" spans="1:3" x14ac:dyDescent="0.25">
      <c r="A277" s="5"/>
      <c r="C277" t="str">
        <f>"  &lt;/Genotype&gt;"</f>
        <v xml:space="preserve">  &lt;/Genotype&gt;</v>
      </c>
    </row>
    <row r="278" spans="1:3" x14ac:dyDescent="0.25">
      <c r="A278" s="5" t="s">
        <v>54</v>
      </c>
      <c r="B278" s="27" t="str">
        <f>CONCATENATE("Your ",B11," has no variants. A normal gene is referred to as a ",CHAR(34),"wild-type",CHAR(34)," gene.")</f>
        <v>Your COMT has no variants. A normal gene is referred to as a "wild-type" gene.</v>
      </c>
      <c r="C278" t="str">
        <f>CONCATENATE("  &lt;Genotype hgvs=",CHAR(34),"wildtype",CHAR(34),"&gt;")</f>
        <v xml:space="preserve">  &lt;Genotype hgvs="wildtype"&gt;</v>
      </c>
    </row>
    <row r="279" spans="1:3" x14ac:dyDescent="0.25">
      <c r="A279" s="6" t="s">
        <v>55</v>
      </c>
      <c r="B279" s="27" t="s">
        <v>166</v>
      </c>
      <c r="C279" t="s">
        <v>17</v>
      </c>
    </row>
    <row r="280" spans="1:3" x14ac:dyDescent="0.25">
      <c r="A280" s="6" t="s">
        <v>50</v>
      </c>
      <c r="C280" t="s">
        <v>243</v>
      </c>
    </row>
    <row r="281" spans="1:3" x14ac:dyDescent="0.25">
      <c r="A281" s="6"/>
    </row>
    <row r="282" spans="1:3" x14ac:dyDescent="0.25">
      <c r="A282" s="6"/>
      <c r="C282" t="str">
        <f>CONCATENATE("         ",B278)</f>
        <v xml:space="preserve">         Your COMT has no variants. A normal gene is referred to as a "wild-type" gene.</v>
      </c>
    </row>
    <row r="283" spans="1:3" x14ac:dyDescent="0.25">
      <c r="A283" s="6"/>
    </row>
    <row r="284" spans="1:3" x14ac:dyDescent="0.25">
      <c r="A284" s="6"/>
      <c r="C284" t="s">
        <v>241</v>
      </c>
    </row>
    <row r="285" spans="1:3" x14ac:dyDescent="0.25">
      <c r="A285" s="6"/>
    </row>
    <row r="286" spans="1:3" x14ac:dyDescent="0.25">
      <c r="A286" s="6"/>
      <c r="C286" t="str">
        <f>CONCATENATE("         ",B279)</f>
        <v xml:space="preserve">         This variant is not associated with increased risk.</v>
      </c>
    </row>
    <row r="287" spans="1:3" x14ac:dyDescent="0.25">
      <c r="A287" s="6"/>
    </row>
    <row r="288" spans="1:3" x14ac:dyDescent="0.25">
      <c r="A288" s="6"/>
      <c r="C288" t="s">
        <v>242</v>
      </c>
    </row>
    <row r="289" spans="1:3" x14ac:dyDescent="0.25">
      <c r="A289" s="5"/>
    </row>
    <row r="290" spans="1:3" x14ac:dyDescent="0.25">
      <c r="A290" s="6"/>
      <c r="C290" t="str">
        <f>CONCATENATE( "   &lt;piechart percentage=",B280," /&gt;")</f>
        <v xml:space="preserve">   &lt;piechart percentage= /&gt;</v>
      </c>
    </row>
    <row r="291" spans="1:3" x14ac:dyDescent="0.25">
      <c r="A291" s="6"/>
      <c r="C291" t="str">
        <f>"  &lt;/Genotype&gt;"</f>
        <v xml:space="preserve">  &lt;/Genotype&gt;</v>
      </c>
    </row>
    <row r="292" spans="1:3" x14ac:dyDescent="0.25">
      <c r="A292" s="6"/>
      <c r="C292" t="str">
        <f>"&lt;/GeneAnalysis&gt;"</f>
        <v>&lt;/GeneAnalysis&gt;</v>
      </c>
    </row>
    <row r="293" spans="1:3" s="33" customFormat="1" x14ac:dyDescent="0.25">
      <c r="A293" s="34"/>
      <c r="B293" s="32"/>
    </row>
    <row r="294" spans="1:3" x14ac:dyDescent="0.25">
      <c r="A294" s="5"/>
      <c r="C294" t="str">
        <f>CONCATENATE("# How do changes in ",B11," affect people?")</f>
        <v># How do changes in COMT affect people?</v>
      </c>
    </row>
    <row r="295" spans="1:3" x14ac:dyDescent="0.25">
      <c r="A295" s="5"/>
    </row>
    <row r="296" spans="1:3" x14ac:dyDescent="0.25">
      <c r="A296" s="5" t="s">
        <v>58</v>
      </c>
      <c r="B296"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COMT variants is small, and do not impact treatment. It is possible that variants in this gene interact with other gene variants, which is the reason for our inclusion of this gene.</v>
      </c>
      <c r="C296" t="str">
        <f>B296</f>
        <v>For the vast majority of people, the overall risk associated with the common COMT variants is small, and do not impact treatment. It is possible that variants in this gene interact with other gene variants, which is the reason for our inclusion of this gene.</v>
      </c>
    </row>
    <row r="297" spans="1:3" s="33" customFormat="1" x14ac:dyDescent="0.25">
      <c r="A297" s="31"/>
      <c r="B297" s="32"/>
    </row>
    <row r="298" spans="1:3" s="33" customFormat="1" x14ac:dyDescent="0.25">
      <c r="A298" s="34"/>
      <c r="B298" s="32"/>
      <c r="C298" s="6" t="s">
        <v>248</v>
      </c>
    </row>
    <row r="299" spans="1:3" s="33" customFormat="1" x14ac:dyDescent="0.25">
      <c r="A299" s="34"/>
      <c r="B299" s="32"/>
      <c r="C299" s="6"/>
    </row>
    <row r="300" spans="1:3" x14ac:dyDescent="0.25">
      <c r="A300" s="5"/>
      <c r="C300" t="s">
        <v>171</v>
      </c>
    </row>
    <row r="301" spans="1:3" x14ac:dyDescent="0.25">
      <c r="A301" s="5"/>
    </row>
    <row r="302" spans="1:3" x14ac:dyDescent="0.25">
      <c r="A302" s="5" t="s">
        <v>17</v>
      </c>
      <c r="B302" s="27" t="s">
        <v>419</v>
      </c>
      <c r="C302" t="str">
        <f>B302</f>
        <v>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v>
      </c>
    </row>
    <row r="303" spans="1:3" x14ac:dyDescent="0.25">
      <c r="A303" s="5"/>
    </row>
    <row r="304" spans="1:3" x14ac:dyDescent="0.25">
      <c r="A304" s="5"/>
      <c r="C304" t="s">
        <v>60</v>
      </c>
    </row>
    <row r="305" spans="1:3" x14ac:dyDescent="0.25">
      <c r="A305" s="5"/>
    </row>
    <row r="306" spans="1:3" x14ac:dyDescent="0.25">
      <c r="A306" s="5"/>
      <c r="B306" s="27" t="s">
        <v>249</v>
      </c>
      <c r="C306" t="str">
        <f>B306</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07" spans="1:3" s="33" customFormat="1" x14ac:dyDescent="0.25">
      <c r="A307" s="31"/>
      <c r="B307" s="32"/>
    </row>
    <row r="308" spans="1:3" s="33" customFormat="1" x14ac:dyDescent="0.25">
      <c r="A308" s="34"/>
      <c r="B308" s="32"/>
      <c r="C308" s="6" t="s">
        <v>224</v>
      </c>
    </row>
    <row r="309" spans="1:3" s="33" customFormat="1" x14ac:dyDescent="0.25">
      <c r="A309" s="34"/>
      <c r="B309" s="32"/>
      <c r="C309" s="6"/>
    </row>
    <row r="310" spans="1:3" x14ac:dyDescent="0.25">
      <c r="A310" s="5"/>
    </row>
    <row r="311" spans="1:3" x14ac:dyDescent="0.25">
      <c r="A311" s="5"/>
      <c r="C311" t="s">
        <v>171</v>
      </c>
    </row>
    <row r="312" spans="1:3" x14ac:dyDescent="0.25">
      <c r="A312" s="5"/>
    </row>
    <row r="313" spans="1:3" x14ac:dyDescent="0.25">
      <c r="A313" s="5" t="s">
        <v>17</v>
      </c>
      <c r="B313" s="27" t="s">
        <v>225</v>
      </c>
      <c r="C313" t="str">
        <f>B313</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14" spans="1:3" x14ac:dyDescent="0.25">
      <c r="A314" s="5"/>
    </row>
    <row r="315" spans="1:3" x14ac:dyDescent="0.25">
      <c r="A315" s="5"/>
      <c r="C315" t="s">
        <v>60</v>
      </c>
    </row>
    <row r="316" spans="1:3" x14ac:dyDescent="0.25">
      <c r="A316" s="5"/>
    </row>
    <row r="317" spans="1:3" x14ac:dyDescent="0.25">
      <c r="A317" s="5"/>
      <c r="B317" s="27" t="s">
        <v>226</v>
      </c>
      <c r="C317" t="str">
        <f>B317</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18" spans="1:3" s="33" customFormat="1" x14ac:dyDescent="0.25">
      <c r="A318" s="31"/>
      <c r="B318" s="32"/>
    </row>
    <row r="319" spans="1:3" s="33" customFormat="1" x14ac:dyDescent="0.25">
      <c r="A319" s="34"/>
      <c r="B319" s="32"/>
      <c r="C319" s="6" t="s">
        <v>227</v>
      </c>
    </row>
    <row r="320" spans="1:3" s="33" customFormat="1" x14ac:dyDescent="0.25">
      <c r="A320" s="34"/>
      <c r="B320" s="32"/>
      <c r="C320" s="6"/>
    </row>
    <row r="321" spans="1:3" x14ac:dyDescent="0.25">
      <c r="A321" s="5"/>
      <c r="C321" t="s">
        <v>228</v>
      </c>
    </row>
    <row r="322" spans="1:3" x14ac:dyDescent="0.25">
      <c r="A322" s="5"/>
    </row>
    <row r="323" spans="1:3" x14ac:dyDescent="0.25">
      <c r="A323" s="5" t="s">
        <v>17</v>
      </c>
      <c r="B323" s="27" t="s">
        <v>229</v>
      </c>
      <c r="C323" t="str">
        <f>B323</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24" spans="1:3" x14ac:dyDescent="0.25">
      <c r="A324" s="5"/>
    </row>
    <row r="325" spans="1:3" x14ac:dyDescent="0.25">
      <c r="A325" s="5"/>
      <c r="C325" t="s">
        <v>60</v>
      </c>
    </row>
    <row r="326" spans="1:3" x14ac:dyDescent="0.25">
      <c r="A326" s="5"/>
    </row>
    <row r="327" spans="1:3" x14ac:dyDescent="0.25">
      <c r="A327" s="5"/>
      <c r="B327" s="27" t="s">
        <v>230</v>
      </c>
      <c r="C327" t="str">
        <f>B327</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9" spans="1:3" s="33" customFormat="1" x14ac:dyDescent="0.25">
      <c r="A329" s="31"/>
      <c r="B329" s="32"/>
    </row>
    <row r="330" spans="1:3" s="33" customFormat="1" x14ac:dyDescent="0.25">
      <c r="A330" s="34"/>
      <c r="B330" s="32"/>
      <c r="C330" s="6" t="s">
        <v>231</v>
      </c>
    </row>
    <row r="331" spans="1:3" s="33" customFormat="1" x14ac:dyDescent="0.25">
      <c r="A331" s="34"/>
      <c r="B331" s="32"/>
      <c r="C331" s="6"/>
    </row>
    <row r="332" spans="1:3" x14ac:dyDescent="0.25">
      <c r="A332" s="5"/>
      <c r="C332" t="s">
        <v>232</v>
      </c>
    </row>
    <row r="333" spans="1:3" x14ac:dyDescent="0.25">
      <c r="A333" s="5"/>
    </row>
    <row r="334" spans="1:3" x14ac:dyDescent="0.25">
      <c r="A334" s="5" t="s">
        <v>17</v>
      </c>
      <c r="B334" s="27" t="s">
        <v>239</v>
      </c>
      <c r="C334" t="str">
        <f>B334</f>
        <v>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35" spans="1:3" x14ac:dyDescent="0.25">
      <c r="A335" s="5"/>
    </row>
    <row r="336" spans="1:3" x14ac:dyDescent="0.25">
      <c r="A336" s="5"/>
      <c r="C336" t="s">
        <v>60</v>
      </c>
    </row>
    <row r="337" spans="1:3" x14ac:dyDescent="0.25">
      <c r="A337" s="5"/>
    </row>
    <row r="338" spans="1:3" x14ac:dyDescent="0.25">
      <c r="A338" s="5"/>
      <c r="B338" s="27" t="s">
        <v>240</v>
      </c>
      <c r="C338" t="str">
        <f>B338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9" spans="1:3" s="33" customFormat="1" x14ac:dyDescent="0.25">
      <c r="A339" s="31"/>
      <c r="B339" s="32"/>
    </row>
    <row r="340" spans="1:3" s="33" customFormat="1" x14ac:dyDescent="0.25">
      <c r="A340" s="34"/>
      <c r="B340" s="32"/>
      <c r="C340" s="6" t="s">
        <v>233</v>
      </c>
    </row>
    <row r="341" spans="1:3" s="33" customFormat="1" x14ac:dyDescent="0.25">
      <c r="A341" s="34"/>
      <c r="B341" s="32"/>
      <c r="C341" s="6"/>
    </row>
    <row r="342" spans="1:3" x14ac:dyDescent="0.25">
      <c r="A342" s="5"/>
      <c r="C342" t="s">
        <v>228</v>
      </c>
    </row>
    <row r="343" spans="1:3" x14ac:dyDescent="0.25">
      <c r="A343" s="5"/>
    </row>
    <row r="344" spans="1:3" x14ac:dyDescent="0.25">
      <c r="A344" s="5" t="s">
        <v>17</v>
      </c>
      <c r="B344" s="27" t="s">
        <v>234</v>
      </c>
      <c r="C344" t="str">
        <f>B344</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5" spans="1:3" x14ac:dyDescent="0.25">
      <c r="A345" s="5"/>
    </row>
    <row r="346" spans="1:3" x14ac:dyDescent="0.25">
      <c r="A346" s="5"/>
      <c r="C346" t="s">
        <v>60</v>
      </c>
    </row>
    <row r="347" spans="1:3" x14ac:dyDescent="0.25">
      <c r="A347" s="5"/>
    </row>
    <row r="348" spans="1:3" x14ac:dyDescent="0.25">
      <c r="A348" s="5"/>
      <c r="B348" s="27" t="s">
        <v>235</v>
      </c>
      <c r="C348" t="str">
        <f>B348</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236</v>
      </c>
    </row>
    <row r="351" spans="1:3" s="33" customFormat="1" x14ac:dyDescent="0.25">
      <c r="A351" s="34"/>
      <c r="B351" s="32"/>
      <c r="C351" s="6"/>
    </row>
    <row r="352" spans="1:3" x14ac:dyDescent="0.25">
      <c r="A352" s="5"/>
      <c r="C352" t="s">
        <v>232</v>
      </c>
    </row>
    <row r="353" spans="1:3" x14ac:dyDescent="0.25">
      <c r="A353" s="5"/>
    </row>
    <row r="354" spans="1:3" x14ac:dyDescent="0.25">
      <c r="A354" s="5" t="s">
        <v>17</v>
      </c>
      <c r="B354" s="27" t="s">
        <v>237</v>
      </c>
      <c r="C354" t="str">
        <f>B354</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5" spans="1:3" x14ac:dyDescent="0.25">
      <c r="A355" s="5"/>
    </row>
    <row r="356" spans="1:3" x14ac:dyDescent="0.25">
      <c r="A356" s="5"/>
      <c r="C356" t="s">
        <v>60</v>
      </c>
    </row>
    <row r="357" spans="1:3" x14ac:dyDescent="0.25">
      <c r="A357" s="5"/>
    </row>
    <row r="358" spans="1:3" x14ac:dyDescent="0.25">
      <c r="A358" s="5"/>
      <c r="B358" s="27" t="s">
        <v>238</v>
      </c>
      <c r="C358" t="str">
        <f>B358</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9" spans="1:3" s="33" customFormat="1" x14ac:dyDescent="0.25">
      <c r="A359" s="31"/>
      <c r="B359" s="32"/>
    </row>
    <row r="360" spans="1:3" s="33" customFormat="1" x14ac:dyDescent="0.25">
      <c r="A360" s="34"/>
      <c r="B360" s="32"/>
      <c r="C360" s="6" t="s">
        <v>257</v>
      </c>
    </row>
    <row r="361" spans="1:3" s="33" customFormat="1" x14ac:dyDescent="0.25">
      <c r="A361" s="34"/>
      <c r="B361" s="32"/>
      <c r="C361" s="6"/>
    </row>
    <row r="362" spans="1:3" x14ac:dyDescent="0.25">
      <c r="A362" s="5"/>
      <c r="C362" t="s">
        <v>175</v>
      </c>
    </row>
    <row r="363" spans="1:3" x14ac:dyDescent="0.25">
      <c r="A363" s="5"/>
    </row>
    <row r="364" spans="1:3" x14ac:dyDescent="0.25">
      <c r="A364" s="5" t="s">
        <v>17</v>
      </c>
      <c r="B364" s="27" t="s">
        <v>253</v>
      </c>
      <c r="C364" t="str">
        <f>B364</f>
        <v>This variant is associated with increased “oxidative stress,” which is caused by [free radicals](https://nccih.nih.gov/health/antioxidants/introduction.htm) triggering cell damage. The increased risk of oxidative stress also leads to [cancer](https://www.ncbi.nlm.nih.gov/pubmed/21716162).</v>
      </c>
    </row>
    <row r="365" spans="1:3" x14ac:dyDescent="0.25">
      <c r="A365" s="5"/>
    </row>
    <row r="366" spans="1:3" x14ac:dyDescent="0.25">
      <c r="A366" s="5"/>
      <c r="C366" t="s">
        <v>60</v>
      </c>
    </row>
    <row r="367" spans="1:3" x14ac:dyDescent="0.25">
      <c r="A367" s="5"/>
    </row>
    <row r="368" spans="1:3" x14ac:dyDescent="0.25">
      <c r="A368" s="5"/>
      <c r="B368" s="27" t="s">
        <v>252</v>
      </c>
      <c r="C368" t="str">
        <f>B368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69" spans="1:3" s="33" customFormat="1" x14ac:dyDescent="0.25">
      <c r="A369" s="31"/>
      <c r="B369" s="32"/>
    </row>
    <row r="370" spans="1:3" s="33" customFormat="1" x14ac:dyDescent="0.25">
      <c r="A370" s="34"/>
      <c r="B370" s="32"/>
      <c r="C370" s="6" t="s">
        <v>245</v>
      </c>
    </row>
    <row r="371" spans="1:3" s="33" customFormat="1" x14ac:dyDescent="0.25">
      <c r="A371" s="34"/>
      <c r="B371" s="32"/>
      <c r="C371" s="6"/>
    </row>
    <row r="372" spans="1:3" x14ac:dyDescent="0.25">
      <c r="A372" s="5"/>
      <c r="C372" t="s">
        <v>174</v>
      </c>
    </row>
    <row r="373" spans="1:3" x14ac:dyDescent="0.25">
      <c r="A373" s="5"/>
    </row>
    <row r="374" spans="1:3" x14ac:dyDescent="0.25">
      <c r="A374" s="5" t="s">
        <v>17</v>
      </c>
      <c r="B374" s="27" t="s">
        <v>246</v>
      </c>
      <c r="C374" t="str">
        <f>B374</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75" spans="1:3" x14ac:dyDescent="0.25">
      <c r="A375" s="5"/>
    </row>
    <row r="376" spans="1:3" x14ac:dyDescent="0.25">
      <c r="A376" s="5"/>
      <c r="C376" t="s">
        <v>60</v>
      </c>
    </row>
    <row r="377" spans="1:3" x14ac:dyDescent="0.25">
      <c r="A377" s="5"/>
    </row>
    <row r="378" spans="1:3" x14ac:dyDescent="0.25">
      <c r="A378" s="5"/>
      <c r="B378" s="27" t="s">
        <v>247</v>
      </c>
      <c r="C378" t="str">
        <f>B378</f>
        <v>Be careful if taking [Tacrolimus]( https://www.ncbi.nlm.nih.gov/pubmed/24465960).  Avoid cold temperatures or temperature shock.</v>
      </c>
    </row>
    <row r="379" spans="1:3" s="33" customFormat="1" x14ac:dyDescent="0.25">
      <c r="A379" s="31"/>
      <c r="B379" s="32"/>
    </row>
    <row r="380" spans="1:3" s="33" customFormat="1" x14ac:dyDescent="0.25">
      <c r="A380" s="34"/>
      <c r="B380" s="32"/>
      <c r="C380" s="6" t="s">
        <v>250</v>
      </c>
    </row>
    <row r="381" spans="1:3" s="33" customFormat="1" x14ac:dyDescent="0.25">
      <c r="A381" s="34"/>
      <c r="B381" s="32"/>
      <c r="C381" s="6"/>
    </row>
    <row r="382" spans="1:3" x14ac:dyDescent="0.25">
      <c r="A382" s="5"/>
      <c r="C382" t="s">
        <v>174</v>
      </c>
    </row>
    <row r="383" spans="1:3" x14ac:dyDescent="0.25">
      <c r="A383" s="5"/>
    </row>
    <row r="384" spans="1:3" x14ac:dyDescent="0.25">
      <c r="A384" s="5" t="s">
        <v>17</v>
      </c>
      <c r="B384" s="27" t="s">
        <v>251</v>
      </c>
      <c r="C384" t="str">
        <f>B384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385" spans="1:3" x14ac:dyDescent="0.25">
      <c r="A385" s="5"/>
    </row>
    <row r="386" spans="1:3" x14ac:dyDescent="0.25">
      <c r="A386" s="5"/>
      <c r="C386" t="s">
        <v>60</v>
      </c>
    </row>
    <row r="387" spans="1:3" x14ac:dyDescent="0.25">
      <c r="A387" s="5"/>
    </row>
    <row r="388" spans="1:3" x14ac:dyDescent="0.25">
      <c r="A388" s="5"/>
      <c r="B388" s="27" t="s">
        <v>252</v>
      </c>
      <c r="C388" t="str">
        <f>B388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90" spans="1:3" s="33" customFormat="1" x14ac:dyDescent="0.25">
      <c r="A390" s="31"/>
      <c r="B390" s="32"/>
    </row>
    <row r="391" spans="1:3" s="33" customFormat="1" x14ac:dyDescent="0.25">
      <c r="A391" s="34"/>
      <c r="B391" s="32"/>
      <c r="C391" s="6" t="s">
        <v>255</v>
      </c>
    </row>
    <row r="392" spans="1:3" s="33" customFormat="1" x14ac:dyDescent="0.25">
      <c r="A392" s="34"/>
      <c r="B392" s="32"/>
      <c r="C392" s="6"/>
    </row>
    <row r="393" spans="1:3" x14ac:dyDescent="0.25">
      <c r="A393" s="5"/>
      <c r="C393" t="s">
        <v>174</v>
      </c>
    </row>
    <row r="394" spans="1:3" x14ac:dyDescent="0.25">
      <c r="A394" s="5"/>
    </row>
    <row r="395" spans="1:3" x14ac:dyDescent="0.25">
      <c r="A395" s="5" t="s">
        <v>17</v>
      </c>
      <c r="B395" s="27" t="s">
        <v>254</v>
      </c>
      <c r="C395" t="str">
        <f>B395</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396" spans="1:3" x14ac:dyDescent="0.25">
      <c r="A396" s="5"/>
    </row>
    <row r="397" spans="1:3" x14ac:dyDescent="0.25">
      <c r="A397" s="5"/>
      <c r="C397" t="s">
        <v>60</v>
      </c>
    </row>
    <row r="398" spans="1:3" x14ac:dyDescent="0.25">
      <c r="A398" s="5"/>
    </row>
    <row r="399" spans="1:3" x14ac:dyDescent="0.25">
      <c r="A399" s="5"/>
      <c r="B399" s="27" t="s">
        <v>252</v>
      </c>
      <c r="C399" t="str">
        <f>B399</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401" spans="1:3" s="33" customFormat="1" x14ac:dyDescent="0.25">
      <c r="B401" s="32"/>
    </row>
    <row r="403" spans="1:3" ht="60" x14ac:dyDescent="0.25">
      <c r="A403" t="s">
        <v>65</v>
      </c>
      <c r="B403" s="7" t="s">
        <v>256</v>
      </c>
      <c r="C403" t="str">
        <f>CONCATENATE("&lt;symptoms ",B403,"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2"/>
  <sheetViews>
    <sheetView topLeftCell="A154" workbookViewId="0">
      <selection activeCell="D166" sqref="D16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285</v>
      </c>
      <c r="C2" t="str">
        <f>CONCATENATE("# What does the ",B2," gene do?")</f>
        <v># What does the CHRNE gene do?</v>
      </c>
    </row>
    <row r="3" spans="1:3" x14ac:dyDescent="0.25">
      <c r="A3" s="6"/>
    </row>
    <row r="4" spans="1:3" ht="17.25" x14ac:dyDescent="0.3">
      <c r="A4" s="6" t="s">
        <v>22</v>
      </c>
      <c r="B4" s="28" t="s">
        <v>288</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causes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immune system and muscles.</v>
      </c>
    </row>
    <row r="7" spans="1:3" x14ac:dyDescent="0.25">
      <c r="A7" s="6" t="s">
        <v>25</v>
      </c>
      <c r="B7" s="27" t="s">
        <v>26</v>
      </c>
    </row>
    <row r="8" spans="1:3" x14ac:dyDescent="0.25">
      <c r="A8" s="6" t="s">
        <v>21</v>
      </c>
      <c r="B8" s="27" t="s">
        <v>289</v>
      </c>
    </row>
    <row r="9" spans="1:3" x14ac:dyDescent="0.25">
      <c r="A9" s="5" t="s">
        <v>27</v>
      </c>
      <c r="B9" s="27" t="s">
        <v>290</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285</v>
      </c>
      <c r="C11" t="str">
        <f>CONCATENATE("&lt;GeneAnalysis gene=",CHAR(34),B11,CHAR(34)," interval=",CHAR(34),B12,CHAR(34),"&gt; ")</f>
        <v xml:space="preserve">&lt;GeneAnalysis gene="CHRNE" interval="NC_000017.11 :g.4897769_4905019"&gt; </v>
      </c>
    </row>
    <row r="12" spans="1:3" x14ac:dyDescent="0.25">
      <c r="A12" s="6" t="s">
        <v>29</v>
      </c>
      <c r="B12" s="27" t="s">
        <v>287</v>
      </c>
    </row>
    <row r="13" spans="1:3" x14ac:dyDescent="0.25">
      <c r="A13" s="6" t="s">
        <v>30</v>
      </c>
      <c r="B13" s="27" t="s">
        <v>422</v>
      </c>
      <c r="C13" t="str">
        <f>CONCATENATE(" # What are some common mutations of ",B11,"?")</f>
        <v xml:space="preserve"> # What are some common mutations of CHRNE?</v>
      </c>
    </row>
    <row r="14" spans="1:3" x14ac:dyDescent="0.25">
      <c r="A14" s="6"/>
      <c r="C14" t="s">
        <v>17</v>
      </c>
    </row>
    <row r="15" spans="1:3" x14ac:dyDescent="0.25">
      <c r="C15" t="str">
        <f>CONCATENATE("There are ",B13," well known variants in ",B11,": ",B22," and  ",B28,".")</f>
        <v>There are two well 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32</v>
      </c>
      <c r="B18" s="1" t="s">
        <v>293</v>
      </c>
      <c r="C18" t="str">
        <f>CONCATENATE("  &lt;Variant hgvs=",CHAR(34),B18,CHAR(34)," name=",CHAR(34),B19,CHAR(34),"&gt; ")</f>
        <v xml:space="preserve">  &lt;Variant hgvs="NC_000017.11:g.4901607G&gt;A" name="G1074A"&gt; </v>
      </c>
    </row>
    <row r="19" spans="1:3" x14ac:dyDescent="0.25">
      <c r="A19" s="5" t="s">
        <v>33</v>
      </c>
      <c r="B19" s="1" t="s">
        <v>291</v>
      </c>
    </row>
    <row r="20" spans="1:3" x14ac:dyDescent="0.25">
      <c r="A20" s="5" t="s">
        <v>34</v>
      </c>
      <c r="B20" s="27" t="s">
        <v>41</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35</v>
      </c>
      <c r="B21" s="27" t="s">
        <v>75</v>
      </c>
      <c r="C21" t="s">
        <v>17</v>
      </c>
    </row>
    <row r="22" spans="1:3" x14ac:dyDescent="0.25">
      <c r="A22" s="5" t="s">
        <v>43</v>
      </c>
      <c r="B22" s="30" t="s">
        <v>292</v>
      </c>
      <c r="C22" t="str">
        <f>"&lt;/Variant&gt;"</f>
        <v>&lt;/Variant&gt;</v>
      </c>
    </row>
    <row r="23" spans="1:3" x14ac:dyDescent="0.25">
      <c r="C23" t="str">
        <f>CONCATENATE("&lt;# ",B25," #&gt;")</f>
        <v>&lt;# C865T #&gt;</v>
      </c>
    </row>
    <row r="24" spans="1:3" x14ac:dyDescent="0.25">
      <c r="A24" s="6" t="s">
        <v>32</v>
      </c>
      <c r="B24" s="1" t="s">
        <v>295</v>
      </c>
      <c r="C24" t="str">
        <f>CONCATENATE("  &lt;Variant hgvs=",CHAR(34),B24,CHAR(34)," name=",CHAR(34),B25,CHAR(34),"&gt; ")</f>
        <v xml:space="preserve">  &lt;Variant hgvs="NC_000017.11:g.4900845G&gt;A" name="C865T"&gt; </v>
      </c>
    </row>
    <row r="25" spans="1:3" x14ac:dyDescent="0.25">
      <c r="A25" s="5" t="s">
        <v>33</v>
      </c>
      <c r="B25" s="30" t="s">
        <v>294</v>
      </c>
    </row>
    <row r="26" spans="1:3" x14ac:dyDescent="0.25">
      <c r="A26" s="5" t="s">
        <v>34</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35</v>
      </c>
      <c r="B27" s="27" t="s">
        <v>40</v>
      </c>
    </row>
    <row r="28" spans="1:3" x14ac:dyDescent="0.25">
      <c r="A28" s="6" t="s">
        <v>43</v>
      </c>
      <c r="B28" s="30" t="s">
        <v>302</v>
      </c>
      <c r="C28" t="str">
        <f>"&lt;/Variant&gt;"</f>
        <v>&lt;/Variant&gt;</v>
      </c>
    </row>
    <row r="29" spans="1:3" s="33" customFormat="1" x14ac:dyDescent="0.25">
      <c r="A29" s="31"/>
      <c r="B29" s="32"/>
    </row>
    <row r="30" spans="1:3" s="33" customFormat="1" x14ac:dyDescent="0.25">
      <c r="A30" s="31"/>
      <c r="B30" s="32"/>
      <c r="C30" t="str">
        <f>C17</f>
        <v>&lt;# G1074A #&gt;</v>
      </c>
    </row>
    <row r="31" spans="1:3" x14ac:dyDescent="0.25">
      <c r="A31" s="5" t="s">
        <v>42</v>
      </c>
      <c r="B31" s="1" t="s">
        <v>296</v>
      </c>
      <c r="C31" t="str">
        <f>CONCATENATE("  &lt;Genotype hgvs=",CHAR(34),B31,B32,";",B33,CHAR(34)," name=",CHAR(34),B19,CHAR(34),"&gt; ")</f>
        <v xml:space="preserve">  &lt;Genotype hgvs="NC_000017.11:g.[4901607G&gt;A];[4901607=]" name="G1074A"&gt; </v>
      </c>
    </row>
    <row r="32" spans="1:3" x14ac:dyDescent="0.25">
      <c r="A32" s="5" t="s">
        <v>43</v>
      </c>
      <c r="B32" s="27" t="s">
        <v>297</v>
      </c>
    </row>
    <row r="33" spans="1:3" x14ac:dyDescent="0.25">
      <c r="A33" s="5" t="s">
        <v>34</v>
      </c>
      <c r="B33" s="27" t="s">
        <v>298</v>
      </c>
      <c r="C33" t="s">
        <v>243</v>
      </c>
    </row>
    <row r="34" spans="1:3" x14ac:dyDescent="0.25">
      <c r="A34" s="5" t="s">
        <v>48</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17</v>
      </c>
    </row>
    <row r="35" spans="1:3" x14ac:dyDescent="0.25">
      <c r="A35" s="6" t="s">
        <v>49</v>
      </c>
      <c r="B35" s="27" t="s">
        <v>272</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50</v>
      </c>
      <c r="B36" s="27">
        <v>7.1</v>
      </c>
    </row>
    <row r="37" spans="1:3" x14ac:dyDescent="0.25">
      <c r="A37" s="5"/>
      <c r="C37" t="s">
        <v>241</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242</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52</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53</v>
      </c>
      <c r="B46" s="27" t="s">
        <v>272</v>
      </c>
      <c r="C46" t="s">
        <v>17</v>
      </c>
    </row>
    <row r="47" spans="1:3" x14ac:dyDescent="0.25">
      <c r="A47" s="6" t="s">
        <v>50</v>
      </c>
      <c r="B47" s="27">
        <v>0.2</v>
      </c>
      <c r="C47" t="s">
        <v>243</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241</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242</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54</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55</v>
      </c>
      <c r="B60" s="27" t="s">
        <v>299</v>
      </c>
      <c r="C60" t="s">
        <v>17</v>
      </c>
    </row>
    <row r="61" spans="1:3" x14ac:dyDescent="0.25">
      <c r="A61" s="6" t="s">
        <v>50</v>
      </c>
      <c r="B61" s="27">
        <v>92.7</v>
      </c>
      <c r="C61" t="s">
        <v>243</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241</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242</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42</v>
      </c>
      <c r="B74" s="1" t="s">
        <v>296</v>
      </c>
      <c r="C74" t="str">
        <f>CONCATENATE("  &lt;Genotype hgvs=",CHAR(34),B74,B75,";",B76,CHAR(34)," name=",CHAR(34),B25,CHAR(34),"&gt; ")</f>
        <v xml:space="preserve">  &lt;Genotype hgvs="NC_000017.11:g.[4900845G&gt;A];[4900845=]" name="C865T"&gt; </v>
      </c>
    </row>
    <row r="75" spans="1:3" x14ac:dyDescent="0.25">
      <c r="A75" s="5" t="s">
        <v>43</v>
      </c>
      <c r="B75" s="27" t="s">
        <v>300</v>
      </c>
    </row>
    <row r="76" spans="1:3" x14ac:dyDescent="0.25">
      <c r="A76" s="5" t="s">
        <v>34</v>
      </c>
      <c r="B76" s="27" t="s">
        <v>301</v>
      </c>
      <c r="C76" t="s">
        <v>243</v>
      </c>
    </row>
    <row r="77" spans="1:3" x14ac:dyDescent="0.25">
      <c r="A77" s="5" t="s">
        <v>48</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17</v>
      </c>
    </row>
    <row r="78" spans="1:3" x14ac:dyDescent="0.25">
      <c r="A78" s="6" t="s">
        <v>49</v>
      </c>
      <c r="B78" s="27" t="s">
        <v>272</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50</v>
      </c>
      <c r="B79" s="27" t="s">
        <v>17</v>
      </c>
    </row>
    <row r="80" spans="1:3" x14ac:dyDescent="0.25">
      <c r="A80" s="5"/>
      <c r="C80" t="s">
        <v>241</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242</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52</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53</v>
      </c>
      <c r="B89" s="27" t="s">
        <v>222</v>
      </c>
      <c r="C89" t="s">
        <v>17</v>
      </c>
    </row>
    <row r="90" spans="1:3" x14ac:dyDescent="0.25">
      <c r="A90" s="6" t="s">
        <v>50</v>
      </c>
      <c r="B90" s="27" t="s">
        <v>17</v>
      </c>
      <c r="C90" t="s">
        <v>243</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241</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242</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54</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55</v>
      </c>
      <c r="B103" s="27" t="s">
        <v>272</v>
      </c>
      <c r="C103" t="s">
        <v>17</v>
      </c>
    </row>
    <row r="104" spans="1:3" x14ac:dyDescent="0.25">
      <c r="A104" s="6" t="s">
        <v>50</v>
      </c>
      <c r="B104" s="27" t="s">
        <v>17</v>
      </c>
      <c r="C104" t="s">
        <v>243</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241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242</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t="s">
        <v>56</v>
      </c>
      <c r="B116" s="27" t="str">
        <f>CONCATENATE("Your ",B11," has an unknown variant.")</f>
        <v>Your CHRNE has an unknown variant.</v>
      </c>
      <c r="C116" t="str">
        <f>CONCATENATE("  &lt;Genotype hgvs=",CHAR(34),"unknown",CHAR(34),"&gt; ")</f>
        <v xml:space="preserve">  &lt;Genotype hgvs="unknown"&gt; </v>
      </c>
    </row>
    <row r="117" spans="1:3" x14ac:dyDescent="0.25">
      <c r="A117" s="6" t="s">
        <v>56</v>
      </c>
      <c r="B117" s="27" t="s">
        <v>169</v>
      </c>
      <c r="C117" t="s">
        <v>17</v>
      </c>
    </row>
    <row r="118" spans="1:3" x14ac:dyDescent="0.25">
      <c r="A118" s="6" t="s">
        <v>50</v>
      </c>
      <c r="C118" t="s">
        <v>243</v>
      </c>
    </row>
    <row r="119" spans="1:3" x14ac:dyDescent="0.25">
      <c r="A119" s="6"/>
    </row>
    <row r="120" spans="1:3" x14ac:dyDescent="0.25">
      <c r="A120" s="6"/>
      <c r="C120" t="str">
        <f>CONCATENATE("         ",B116)</f>
        <v xml:space="preserve">         Your CHRNE has an unknown variant.</v>
      </c>
    </row>
    <row r="121" spans="1:3" x14ac:dyDescent="0.25">
      <c r="A121" s="6"/>
    </row>
    <row r="122" spans="1:3" x14ac:dyDescent="0.25">
      <c r="A122" s="6"/>
      <c r="C122" t="s">
        <v>241</v>
      </c>
    </row>
    <row r="123" spans="1:3" x14ac:dyDescent="0.25">
      <c r="A123" s="6"/>
    </row>
    <row r="124" spans="1:3" x14ac:dyDescent="0.25">
      <c r="A124" s="5"/>
      <c r="C124" t="str">
        <f>CONCATENATE("         ",B117)</f>
        <v xml:space="preserve">         The effect is unknown.</v>
      </c>
    </row>
    <row r="125" spans="1:3" x14ac:dyDescent="0.25">
      <c r="A125" s="6"/>
    </row>
    <row r="126" spans="1:3" x14ac:dyDescent="0.25">
      <c r="A126" s="5"/>
      <c r="C126" t="s">
        <v>242</v>
      </c>
    </row>
    <row r="127" spans="1:3" x14ac:dyDescent="0.25">
      <c r="A127" s="5"/>
    </row>
    <row r="128" spans="1:3" x14ac:dyDescent="0.25">
      <c r="A128" s="5"/>
      <c r="C128" t="str">
        <f>CONCATENATE( "   &lt;piechart percentage=",B118," /&gt;")</f>
        <v xml:space="preserve">   &lt;piechart percentage= /&gt;</v>
      </c>
    </row>
    <row r="129" spans="1:3" x14ac:dyDescent="0.25">
      <c r="A129" s="5"/>
      <c r="C129" t="str">
        <f>"  &lt;/Genotype&gt;"</f>
        <v xml:space="preserve">  &lt;/Genotype&gt;</v>
      </c>
    </row>
    <row r="130" spans="1:3" x14ac:dyDescent="0.25">
      <c r="A130" s="5" t="s">
        <v>54</v>
      </c>
      <c r="B130" s="27" t="str">
        <f>CONCATENATE("Your ",B11," has no variants. A normal gene is referred to as a ",CHAR(34),"wild-type",CHAR(34)," gene.")</f>
        <v>Your CHRNE has no variants. A normal gene is referred to as a "wild-type" gene.</v>
      </c>
      <c r="C130" t="str">
        <f>CONCATENATE("  &lt;Genotype hgvs=",CHAR(34),"wildtype",CHAR(34),"&gt;")</f>
        <v xml:space="preserve">  &lt;Genotype hgvs="wildtype"&gt;</v>
      </c>
    </row>
    <row r="131" spans="1:3" x14ac:dyDescent="0.25">
      <c r="A131" s="6" t="s">
        <v>55</v>
      </c>
      <c r="B131" s="27" t="s">
        <v>166</v>
      </c>
      <c r="C131" t="s">
        <v>17</v>
      </c>
    </row>
    <row r="132" spans="1:3" x14ac:dyDescent="0.25">
      <c r="A132" s="6" t="s">
        <v>50</v>
      </c>
      <c r="C132" t="s">
        <v>243</v>
      </c>
    </row>
    <row r="133" spans="1:3" x14ac:dyDescent="0.25">
      <c r="A133" s="6"/>
    </row>
    <row r="134" spans="1:3" x14ac:dyDescent="0.25">
      <c r="A134" s="6"/>
      <c r="C134" t="str">
        <f>CONCATENATE("         ",B130)</f>
        <v xml:space="preserve">         Your CHRNE has no variants. A normal gene is referred to as a "wild-type" gene.</v>
      </c>
    </row>
    <row r="135" spans="1:3" x14ac:dyDescent="0.25">
      <c r="A135" s="6"/>
    </row>
    <row r="136" spans="1:3" x14ac:dyDescent="0.25">
      <c r="A136" s="6"/>
      <c r="C136" t="s">
        <v>241</v>
      </c>
    </row>
    <row r="137" spans="1:3" x14ac:dyDescent="0.25">
      <c r="A137" s="6"/>
    </row>
    <row r="138" spans="1:3" x14ac:dyDescent="0.25">
      <c r="A138" s="6"/>
      <c r="C138" t="str">
        <f>CONCATENATE("         ",B131)</f>
        <v xml:space="preserve">         This variant is not associated with increased risk.</v>
      </c>
    </row>
    <row r="139" spans="1:3" x14ac:dyDescent="0.25">
      <c r="A139" s="6"/>
    </row>
    <row r="140" spans="1:3" x14ac:dyDescent="0.25">
      <c r="A140" s="6"/>
      <c r="C140" t="s">
        <v>242</v>
      </c>
    </row>
    <row r="141" spans="1:3" x14ac:dyDescent="0.25">
      <c r="A141" s="5"/>
    </row>
    <row r="142" spans="1:3" x14ac:dyDescent="0.25">
      <c r="A142" s="6"/>
      <c r="C142" t="str">
        <f>CONCATENATE( "   &lt;piechart percentage=",B132," /&gt;")</f>
        <v xml:space="preserve">   &lt;piechart percentage= /&gt;</v>
      </c>
    </row>
    <row r="143" spans="1:3" x14ac:dyDescent="0.25">
      <c r="A143" s="6"/>
      <c r="C143" t="str">
        <f>"  &lt;/Genotype&gt;"</f>
        <v xml:space="preserve">  &lt;/Genotype&gt;</v>
      </c>
    </row>
    <row r="144" spans="1:3" x14ac:dyDescent="0.25">
      <c r="A144" s="6"/>
      <c r="C144" t="str">
        <f>"&lt;/GeneAnalysis&gt;"</f>
        <v>&lt;/GeneAnalysis&gt;</v>
      </c>
    </row>
    <row r="145" spans="1:3" s="33" customFormat="1" x14ac:dyDescent="0.25">
      <c r="A145" s="31"/>
      <c r="B145" s="32"/>
    </row>
    <row r="146" spans="1:3" s="33" customFormat="1" x14ac:dyDescent="0.25">
      <c r="A146" s="34"/>
      <c r="B146" s="32"/>
      <c r="C146" s="6" t="s">
        <v>303</v>
      </c>
    </row>
    <row r="147" spans="1:3" s="33" customFormat="1" x14ac:dyDescent="0.25">
      <c r="A147" s="34"/>
      <c r="B147" s="32"/>
      <c r="C147" s="6"/>
    </row>
    <row r="148" spans="1:3" x14ac:dyDescent="0.25">
      <c r="A148" s="5"/>
      <c r="C148" t="str">
        <f>CONCATENATE("# How do changes in ",B11," affect people?")</f>
        <v># How do changes in CHRNE affect people?</v>
      </c>
    </row>
    <row r="149" spans="1:3" x14ac:dyDescent="0.25">
      <c r="A149" s="5"/>
    </row>
    <row r="150" spans="1:3" x14ac:dyDescent="0.25">
      <c r="A150" s="5" t="s">
        <v>58</v>
      </c>
      <c r="B150"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CHRNE variants is small, and do not impact treatment. It is possible that variants in this gene interact with other gene variants, which is the reason for our inclusion of this gene.</v>
      </c>
      <c r="C150" t="str">
        <f>B150</f>
        <v>For the vast majority of people, the overall risk associated with the common CHRNE variants is small, and do not impact treatment. It is possible that variants in this gene interact with other gene variants, which is the reason for our inclusion of this gene.</v>
      </c>
    </row>
    <row r="151" spans="1:3" s="33" customFormat="1" x14ac:dyDescent="0.25">
      <c r="A151" s="31"/>
      <c r="B151" s="32"/>
    </row>
    <row r="152" spans="1:3" x14ac:dyDescent="0.25">
      <c r="A152" s="5"/>
      <c r="C152" t="s">
        <v>232</v>
      </c>
    </row>
    <row r="153" spans="1:3" x14ac:dyDescent="0.25">
      <c r="A153" s="5"/>
    </row>
    <row r="154" spans="1:3" x14ac:dyDescent="0.25">
      <c r="A154" s="5" t="s">
        <v>17</v>
      </c>
      <c r="B154" s="27" t="s">
        <v>304</v>
      </c>
      <c r="C154" t="str">
        <f>B154</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was twice as common in [CFS patients at 62.1% with an odds ratio of 4.36.](https://www.ncbi.nlm.nih.gov/pubmed/27099524)</v>
      </c>
    </row>
    <row r="155" spans="1:3" x14ac:dyDescent="0.25">
      <c r="A155" s="5"/>
    </row>
    <row r="156" spans="1:3" x14ac:dyDescent="0.25">
      <c r="A156" s="5"/>
      <c r="C156" t="s">
        <v>60</v>
      </c>
    </row>
    <row r="157" spans="1:3" x14ac:dyDescent="0.25">
      <c r="A157" s="5"/>
    </row>
    <row r="158" spans="1:3" ht="409.5" x14ac:dyDescent="0.25">
      <c r="A158" s="5"/>
      <c r="B158" s="41" t="s">
        <v>305</v>
      </c>
      <c r="C158" t="str">
        <f>B158</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59" spans="1:3" s="33" customFormat="1" x14ac:dyDescent="0.25">
      <c r="A159" s="31"/>
      <c r="B159" s="32"/>
    </row>
    <row r="160" spans="1:3" s="33" customFormat="1" x14ac:dyDescent="0.25">
      <c r="A160" s="34"/>
      <c r="B160" s="32"/>
      <c r="C160" s="6" t="s">
        <v>306</v>
      </c>
    </row>
    <row r="161" spans="1:3" s="33" customFormat="1" x14ac:dyDescent="0.25">
      <c r="A161" s="34"/>
      <c r="B161" s="32"/>
      <c r="C161" s="6"/>
    </row>
    <row r="162" spans="1:3" x14ac:dyDescent="0.25">
      <c r="A162" s="5"/>
      <c r="C162" t="s">
        <v>174</v>
      </c>
    </row>
    <row r="163" spans="1:3" x14ac:dyDescent="0.25">
      <c r="A163" s="5"/>
    </row>
    <row r="164" spans="1:3" x14ac:dyDescent="0.25">
      <c r="A164" s="5" t="s">
        <v>17</v>
      </c>
      <c r="B164" s="27" t="s">
        <v>307</v>
      </c>
      <c r="C164" t="str">
        <f>B164</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65" spans="1:3" x14ac:dyDescent="0.25">
      <c r="A165" s="5"/>
    </row>
    <row r="166" spans="1:3" x14ac:dyDescent="0.25">
      <c r="A166" s="5"/>
      <c r="C166" t="s">
        <v>60</v>
      </c>
    </row>
    <row r="167" spans="1:3" x14ac:dyDescent="0.25">
      <c r="A167" s="5"/>
    </row>
    <row r="168" spans="1:3" x14ac:dyDescent="0.25">
      <c r="A168" s="5"/>
      <c r="B168" s="27" t="s">
        <v>308</v>
      </c>
      <c r="C168" t="str">
        <f>B168</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0" spans="1:3" s="33" customFormat="1" x14ac:dyDescent="0.25">
      <c r="B170" s="32"/>
    </row>
    <row r="172" spans="1:3" x14ac:dyDescent="0.25">
      <c r="A172" t="s">
        <v>65</v>
      </c>
      <c r="B172" s="7" t="s">
        <v>309</v>
      </c>
      <c r="C172" t="str">
        <f>CONCATENATE("&lt;symptoms ",B172,"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197"/>
  <sheetViews>
    <sheetView topLeftCell="A157" workbookViewId="0">
      <selection activeCell="B166" sqref="B16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258</v>
      </c>
      <c r="C2" t="str">
        <f>CONCATENATE("# What does the ",B2," gene do?")</f>
        <v># What does the MTHFR gene do?</v>
      </c>
    </row>
    <row r="3" spans="1:3" x14ac:dyDescent="0.25">
      <c r="A3" s="6"/>
    </row>
    <row r="4" spans="1:3" x14ac:dyDescent="0.25">
      <c r="A4" s="6" t="s">
        <v>22</v>
      </c>
      <c r="B4" s="27" t="s">
        <v>260</v>
      </c>
      <c r="C4" t="str">
        <f>B4</f>
        <v xml:space="preserve">
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23</v>
      </c>
      <c r="B6" s="27">
        <v>1</v>
      </c>
      <c r="C6" t="str">
        <f>CONCATENATE("This gene is located on chromosome ",B6,".  The ",B7," it creates acts in your ",B8)</f>
        <v>This gene is located on chromosome 1.  The enzyme it creates acts in your endocrine system and pancreas.</v>
      </c>
    </row>
    <row r="7" spans="1:3" x14ac:dyDescent="0.25">
      <c r="A7" s="6" t="s">
        <v>25</v>
      </c>
      <c r="B7" s="27" t="s">
        <v>200</v>
      </c>
    </row>
    <row r="8" spans="1:3" x14ac:dyDescent="0.25">
      <c r="A8" s="6" t="s">
        <v>21</v>
      </c>
      <c r="B8" s="27" t="s">
        <v>259</v>
      </c>
    </row>
    <row r="9" spans="1:3" x14ac:dyDescent="0.25">
      <c r="A9" s="5" t="s">
        <v>27</v>
      </c>
      <c r="B9" s="27" t="s">
        <v>283</v>
      </c>
      <c r="C9" t="str">
        <f>CONCATENATE("&lt;TissueList ",B9," /&gt;")</f>
        <v>&lt;TissueList D004703 D010179 endocrine pancreas /&gt;</v>
      </c>
    </row>
    <row r="10" spans="1:3" s="33" customFormat="1" x14ac:dyDescent="0.25">
      <c r="A10" s="34"/>
      <c r="B10" s="32"/>
    </row>
    <row r="11" spans="1:3" x14ac:dyDescent="0.25">
      <c r="A11" s="6" t="s">
        <v>4</v>
      </c>
      <c r="B11" s="27" t="s">
        <v>258</v>
      </c>
      <c r="C11" t="str">
        <f>CONCATENATE("&lt;GeneAnalysis gene=",CHAR(34),B11,CHAR(34)," interval=",CHAR(34),B12,CHAR(34),"&gt; ")</f>
        <v xml:space="preserve">&lt;GeneAnalysis gene="MTHFR" interval="NC_000001.11 :g.11785730_11806103"&gt; </v>
      </c>
    </row>
    <row r="12" spans="1:3" x14ac:dyDescent="0.25">
      <c r="A12" s="6" t="s">
        <v>29</v>
      </c>
      <c r="B12" s="27" t="s">
        <v>284</v>
      </c>
    </row>
    <row r="13" spans="1:3" x14ac:dyDescent="0.25">
      <c r="A13" s="6" t="s">
        <v>30</v>
      </c>
      <c r="B13" s="27" t="s">
        <v>422</v>
      </c>
      <c r="C13" t="str">
        <f>CONCATENATE(" # What are some common mutations of ",B11,"?")</f>
        <v xml:space="preserve"> # What are some common mutations of MTHFR?</v>
      </c>
    </row>
    <row r="14" spans="1:3" x14ac:dyDescent="0.25">
      <c r="A14" s="6"/>
      <c r="C14" t="s">
        <v>17</v>
      </c>
    </row>
    <row r="15" spans="1:3" x14ac:dyDescent="0.25">
      <c r="C15" t="str">
        <f>CONCATENATE("There are ",B13," well known variants in ",B11,": ",B22," and ",B28,".")</f>
        <v>There are two well known variants in MTHFR: [C677T](http://gnomad.broadinstitute.org/variant/1-11856378-G-A) and [A1298C ](https://www.ncbi.nlm.nih.gov/projects/SNP/snp_ref.cgi?rs=1801131).</v>
      </c>
    </row>
    <row r="17" spans="1:3" x14ac:dyDescent="0.25">
      <c r="A17" s="6"/>
      <c r="C17" t="str">
        <f>CONCATENATE("&lt;# ",B19," #&gt;")</f>
        <v>&lt;# C677T #&gt;</v>
      </c>
    </row>
    <row r="18" spans="1:3" x14ac:dyDescent="0.25">
      <c r="A18" s="6" t="s">
        <v>32</v>
      </c>
      <c r="B18" s="1" t="s">
        <v>206</v>
      </c>
      <c r="C18" t="str">
        <f>CONCATENATE("  &lt;Variant hgvs=",CHAR(34),B18,CHAR(34)," name=",CHAR(34),B19,CHAR(34),"&gt; ")</f>
        <v xml:space="preserve">  &lt;Variant hgvs="NC_000022.11:g.19963748G&gt;A" name="C677T"&gt; </v>
      </c>
    </row>
    <row r="19" spans="1:3" x14ac:dyDescent="0.25">
      <c r="A19" s="5" t="s">
        <v>33</v>
      </c>
      <c r="B19" s="1" t="s">
        <v>262</v>
      </c>
    </row>
    <row r="20" spans="1:3" x14ac:dyDescent="0.25">
      <c r="A20" s="5" t="s">
        <v>34</v>
      </c>
      <c r="B20" s="27" t="s">
        <v>261</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35</v>
      </c>
      <c r="B21" s="27" t="s">
        <v>40</v>
      </c>
      <c r="C21" t="s">
        <v>17</v>
      </c>
    </row>
    <row r="22" spans="1:3" x14ac:dyDescent="0.25">
      <c r="A22" s="5" t="s">
        <v>43</v>
      </c>
      <c r="B22" s="30" t="s">
        <v>264</v>
      </c>
      <c r="C22" t="str">
        <f>"&lt;/Variant&gt;"</f>
        <v>&lt;/Variant&gt;</v>
      </c>
    </row>
    <row r="23" spans="1:3" x14ac:dyDescent="0.25">
      <c r="C23" t="str">
        <f>CONCATENATE("&lt;# ",B25," #&gt;")</f>
        <v>&lt;# A1298C #&gt;</v>
      </c>
    </row>
    <row r="24" spans="1:3" x14ac:dyDescent="0.25">
      <c r="A24" s="6" t="s">
        <v>32</v>
      </c>
      <c r="B24" s="1" t="s">
        <v>205</v>
      </c>
      <c r="C24" t="str">
        <f>CONCATENATE("  &lt;Variant hgvs=",CHAR(34),B24,CHAR(34)," name=",CHAR(34),B25,CHAR(34),"&gt; ")</f>
        <v xml:space="preserve">  &lt;Variant hgvs="NC_000022.11:g.19962712C&gt;T" name="A1298C"&gt; </v>
      </c>
    </row>
    <row r="25" spans="1:3" x14ac:dyDescent="0.25">
      <c r="A25" s="5" t="s">
        <v>33</v>
      </c>
      <c r="B25" s="30" t="s">
        <v>286</v>
      </c>
    </row>
    <row r="26" spans="1:3" x14ac:dyDescent="0.25">
      <c r="A26" s="5" t="s">
        <v>34</v>
      </c>
      <c r="B26" s="27" t="s">
        <v>75</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35</v>
      </c>
      <c r="B27" s="27" t="str">
        <f>"cytosine (C)"</f>
        <v>cytosine (C)</v>
      </c>
    </row>
    <row r="28" spans="1:3" x14ac:dyDescent="0.25">
      <c r="A28" s="6" t="s">
        <v>43</v>
      </c>
      <c r="B28" s="30" t="s">
        <v>265</v>
      </c>
      <c r="C28" t="str">
        <f>"&lt;/Variant&gt;"</f>
        <v>&lt;/Variant&gt;</v>
      </c>
    </row>
    <row r="29" spans="1:3" s="33" customFormat="1" x14ac:dyDescent="0.25">
      <c r="A29" s="31"/>
      <c r="B29" s="32"/>
    </row>
    <row r="30" spans="1:3" s="33" customFormat="1" x14ac:dyDescent="0.25">
      <c r="A30" s="31"/>
      <c r="B30" s="32"/>
      <c r="C30" t="str">
        <f>C17</f>
        <v>&lt;# C677T #&gt;</v>
      </c>
    </row>
    <row r="31" spans="1:3" x14ac:dyDescent="0.25">
      <c r="A31" s="5" t="s">
        <v>42</v>
      </c>
      <c r="B31" s="30" t="s">
        <v>266</v>
      </c>
      <c r="C31" t="str">
        <f>CONCATENATE("  &lt;Genotype hgvs=",CHAR(34),B31,B32,";",B33,CHAR(34)," name=",CHAR(34),B19,CHAR(34),"&gt; ")</f>
        <v xml:space="preserve">  &lt;Genotype hgvs="NC_00001.11:g.[12345C&gt;T];[12345=]" name="C677T"&gt; </v>
      </c>
    </row>
    <row r="32" spans="1:3" x14ac:dyDescent="0.25">
      <c r="A32" s="5" t="s">
        <v>43</v>
      </c>
      <c r="B32" s="27" t="s">
        <v>267</v>
      </c>
    </row>
    <row r="33" spans="1:3" x14ac:dyDescent="0.25">
      <c r="A33" s="5" t="s">
        <v>34</v>
      </c>
      <c r="B33" s="27" t="s">
        <v>268</v>
      </c>
      <c r="C33" t="s">
        <v>243</v>
      </c>
    </row>
    <row r="34" spans="1:3" x14ac:dyDescent="0.25">
      <c r="A34" s="5" t="s">
        <v>48</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17</v>
      </c>
    </row>
    <row r="35" spans="1:3" x14ac:dyDescent="0.25">
      <c r="A35" s="6" t="s">
        <v>49</v>
      </c>
      <c r="B35" s="27" t="s">
        <v>271</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50</v>
      </c>
      <c r="B36" s="27">
        <v>30</v>
      </c>
    </row>
    <row r="37" spans="1:3" x14ac:dyDescent="0.25">
      <c r="A37" s="5"/>
      <c r="C37" t="s">
        <v>241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242</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52</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53</v>
      </c>
      <c r="B46" s="27" t="s">
        <v>221</v>
      </c>
      <c r="C46" t="s">
        <v>17</v>
      </c>
    </row>
    <row r="47" spans="1:3" x14ac:dyDescent="0.25">
      <c r="A47" s="6" t="s">
        <v>50</v>
      </c>
      <c r="B47" s="27">
        <v>9</v>
      </c>
      <c r="C47" t="s">
        <v>243</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241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242</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54</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55</v>
      </c>
      <c r="B60" s="27" t="s">
        <v>272</v>
      </c>
      <c r="C60" t="s">
        <v>17</v>
      </c>
    </row>
    <row r="61" spans="1:3" x14ac:dyDescent="0.25">
      <c r="A61" s="6" t="s">
        <v>50</v>
      </c>
      <c r="B61" s="27">
        <v>61</v>
      </c>
      <c r="C61" t="s">
        <v>243</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241</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242</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42</v>
      </c>
      <c r="B74" s="30" t="s">
        <v>70</v>
      </c>
      <c r="C74" t="str">
        <f>CONCATENATE("  &lt;Genotype hgvs=",CHAR(34),B74,B75,";",B76,CHAR(34)," name=",CHAR(34),B25,CHAR(34),"&gt; ")</f>
        <v xml:space="preserve">  &lt;Genotype hgvs="NC_000001.11:g.[11794419T&gt;G];[11794419T=]" name="A1298C"&gt; </v>
      </c>
    </row>
    <row r="75" spans="1:3" x14ac:dyDescent="0.25">
      <c r="A75" s="5" t="s">
        <v>43</v>
      </c>
      <c r="B75" s="27" t="s">
        <v>269</v>
      </c>
    </row>
    <row r="76" spans="1:3" x14ac:dyDescent="0.25">
      <c r="A76" s="5" t="s">
        <v>34</v>
      </c>
      <c r="B76" s="27" t="s">
        <v>270</v>
      </c>
      <c r="C76" t="s">
        <v>243</v>
      </c>
    </row>
    <row r="77" spans="1:3" x14ac:dyDescent="0.25">
      <c r="A77" s="5" t="s">
        <v>48</v>
      </c>
      <c r="B77" s="27" t="str">
        <f>CONCATENATE("People with this variant have one copy of the ",B28," variant. This substitution of a single nucleotide is known as a missense mutation.")</f>
        <v>People with this variant have one copy of the [A1298C ](https://www.ncbi.nlm.nih.gov/projects/SNP/snp_ref.cgi?rs=1801131) variant. This substitution of a single nucleotide is known as a missense mutation.</v>
      </c>
      <c r="C77" t="s">
        <v>17</v>
      </c>
    </row>
    <row r="78" spans="1:3" x14ac:dyDescent="0.25">
      <c r="A78" s="6" t="s">
        <v>49</v>
      </c>
      <c r="B78" s="27" t="s">
        <v>221</v>
      </c>
      <c r="C78" t="str">
        <f>CONCATENATE("         ",B77)</f>
        <v xml:space="preserve">         People with this variant have one copy of the [A1298C ](https://www.ncbi.nlm.nih.gov/projects/SNP/snp_ref.cgi?rs=1801131) variant. This substitution of a single nucleotide is known as a missense mutation.</v>
      </c>
    </row>
    <row r="79" spans="1:3" x14ac:dyDescent="0.25">
      <c r="A79" s="6" t="s">
        <v>50</v>
      </c>
      <c r="B79" s="27">
        <v>20</v>
      </c>
    </row>
    <row r="80" spans="1:3" x14ac:dyDescent="0.25">
      <c r="A80" s="5"/>
      <c r="C80" t="s">
        <v>241</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242</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52</v>
      </c>
      <c r="B88" s="27" t="str">
        <f>CONCATENATE("People with this variant have two copies of the ",B28," variant. This substitution of a single nucleotide is known as a missense mutation.")</f>
        <v>People with this variant have two copies of the [A1298C ](https://www.ncbi.nlm.nih.gov/projects/SNP/snp_ref.cgi?rs=1801131)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53</v>
      </c>
      <c r="B89" s="27" t="s">
        <v>271</v>
      </c>
      <c r="C89" t="s">
        <v>17</v>
      </c>
    </row>
    <row r="90" spans="1:3" x14ac:dyDescent="0.25">
      <c r="A90" s="6" t="s">
        <v>50</v>
      </c>
      <c r="B90" s="27">
        <v>4</v>
      </c>
      <c r="C90" t="s">
        <v>243</v>
      </c>
    </row>
    <row r="91" spans="1:3" x14ac:dyDescent="0.25">
      <c r="A91" s="6"/>
    </row>
    <row r="92" spans="1:3" x14ac:dyDescent="0.25">
      <c r="A92" s="5"/>
      <c r="C92" t="str">
        <f>CONCATENATE("         ",B88)</f>
        <v xml:space="preserve">         People with this variant have two copies of the [A1298C ](https://www.ncbi.nlm.nih.gov/projects/SNP/snp_ref.cgi?rs=1801131) variant. This substitution of a single nucleotide is known as a missense mutation.</v>
      </c>
    </row>
    <row r="93" spans="1:3" x14ac:dyDescent="0.25">
      <c r="A93" s="6"/>
    </row>
    <row r="94" spans="1:3" x14ac:dyDescent="0.25">
      <c r="A94" s="6"/>
      <c r="C94" t="s">
        <v>241</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242</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54</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55</v>
      </c>
      <c r="B103" s="27" t="s">
        <v>272</v>
      </c>
      <c r="C103" t="s">
        <v>17</v>
      </c>
    </row>
    <row r="104" spans="1:3" x14ac:dyDescent="0.25">
      <c r="A104" s="6" t="s">
        <v>50</v>
      </c>
      <c r="B104" s="27">
        <v>76</v>
      </c>
      <c r="C104" t="s">
        <v>243</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241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242</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263</v>
      </c>
    </row>
    <row r="117" spans="1:3" x14ac:dyDescent="0.25">
      <c r="A117" s="5" t="s">
        <v>42</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43</v>
      </c>
      <c r="B118" s="1" t="str">
        <f t="shared" ref="B118:B119" si="0">B32</f>
        <v>[12345C&gt;T]</v>
      </c>
    </row>
    <row r="119" spans="1:3" x14ac:dyDescent="0.25">
      <c r="A119" s="5" t="s">
        <v>34</v>
      </c>
      <c r="B119" s="1" t="str">
        <f t="shared" si="0"/>
        <v>[12345=]</v>
      </c>
      <c r="C119" t="s">
        <v>243</v>
      </c>
    </row>
    <row r="120" spans="1:3" x14ac:dyDescent="0.25">
      <c r="A120" s="5" t="s">
        <v>42</v>
      </c>
      <c r="B120" s="1" t="str">
        <f>B74</f>
        <v>NC_000001.11:g.</v>
      </c>
      <c r="C120" t="s">
        <v>17</v>
      </c>
    </row>
    <row r="121" spans="1:3" x14ac:dyDescent="0.25">
      <c r="A121" s="5" t="s">
        <v>43</v>
      </c>
      <c r="B121" s="1" t="str">
        <f t="shared" ref="B121:B122" si="1">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34</v>
      </c>
      <c r="B122" s="1" t="str">
        <f t="shared" si="1"/>
        <v>[11794419T=]</v>
      </c>
    </row>
    <row r="123" spans="1:3" x14ac:dyDescent="0.25">
      <c r="A123" s="5" t="s">
        <v>48</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241</v>
      </c>
    </row>
    <row r="124" spans="1:3" x14ac:dyDescent="0.25">
      <c r="A124" s="6" t="s">
        <v>49</v>
      </c>
      <c r="B124" s="27" t="s">
        <v>222</v>
      </c>
      <c r="C124" t="s">
        <v>17</v>
      </c>
    </row>
    <row r="125" spans="1:3" x14ac:dyDescent="0.25">
      <c r="A125" s="6" t="s">
        <v>50</v>
      </c>
      <c r="B125" s="27">
        <v>6</v>
      </c>
      <c r="C125" t="str">
        <f>CONCATENATE("         ",B124)</f>
        <v xml:space="preserve">         You are in the Severe Loss of Function category. See below for more information.</v>
      </c>
    </row>
    <row r="126" spans="1:3" x14ac:dyDescent="0.25">
      <c r="A126" s="6"/>
    </row>
    <row r="127" spans="1:3" x14ac:dyDescent="0.25">
      <c r="A127" s="6"/>
      <c r="C127" t="s">
        <v>242</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t="s">
        <v>56</v>
      </c>
      <c r="B131" s="27" t="str">
        <f>CONCATENATE("Your ",B11," gene has an unknown variant.")</f>
        <v>Your MTHFR gene has an unknown variant.</v>
      </c>
      <c r="C131" t="str">
        <f>CONCATENATE("  &lt;Genotype hgvs=",CHAR(34),"unknown",CHAR(34),"&gt; ")</f>
        <v xml:space="preserve">  &lt;Genotype hgvs="unknown"&gt; </v>
      </c>
    </row>
    <row r="132" spans="1:3" x14ac:dyDescent="0.25">
      <c r="A132" s="6" t="s">
        <v>56</v>
      </c>
      <c r="B132" s="27" t="s">
        <v>169</v>
      </c>
      <c r="C132" t="s">
        <v>17</v>
      </c>
    </row>
    <row r="133" spans="1:3" x14ac:dyDescent="0.25">
      <c r="A133" s="6" t="s">
        <v>50</v>
      </c>
      <c r="C133" t="s">
        <v>243</v>
      </c>
    </row>
    <row r="134" spans="1:3" x14ac:dyDescent="0.25">
      <c r="A134" s="6"/>
    </row>
    <row r="135" spans="1:3" x14ac:dyDescent="0.25">
      <c r="A135" s="6"/>
      <c r="C135" t="str">
        <f>CONCATENATE("         ",B131)</f>
        <v xml:space="preserve">         Your MTHFR gene has an unknown variant.</v>
      </c>
    </row>
    <row r="136" spans="1:3" x14ac:dyDescent="0.25">
      <c r="A136" s="6"/>
    </row>
    <row r="137" spans="1:3" x14ac:dyDescent="0.25">
      <c r="A137" s="6"/>
      <c r="C137" t="s">
        <v>241</v>
      </c>
    </row>
    <row r="138" spans="1:3" x14ac:dyDescent="0.25">
      <c r="A138" s="6"/>
    </row>
    <row r="139" spans="1:3" x14ac:dyDescent="0.25">
      <c r="A139" s="5"/>
      <c r="C139" t="str">
        <f>CONCATENATE("         ",B132)</f>
        <v xml:space="preserve">         The effect is unknown.</v>
      </c>
    </row>
    <row r="140" spans="1:3" x14ac:dyDescent="0.25">
      <c r="A140" s="6"/>
    </row>
    <row r="141" spans="1:3" x14ac:dyDescent="0.25">
      <c r="A141" s="5"/>
      <c r="C141" t="s">
        <v>242</v>
      </c>
    </row>
    <row r="142" spans="1:3" x14ac:dyDescent="0.25">
      <c r="A142" s="5"/>
    </row>
    <row r="143" spans="1:3" x14ac:dyDescent="0.25">
      <c r="A143" s="5"/>
      <c r="C143" t="str">
        <f>CONCATENATE( "   &lt;piechart percentage=",B133," /&gt;")</f>
        <v xml:space="preserve">   &lt;piechart percentage= /&gt;</v>
      </c>
    </row>
    <row r="144" spans="1:3" x14ac:dyDescent="0.25">
      <c r="A144" s="5"/>
      <c r="C144" t="str">
        <f>"  &lt;/Genotype&gt;"</f>
        <v xml:space="preserve">  &lt;/Genotype&gt;</v>
      </c>
    </row>
    <row r="145" spans="1:3" x14ac:dyDescent="0.25">
      <c r="A145" s="5" t="s">
        <v>54</v>
      </c>
      <c r="B145" s="27" t="str">
        <f>CONCATENATE("Your ",B11," gene has no variants. A normal gene is referred to as a ",CHAR(34),"wild-type",CHAR(34)," gene.")</f>
        <v>Your MTHFR gene has no variants. A normal gene is referred to as a "wild-type" gene.</v>
      </c>
      <c r="C145" t="str">
        <f>CONCATENATE("  &lt;Genotype hgvs=",CHAR(34),"wildtype",CHAR(34),"&gt;")</f>
        <v xml:space="preserve">  &lt;Genotype hgvs="wildtype"&gt;</v>
      </c>
    </row>
    <row r="146" spans="1:3" x14ac:dyDescent="0.25">
      <c r="A146" s="6" t="s">
        <v>55</v>
      </c>
      <c r="B146" s="27" t="s">
        <v>166</v>
      </c>
      <c r="C146" t="s">
        <v>17</v>
      </c>
    </row>
    <row r="147" spans="1:3" x14ac:dyDescent="0.25">
      <c r="A147" s="6" t="s">
        <v>50</v>
      </c>
      <c r="C147" t="s">
        <v>243</v>
      </c>
    </row>
    <row r="148" spans="1:3" x14ac:dyDescent="0.25">
      <c r="A148" s="6"/>
    </row>
    <row r="149" spans="1:3" x14ac:dyDescent="0.25">
      <c r="A149" s="6"/>
      <c r="C149" t="str">
        <f>CONCATENATE("         ",B145)</f>
        <v xml:space="preserve">         Your MTHFR gene has no variants. A normal gene is referred to as a "wild-type" gene.</v>
      </c>
    </row>
    <row r="150" spans="1:3" x14ac:dyDescent="0.25">
      <c r="A150" s="6"/>
    </row>
    <row r="151" spans="1:3" x14ac:dyDescent="0.25">
      <c r="A151" s="6"/>
      <c r="C151" t="s">
        <v>241</v>
      </c>
    </row>
    <row r="152" spans="1:3" x14ac:dyDescent="0.25">
      <c r="A152" s="6"/>
    </row>
    <row r="153" spans="1:3" x14ac:dyDescent="0.25">
      <c r="A153" s="6"/>
      <c r="C153" t="str">
        <f>CONCATENATE("         ",B146)</f>
        <v xml:space="preserve">         This variant is not associated with increased risk.</v>
      </c>
    </row>
    <row r="154" spans="1:3" x14ac:dyDescent="0.25">
      <c r="A154" s="6"/>
    </row>
    <row r="155" spans="1:3" x14ac:dyDescent="0.25">
      <c r="A155" s="6"/>
      <c r="C155" t="s">
        <v>242</v>
      </c>
    </row>
    <row r="156" spans="1:3" x14ac:dyDescent="0.25">
      <c r="A156" s="5"/>
    </row>
    <row r="157" spans="1:3" x14ac:dyDescent="0.25">
      <c r="A157" s="6"/>
      <c r="C157" t="str">
        <f>CONCATENATE( "   &lt;piechart percentage=",B147," /&gt;")</f>
        <v xml:space="preserve">   &lt;piechart percentage= /&gt;</v>
      </c>
    </row>
    <row r="158" spans="1:3" x14ac:dyDescent="0.25">
      <c r="A158" s="6"/>
      <c r="C158" t="str">
        <f>"  &lt;/Genotype&gt;"</f>
        <v xml:space="preserve">  &lt;/Genotype&gt;</v>
      </c>
    </row>
    <row r="159" spans="1:3" x14ac:dyDescent="0.25">
      <c r="A159" s="6"/>
      <c r="C159" t="str">
        <f>"&lt;/GeneAnalysis&gt;"</f>
        <v>&lt;/GeneAnalysis&gt;</v>
      </c>
    </row>
    <row r="160" spans="1:3" s="33" customFormat="1" x14ac:dyDescent="0.25">
      <c r="A160" s="31"/>
      <c r="B160" s="32"/>
    </row>
    <row r="161" spans="1:3" s="33" customFormat="1" x14ac:dyDescent="0.25">
      <c r="A161" s="34"/>
      <c r="B161" s="32"/>
      <c r="C161" s="6" t="s">
        <v>273</v>
      </c>
    </row>
    <row r="162" spans="1:3" s="33" customFormat="1" x14ac:dyDescent="0.25">
      <c r="A162" s="34"/>
      <c r="B162" s="32"/>
      <c r="C162" s="6"/>
    </row>
    <row r="163" spans="1:3" x14ac:dyDescent="0.25">
      <c r="A163" s="5"/>
      <c r="C163" t="str">
        <f>CONCATENATE("# How do changes in ",B11," affect people?")</f>
        <v># How do changes in MTHFR affect people?</v>
      </c>
    </row>
    <row r="164" spans="1:3" x14ac:dyDescent="0.25">
      <c r="A164" s="5"/>
    </row>
    <row r="165" spans="1:3" x14ac:dyDescent="0.25">
      <c r="A165" s="5" t="s">
        <v>58</v>
      </c>
      <c r="B165"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MTHFR variants is small, and do not impact treatment. It is possible that variants in this gene interact with other gene variants, which is the reason for our inclusion of this gene.</v>
      </c>
      <c r="C165" t="str">
        <f>B165</f>
        <v>For the vast majority of people, the overall risk associated with the common MTHFR variants is small, and do not impact treatment. It is possible that variants in this gene interact with other gene variants, which is the reason for our inclusion of this gene.</v>
      </c>
    </row>
    <row r="166" spans="1:3" s="33" customFormat="1" x14ac:dyDescent="0.25">
      <c r="A166" s="31"/>
      <c r="B166" s="32"/>
    </row>
    <row r="167" spans="1:3" x14ac:dyDescent="0.25">
      <c r="A167" s="5"/>
      <c r="C167" t="s">
        <v>274</v>
      </c>
    </row>
    <row r="168" spans="1:3" x14ac:dyDescent="0.25">
      <c r="A168" s="5"/>
    </row>
    <row r="169" spans="1:3" x14ac:dyDescent="0.25">
      <c r="A169" s="5" t="s">
        <v>17</v>
      </c>
      <c r="B169" s="27" t="s">
        <v>276</v>
      </c>
      <c r="C169" t="str">
        <f>B169</f>
        <v>People with the following variants have a slightly reduced effiency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70" spans="1:3" x14ac:dyDescent="0.25">
      <c r="A170" s="5"/>
    </row>
    <row r="171" spans="1:3" x14ac:dyDescent="0.25">
      <c r="A171" s="5"/>
      <c r="C171" t="s">
        <v>60</v>
      </c>
    </row>
    <row r="172" spans="1:3" x14ac:dyDescent="0.25">
      <c r="A172" s="5"/>
    </row>
    <row r="173" spans="1:3" x14ac:dyDescent="0.25">
      <c r="A173" s="5"/>
      <c r="B173" s="27" t="s">
        <v>277</v>
      </c>
      <c r="C173" t="str">
        <f>B173</f>
        <v xml:space="preserve">Some people with mild loss of function variant may benefit from supplementing their diets with an [oral folic acid](https://www.ncbi.nlm.nih.gov/pubmed/25902009) supplement. Consult your physician. </v>
      </c>
    </row>
    <row r="174" spans="1:3" s="33" customFormat="1" x14ac:dyDescent="0.25">
      <c r="A174" s="31"/>
      <c r="B174" s="32"/>
    </row>
    <row r="175" spans="1:3" s="33" customFormat="1" x14ac:dyDescent="0.25">
      <c r="A175" s="34"/>
      <c r="B175" s="32"/>
      <c r="C175" s="6" t="s">
        <v>275</v>
      </c>
    </row>
    <row r="176" spans="1:3" s="33" customFormat="1" x14ac:dyDescent="0.25">
      <c r="A176" s="34"/>
      <c r="B176" s="32"/>
      <c r="C176" s="6"/>
    </row>
    <row r="177" spans="1:3" x14ac:dyDescent="0.25">
      <c r="A177" s="5"/>
      <c r="C177" t="s">
        <v>228</v>
      </c>
    </row>
    <row r="178" spans="1:3" x14ac:dyDescent="0.25">
      <c r="A178" s="5"/>
    </row>
    <row r="179" spans="1:3" x14ac:dyDescent="0.25">
      <c r="A179" s="5" t="s">
        <v>17</v>
      </c>
      <c r="B179" s="27" t="s">
        <v>278</v>
      </c>
      <c r="C179" t="str">
        <f>B179</f>
        <v>People with the following mutations have a drastically reduced efficiency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80" spans="1:3" x14ac:dyDescent="0.25">
      <c r="A180" s="5"/>
    </row>
    <row r="181" spans="1:3" x14ac:dyDescent="0.25">
      <c r="A181" s="5"/>
      <c r="C181" t="s">
        <v>60</v>
      </c>
    </row>
    <row r="182" spans="1:3" x14ac:dyDescent="0.25">
      <c r="A182" s="5"/>
    </row>
    <row r="183" spans="1:3" x14ac:dyDescent="0.25">
      <c r="A183" s="5"/>
      <c r="B183" s="27" t="s">
        <v>279</v>
      </c>
      <c r="C183" t="str">
        <f>B183</f>
        <v xml:space="preserve">Most people with moderate loss of function variant may benefit from supplementing their diets with an [oral folic acid](https://www.ncbi.nlm.nih.gov/pubmed/25902009) supplement. However, opioid analgesics and other drugs that have to be demethylated as part of their metabolism cause worse MTHRF function.  Consult your physician. </v>
      </c>
    </row>
    <row r="185" spans="1:3" s="33" customFormat="1" x14ac:dyDescent="0.25">
      <c r="A185" s="31"/>
      <c r="B185" s="32"/>
    </row>
    <row r="186" spans="1:3" s="33" customFormat="1" x14ac:dyDescent="0.25">
      <c r="A186" s="34"/>
      <c r="B186" s="32"/>
      <c r="C186" s="6" t="s">
        <v>263</v>
      </c>
    </row>
    <row r="187" spans="1:3" s="33" customFormat="1" x14ac:dyDescent="0.25">
      <c r="A187" s="34"/>
      <c r="B187" s="32"/>
      <c r="C187" s="6"/>
    </row>
    <row r="188" spans="1:3" x14ac:dyDescent="0.25">
      <c r="A188" s="5"/>
      <c r="C188" t="s">
        <v>232</v>
      </c>
    </row>
    <row r="189" spans="1:3" x14ac:dyDescent="0.25">
      <c r="A189" s="5"/>
    </row>
    <row r="190" spans="1:3" x14ac:dyDescent="0.25">
      <c r="A190" s="5" t="s">
        <v>17</v>
      </c>
      <c r="B190" s="27" t="s">
        <v>280</v>
      </c>
      <c r="C190" t="str">
        <f>B190</f>
        <v>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91" spans="1:3" x14ac:dyDescent="0.25">
      <c r="A191" s="5"/>
    </row>
    <row r="192" spans="1:3" x14ac:dyDescent="0.25">
      <c r="A192" s="5"/>
      <c r="C192" t="s">
        <v>60</v>
      </c>
    </row>
    <row r="193" spans="1:3" x14ac:dyDescent="0.25">
      <c r="A193" s="5"/>
    </row>
    <row r="194" spans="1:3" x14ac:dyDescent="0.25">
      <c r="A194" s="5"/>
      <c r="B194" s="27" t="s">
        <v>281</v>
      </c>
      <c r="C194" t="str">
        <f>B194</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195" spans="1:3" s="33" customFormat="1" x14ac:dyDescent="0.25">
      <c r="B195" s="32"/>
    </row>
    <row r="197" spans="1:3" ht="30" x14ac:dyDescent="0.25">
      <c r="A197" t="s">
        <v>65</v>
      </c>
      <c r="B197" s="7" t="s">
        <v>282</v>
      </c>
      <c r="C197" t="str">
        <f>CONCATENATE("&lt;symptoms ",B197,"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68"/>
  <sheetViews>
    <sheetView workbookViewId="0">
      <selection activeCell="B4" sqref="B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310</v>
      </c>
      <c r="C2" t="str">
        <f>CONCATENATE("# What does the ",B2," gene do?")</f>
        <v># What does the SLCA4 gene do?</v>
      </c>
    </row>
    <row r="3" spans="1:3" x14ac:dyDescent="0.25">
      <c r="A3" s="6"/>
    </row>
    <row r="4" spans="1:3" ht="17.25" x14ac:dyDescent="0.3">
      <c r="A4" s="6" t="s">
        <v>22</v>
      </c>
      <c r="B4" s="28" t="s">
        <v>311</v>
      </c>
      <c r="C4" t="str">
        <f>B4</f>
        <v>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brain and nervous system.</v>
      </c>
    </row>
    <row r="7" spans="1:3" x14ac:dyDescent="0.25">
      <c r="A7" s="6" t="s">
        <v>25</v>
      </c>
      <c r="B7" s="27" t="s">
        <v>26</v>
      </c>
    </row>
    <row r="8" spans="1:3" x14ac:dyDescent="0.25">
      <c r="A8" s="6" t="s">
        <v>21</v>
      </c>
      <c r="B8" s="27" t="s">
        <v>16</v>
      </c>
    </row>
    <row r="9" spans="1:3" x14ac:dyDescent="0.25">
      <c r="A9" s="5" t="s">
        <v>27</v>
      </c>
      <c r="B9" s="27" t="s">
        <v>312</v>
      </c>
      <c r="C9" t="str">
        <f>CONCATENATE("&lt;TissueList ",B9," /&gt;")</f>
        <v>&lt;TissueList brain D001921 /&gt;</v>
      </c>
    </row>
    <row r="10" spans="1:3" s="33" customFormat="1" x14ac:dyDescent="0.25">
      <c r="A10" s="34"/>
      <c r="B10" s="32"/>
    </row>
    <row r="11" spans="1:3" x14ac:dyDescent="0.25">
      <c r="A11" s="6" t="s">
        <v>4</v>
      </c>
      <c r="B11" s="27" t="s">
        <v>310</v>
      </c>
      <c r="C11" t="str">
        <f>CONCATENATE("&lt;GeneAnalysis gene=",CHAR(34),B11,CHAR(34)," interval=",CHAR(34),B12,CHAR(34),"&gt; ")</f>
        <v xml:space="preserve">&lt;GeneAnalysis gene="SLCA4" interval="NC_000017.11:g.30194319_30235968"&gt; </v>
      </c>
    </row>
    <row r="12" spans="1:3" x14ac:dyDescent="0.25">
      <c r="A12" s="6" t="s">
        <v>29</v>
      </c>
      <c r="B12" s="27" t="s">
        <v>351</v>
      </c>
    </row>
    <row r="13" spans="1:3" x14ac:dyDescent="0.25">
      <c r="A13" s="6" t="s">
        <v>30</v>
      </c>
      <c r="B13" s="27" t="s">
        <v>423</v>
      </c>
      <c r="C13" t="str">
        <f>CONCATENATE(" # What are some common mutations of ",B11,"?")</f>
        <v xml:space="preserve"> # What are some common mutations of SLCA4?</v>
      </c>
    </row>
    <row r="14" spans="1:3" x14ac:dyDescent="0.25">
      <c r="A14" s="6"/>
      <c r="C14" t="s">
        <v>17</v>
      </c>
    </row>
    <row r="15" spans="1:3" x14ac:dyDescent="0.25">
      <c r="C15" t="str">
        <f>CONCATENATE("There are ",B13," well known variants in ",B11,": ",B22,", ",B28,", ",B34,", ",B40,", ",B46," , ",B52,", and ",B58,".")</f>
        <v>There are seven well 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32</v>
      </c>
      <c r="B18" s="1" t="s">
        <v>316</v>
      </c>
      <c r="C18" t="str">
        <f>CONCATENATE("  &lt;Variant hgvs=",CHAR(34),B18,CHAR(34)," name=",CHAR(34),B19,CHAR(34),"&gt; ")</f>
        <v xml:space="preserve">  &lt;Variant hgvs="NC_000017.11:g.30237328T&gt;C" name="5-HTTLPR"&gt; </v>
      </c>
    </row>
    <row r="19" spans="1:3" x14ac:dyDescent="0.25">
      <c r="A19" s="5" t="s">
        <v>33</v>
      </c>
      <c r="B19" s="30" t="s">
        <v>313</v>
      </c>
    </row>
    <row r="20" spans="1:3" x14ac:dyDescent="0.25">
      <c r="A20" s="5" t="s">
        <v>34</v>
      </c>
      <c r="B20" s="27" t="s">
        <v>361</v>
      </c>
      <c r="C20" t="s">
        <v>344</v>
      </c>
    </row>
    <row r="21" spans="1:3" x14ac:dyDescent="0.25">
      <c r="A21" s="5" t="s">
        <v>35</v>
      </c>
      <c r="B21" s="27" t="s">
        <v>362</v>
      </c>
      <c r="C21" t="s">
        <v>17</v>
      </c>
    </row>
    <row r="22" spans="1:3" x14ac:dyDescent="0.25">
      <c r="A22" s="5" t="s">
        <v>43</v>
      </c>
      <c r="B22" s="30" t="s">
        <v>318</v>
      </c>
      <c r="C22" t="str">
        <f>"&lt;/Variant&gt;"</f>
        <v>&lt;/Variant&gt;</v>
      </c>
    </row>
    <row r="23" spans="1:3" x14ac:dyDescent="0.25">
      <c r="C23" t="str">
        <f>CONCATENATE("&lt;# ",B25," #&gt;")</f>
        <v>&lt;# A3609G #&gt;</v>
      </c>
    </row>
    <row r="24" spans="1:3" x14ac:dyDescent="0.25">
      <c r="A24" s="6" t="s">
        <v>32</v>
      </c>
      <c r="B24" s="1" t="s">
        <v>316</v>
      </c>
      <c r="C24" t="str">
        <f>CONCATENATE("  &lt;Variant hgvs=",CHAR(34),B24,CHAR(34)," name=",CHAR(34),B25,CHAR(34),"&gt; ")</f>
        <v xml:space="preserve">  &lt;Variant hgvs="NC_000017.11:g.30237328T&gt;C" name="A3609G"&gt; </v>
      </c>
    </row>
    <row r="25" spans="1:3" x14ac:dyDescent="0.25">
      <c r="A25" s="5" t="s">
        <v>33</v>
      </c>
      <c r="B25" s="30" t="s">
        <v>314</v>
      </c>
    </row>
    <row r="26" spans="1:3" x14ac:dyDescent="0.25">
      <c r="A26" s="5" t="s">
        <v>34</v>
      </c>
      <c r="B26" s="27" t="s">
        <v>75</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35</v>
      </c>
      <c r="B27" s="27" t="s">
        <v>41</v>
      </c>
    </row>
    <row r="28" spans="1:3" x14ac:dyDescent="0.25">
      <c r="A28" s="6" t="s">
        <v>43</v>
      </c>
      <c r="B28" s="30" t="s">
        <v>317</v>
      </c>
      <c r="C28" t="str">
        <f>"&lt;/Variant&gt;"</f>
        <v>&lt;/Variant&gt;</v>
      </c>
    </row>
    <row r="29" spans="1:3" x14ac:dyDescent="0.25">
      <c r="C29" t="str">
        <f>CONCATENATE("&lt;# ",B31," #&gt;")</f>
        <v>&lt;# T463G #&gt;</v>
      </c>
    </row>
    <row r="30" spans="1:3" x14ac:dyDescent="0.25">
      <c r="A30" s="6" t="s">
        <v>32</v>
      </c>
      <c r="B30" s="1" t="s">
        <v>148</v>
      </c>
      <c r="C30" t="str">
        <f>CONCATENATE("  &lt;Variant hgvs=",CHAR(34),B30,CHAR(34)," name=",CHAR(34),B31,CHAR(34),"&gt; ")</f>
        <v xml:space="preserve">  &lt;Variant hgvs="NC_000002.12:g.233945906G&gt;C" name="T463G"&gt; </v>
      </c>
    </row>
    <row r="31" spans="1:3" x14ac:dyDescent="0.25">
      <c r="A31" s="5" t="s">
        <v>33</v>
      </c>
      <c r="B31" s="1" t="s">
        <v>315</v>
      </c>
    </row>
    <row r="32" spans="1:3" x14ac:dyDescent="0.25">
      <c r="A32" s="5" t="s">
        <v>34</v>
      </c>
      <c r="B32" s="27" t="s">
        <v>40</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35</v>
      </c>
      <c r="B33" s="27" t="s">
        <v>41</v>
      </c>
    </row>
    <row r="34" spans="1:3" x14ac:dyDescent="0.25">
      <c r="A34" s="5" t="s">
        <v>43</v>
      </c>
      <c r="B34" s="1" t="s">
        <v>319</v>
      </c>
      <c r="C34" t="str">
        <f>"&lt;/Variant&gt;"</f>
        <v>&lt;/Variant&gt;</v>
      </c>
    </row>
    <row r="35" spans="1:3" x14ac:dyDescent="0.25">
      <c r="A35" s="5"/>
      <c r="C35" t="str">
        <f>CONCATENATE("&lt;# ",B37," #&gt;")</f>
        <v>&lt;# T30199457C #&gt;</v>
      </c>
    </row>
    <row r="36" spans="1:3" x14ac:dyDescent="0.25">
      <c r="A36" s="6" t="s">
        <v>32</v>
      </c>
      <c r="B36" s="1" t="s">
        <v>348</v>
      </c>
      <c r="C36" t="str">
        <f>CONCATENATE("  &lt;Variant hgvs=",CHAR(34),B36,CHAR(34)," name=",CHAR(34),B37,CHAR(34),"&gt; ")</f>
        <v xml:space="preserve">  &lt;Variant hgvs="NC_000017.11:g.30199457T&gt;C" name="T30199457C"&gt; </v>
      </c>
    </row>
    <row r="37" spans="1:3" x14ac:dyDescent="0.25">
      <c r="A37" s="5" t="s">
        <v>33</v>
      </c>
      <c r="B37" s="30" t="s">
        <v>328</v>
      </c>
    </row>
    <row r="38" spans="1:3" x14ac:dyDescent="0.25">
      <c r="A38" s="5" t="s">
        <v>34</v>
      </c>
      <c r="B38" s="27" t="s">
        <v>40</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35</v>
      </c>
      <c r="B39" s="27" t="str">
        <f>"cytosine (C)"</f>
        <v>cytosine (C)</v>
      </c>
    </row>
    <row r="40" spans="1:3" x14ac:dyDescent="0.25">
      <c r="A40" s="5" t="s">
        <v>43</v>
      </c>
      <c r="B40" s="30" t="s">
        <v>329</v>
      </c>
      <c r="C40" t="str">
        <f>"&lt;/Variant&gt;"</f>
        <v>&lt;/Variant&gt;</v>
      </c>
    </row>
    <row r="41" spans="1:3" x14ac:dyDescent="0.25">
      <c r="A41" s="6"/>
      <c r="C41" t="str">
        <f>CONCATENATE("&lt;# ",B43," #&gt;")</f>
        <v>&lt;# C30219896T #&gt;</v>
      </c>
    </row>
    <row r="42" spans="1:3" x14ac:dyDescent="0.25">
      <c r="A42" s="6" t="s">
        <v>32</v>
      </c>
      <c r="B42" s="35" t="s">
        <v>349</v>
      </c>
      <c r="C42" t="str">
        <f>CONCATENATE("  &lt;Variant hgvs=",CHAR(34),B42,CHAR(34)," name=",CHAR(34),B43,CHAR(34),"&gt; ")</f>
        <v xml:space="preserve">  &lt;Variant hgvs="NC_000017.11:g.30219896C&gt;T" name="C30219896T"&gt; </v>
      </c>
    </row>
    <row r="43" spans="1:3" x14ac:dyDescent="0.25">
      <c r="A43" s="5" t="s">
        <v>33</v>
      </c>
      <c r="B43" s="27" t="s">
        <v>330</v>
      </c>
    </row>
    <row r="44" spans="1:3" x14ac:dyDescent="0.25">
      <c r="A44" s="5" t="s">
        <v>34</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35</v>
      </c>
      <c r="B45" s="27" t="s">
        <v>40</v>
      </c>
    </row>
    <row r="46" spans="1:3" x14ac:dyDescent="0.25">
      <c r="A46" s="5" t="s">
        <v>43</v>
      </c>
      <c r="B46" s="27" t="s">
        <v>331</v>
      </c>
      <c r="C46" t="str">
        <f>"&lt;/Variant&gt;"</f>
        <v>&lt;/Variant&gt;</v>
      </c>
    </row>
    <row r="47" spans="1:3" ht="15.75" thickBot="1" x14ac:dyDescent="0.3">
      <c r="A47" s="5"/>
      <c r="C47" t="str">
        <f>CONCATENATE("&lt;# ",B49," #&gt;")</f>
        <v>&lt;# C30204775T #&gt;</v>
      </c>
    </row>
    <row r="48" spans="1:3" ht="15.75" thickBot="1" x14ac:dyDescent="0.3">
      <c r="A48" s="6" t="s">
        <v>32</v>
      </c>
      <c r="B48" s="36" t="s">
        <v>350</v>
      </c>
      <c r="C48" t="str">
        <f>CONCATENATE("  &lt;Variant hgvs=",CHAR(34),B48,CHAR(34)," name=",CHAR(34),B49,CHAR(34),"&gt; ")</f>
        <v xml:space="preserve">  &lt;Variant hgvs="NC_000017.11:g.30204775C&gt;T" name="C30204775T"&gt; </v>
      </c>
    </row>
    <row r="49" spans="1:3" x14ac:dyDescent="0.25">
      <c r="A49" s="5" t="s">
        <v>33</v>
      </c>
      <c r="B49" s="30" t="s">
        <v>332</v>
      </c>
    </row>
    <row r="50" spans="1:3" x14ac:dyDescent="0.25">
      <c r="A50" s="5" t="s">
        <v>34</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35</v>
      </c>
      <c r="B51" s="27" t="s">
        <v>40</v>
      </c>
    </row>
    <row r="52" spans="1:3" x14ac:dyDescent="0.25">
      <c r="A52" s="5" t="s">
        <v>43</v>
      </c>
      <c r="B52" s="30" t="s">
        <v>333</v>
      </c>
      <c r="C52" t="str">
        <f>"&lt;/Variant&gt;"</f>
        <v>&lt;/Variant&gt;</v>
      </c>
    </row>
    <row r="53" spans="1:3" x14ac:dyDescent="0.25">
      <c r="A53" s="6"/>
      <c r="C53" t="str">
        <f>CONCATENATE("&lt;# ",B55," #&gt;")</f>
        <v>&lt;# C1748A #&gt;</v>
      </c>
    </row>
    <row r="54" spans="1:3" x14ac:dyDescent="0.25">
      <c r="A54" s="6" t="s">
        <v>32</v>
      </c>
      <c r="B54" s="35" t="s">
        <v>326</v>
      </c>
      <c r="C54" t="str">
        <f>CONCATENATE("  &lt;Variant hgvs=",CHAR(34),B54,CHAR(34)," name=",CHAR(34),B55,CHAR(34),"&gt; ")</f>
        <v xml:space="preserve">  &lt;Variant hgvs="NC_000017.11:g.30196708G&gt;T" name="C1748A"&gt; </v>
      </c>
    </row>
    <row r="55" spans="1:3" x14ac:dyDescent="0.25">
      <c r="A55" s="5" t="s">
        <v>33</v>
      </c>
      <c r="B55" s="27" t="s">
        <v>325</v>
      </c>
    </row>
    <row r="56" spans="1:3" x14ac:dyDescent="0.25">
      <c r="A56" s="5" t="s">
        <v>34</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35</v>
      </c>
      <c r="B57" s="27" t="s">
        <v>75</v>
      </c>
    </row>
    <row r="58" spans="1:3" x14ac:dyDescent="0.25">
      <c r="A58" s="5" t="s">
        <v>43</v>
      </c>
      <c r="B58" s="27" t="s">
        <v>327</v>
      </c>
      <c r="C58" t="str">
        <f>"&lt;/Variant&gt;"</f>
        <v>&lt;/Variant&gt;</v>
      </c>
    </row>
    <row r="59" spans="1:3" s="33" customFormat="1" x14ac:dyDescent="0.25">
      <c r="A59" s="31"/>
      <c r="B59" s="32"/>
    </row>
    <row r="60" spans="1:3" s="33" customFormat="1" x14ac:dyDescent="0.25">
      <c r="A60" s="31"/>
      <c r="B60" s="32"/>
      <c r="C60" t="str">
        <f>C17</f>
        <v>&lt;# 5-HTTLPR #&gt;</v>
      </c>
    </row>
    <row r="61" spans="1:3" x14ac:dyDescent="0.25">
      <c r="A61" s="5" t="s">
        <v>42</v>
      </c>
      <c r="B61" s="1" t="s">
        <v>296</v>
      </c>
      <c r="C61" t="str">
        <f>CONCATENATE("  &lt;Genotype hgvs=",CHAR(34),B61,B62,";",B63,CHAR(34)," name=",CHAR(34),B19,CHAR(34),"&gt; ")</f>
        <v xml:space="preserve">  &lt;Genotype hgvs="NC_000017.11:g.[30237328T&gt;C];[30237328=]" name="5-HTTLPR"&gt; </v>
      </c>
    </row>
    <row r="62" spans="1:3" x14ac:dyDescent="0.25">
      <c r="A62" s="5" t="s">
        <v>43</v>
      </c>
      <c r="B62" s="27" t="s">
        <v>320</v>
      </c>
    </row>
    <row r="63" spans="1:3" x14ac:dyDescent="0.25">
      <c r="A63" s="5" t="s">
        <v>34</v>
      </c>
      <c r="B63" s="27" t="s">
        <v>321</v>
      </c>
      <c r="C63" t="s">
        <v>243</v>
      </c>
    </row>
    <row r="64" spans="1:3" x14ac:dyDescent="0.25">
      <c r="A64" s="5" t="s">
        <v>48</v>
      </c>
      <c r="B64" s="27" t="s">
        <v>353</v>
      </c>
      <c r="C64" t="s">
        <v>17</v>
      </c>
    </row>
    <row r="65" spans="1:3" x14ac:dyDescent="0.25">
      <c r="A65" s="6" t="s">
        <v>49</v>
      </c>
      <c r="B65" s="27" t="s">
        <v>347</v>
      </c>
      <c r="C65" t="str">
        <f>CONCATENATE("         ",B64)</f>
        <v xml:space="preserve">         People with this variant have the 5-HTTLPR variant with 16 and 14 repeated sections.  It is called a variable number tandem repeats variant (VNTR).</v>
      </c>
    </row>
    <row r="66" spans="1:3" x14ac:dyDescent="0.25">
      <c r="A66" s="6" t="s">
        <v>50</v>
      </c>
      <c r="B66" s="27">
        <v>23.7</v>
      </c>
    </row>
    <row r="67" spans="1:3" x14ac:dyDescent="0.25">
      <c r="A67" s="5"/>
      <c r="C67" t="s">
        <v>241</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242</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52</v>
      </c>
      <c r="B75" s="27" t="s">
        <v>345</v>
      </c>
      <c r="C75" t="str">
        <f>CONCATENATE("  &lt;Genotype hgvs=",CHAR(34),B61,B62,";",B62,CHAR(34)," name=",CHAR(34),B19,CHAR(34),"&gt; ")</f>
        <v xml:space="preserve">  &lt;Genotype hgvs="NC_000017.11:g.[30237328T&gt;C];[30237328T&gt;C]" name="5-HTTLPR"&gt; </v>
      </c>
    </row>
    <row r="76" spans="1:3" x14ac:dyDescent="0.25">
      <c r="A76" s="6" t="s">
        <v>53</v>
      </c>
      <c r="B76" s="27" t="s">
        <v>322</v>
      </c>
      <c r="C76" t="s">
        <v>17</v>
      </c>
    </row>
    <row r="77" spans="1:3" x14ac:dyDescent="0.25">
      <c r="A77" s="6" t="s">
        <v>50</v>
      </c>
      <c r="B77" s="27">
        <v>63.2</v>
      </c>
      <c r="C77" t="s">
        <v>243</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241</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242</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54</v>
      </c>
      <c r="B89" s="27" t="s">
        <v>346</v>
      </c>
      <c r="C89" t="str">
        <f>CONCATENATE("  &lt;Genotype hgvs=",CHAR(34),B61,B63,";",B63,CHAR(34)," name=",CHAR(34),B19,CHAR(34),"&gt; ")</f>
        <v xml:space="preserve">  &lt;Genotype hgvs="NC_000017.11:g.[30237328=];[30237328=]" name="5-HTTLPR"&gt; </v>
      </c>
    </row>
    <row r="90" spans="1:3" x14ac:dyDescent="0.25">
      <c r="A90" s="6" t="s">
        <v>55</v>
      </c>
      <c r="B90" s="27" t="s">
        <v>323</v>
      </c>
      <c r="C90" t="s">
        <v>17</v>
      </c>
    </row>
    <row r="91" spans="1:3" x14ac:dyDescent="0.25">
      <c r="A91" s="6" t="s">
        <v>50</v>
      </c>
      <c r="B91" s="27">
        <v>13.1</v>
      </c>
      <c r="C91" t="s">
        <v>243</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241</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242</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42</v>
      </c>
      <c r="B104" s="1" t="s">
        <v>296</v>
      </c>
      <c r="C104" t="str">
        <f>CONCATENATE("  &lt;Genotype hgvs=",CHAR(34),B104,B105,";",B106,CHAR(34)," name=",CHAR(34),B25,CHAR(34),"&gt; ")</f>
        <v xml:space="preserve">  &lt;Genotype hgvs="NC_000017.11:g.[30237328T&gt;C];[30237328=]" name="A3609G"&gt; </v>
      </c>
    </row>
    <row r="105" spans="1:3" x14ac:dyDescent="0.25">
      <c r="A105" s="5" t="s">
        <v>43</v>
      </c>
      <c r="B105" s="27" t="s">
        <v>320</v>
      </c>
    </row>
    <row r="106" spans="1:3" x14ac:dyDescent="0.25">
      <c r="A106" s="5" t="s">
        <v>34</v>
      </c>
      <c r="B106" s="27" t="s">
        <v>321</v>
      </c>
      <c r="C106" t="s">
        <v>243</v>
      </c>
    </row>
    <row r="107" spans="1:3" x14ac:dyDescent="0.25">
      <c r="A107" s="5" t="s">
        <v>48</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17</v>
      </c>
    </row>
    <row r="108" spans="1:3" x14ac:dyDescent="0.25">
      <c r="A108" s="6" t="s">
        <v>49</v>
      </c>
      <c r="B108" s="27" t="s">
        <v>347</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50</v>
      </c>
      <c r="B109" s="27">
        <v>23.7</v>
      </c>
    </row>
    <row r="110" spans="1:3" x14ac:dyDescent="0.25">
      <c r="A110" s="5"/>
      <c r="C110" t="s">
        <v>241</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242</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52</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53</v>
      </c>
      <c r="B119" s="27" t="s">
        <v>322</v>
      </c>
      <c r="C119" t="s">
        <v>17</v>
      </c>
    </row>
    <row r="120" spans="1:3" x14ac:dyDescent="0.25">
      <c r="A120" s="6" t="s">
        <v>50</v>
      </c>
      <c r="B120" s="27">
        <v>63.2</v>
      </c>
      <c r="C120" t="s">
        <v>243</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241</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242</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54</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55</v>
      </c>
      <c r="B133" s="27" t="s">
        <v>323</v>
      </c>
      <c r="C133" t="s">
        <v>17</v>
      </c>
    </row>
    <row r="134" spans="1:3" x14ac:dyDescent="0.25">
      <c r="A134" s="6" t="s">
        <v>50</v>
      </c>
      <c r="B134" s="27">
        <v>13.1</v>
      </c>
      <c r="C134" t="s">
        <v>243</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241</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242</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42</v>
      </c>
      <c r="B147" s="1" t="s">
        <v>140</v>
      </c>
      <c r="C147" t="str">
        <f>CONCATENATE("  &lt;Genotype hgvs=",CHAR(34),B147,B148,";",B149,CHAR(34)," name=",CHAR(34),B31,CHAR(34),"&gt; ")</f>
        <v xml:space="preserve">  &lt;Genotype hgvs="NC_000002.12:g.[233945906G&gt;C];[233945906=]" name="T463G"&gt; </v>
      </c>
    </row>
    <row r="148" spans="1:3" x14ac:dyDescent="0.25">
      <c r="A148" s="5" t="s">
        <v>43</v>
      </c>
      <c r="B148" s="27" t="s">
        <v>153</v>
      </c>
    </row>
    <row r="149" spans="1:3" x14ac:dyDescent="0.25">
      <c r="A149" s="5" t="s">
        <v>34</v>
      </c>
      <c r="B149" s="27" t="s">
        <v>154</v>
      </c>
      <c r="C149" t="s">
        <v>243</v>
      </c>
    </row>
    <row r="150" spans="1:3" x14ac:dyDescent="0.25">
      <c r="A150" s="5" t="s">
        <v>48</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17</v>
      </c>
    </row>
    <row r="151" spans="1:3" x14ac:dyDescent="0.25">
      <c r="A151" s="6" t="s">
        <v>49</v>
      </c>
      <c r="B151" s="27" t="s">
        <v>272</v>
      </c>
      <c r="C151" t="str">
        <f>CONCATENATE("         ",B150)</f>
        <v xml:space="preserve">         People with this variant have one copy of the T463G variant. This substitution of a single nucleotide is known as a missense mutation.</v>
      </c>
    </row>
    <row r="152" spans="1:3" x14ac:dyDescent="0.25">
      <c r="A152" s="6" t="s">
        <v>50</v>
      </c>
      <c r="B152" s="27">
        <v>50</v>
      </c>
    </row>
    <row r="153" spans="1:3" x14ac:dyDescent="0.25">
      <c r="A153" s="5"/>
      <c r="C153" t="s">
        <v>241</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242</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52</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53</v>
      </c>
      <c r="B162" s="27" t="s">
        <v>272</v>
      </c>
      <c r="C162" t="s">
        <v>17</v>
      </c>
    </row>
    <row r="163" spans="1:3" x14ac:dyDescent="0.25">
      <c r="A163" s="6" t="s">
        <v>50</v>
      </c>
      <c r="B163" s="27">
        <v>17.5</v>
      </c>
      <c r="C163" t="s">
        <v>243</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241</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242</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54</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55</v>
      </c>
      <c r="B176" s="27" t="s">
        <v>324</v>
      </c>
      <c r="C176" t="s">
        <v>17</v>
      </c>
    </row>
    <row r="177" spans="1:3" x14ac:dyDescent="0.25">
      <c r="A177" s="6" t="s">
        <v>50</v>
      </c>
      <c r="B177" s="27">
        <v>32.6</v>
      </c>
      <c r="C177" t="s">
        <v>243</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241</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242</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42</v>
      </c>
      <c r="B190" s="1" t="s">
        <v>296</v>
      </c>
      <c r="C190" t="str">
        <f>CONCATENATE("  &lt;Genotype hgvs=",CHAR(34),B190,B191,";",B192,CHAR(34)," name=",CHAR(34),B37,CHAR(34),"&gt; ")</f>
        <v xml:space="preserve">  &lt;Genotype hgvs="NC_000017.11:g.[30199457T&gt;C];[30199457=]" name="T30199457C"&gt; </v>
      </c>
    </row>
    <row r="191" spans="1:3" x14ac:dyDescent="0.25">
      <c r="A191" s="5" t="s">
        <v>43</v>
      </c>
      <c r="B191" s="27" t="s">
        <v>334</v>
      </c>
    </row>
    <row r="192" spans="1:3" x14ac:dyDescent="0.25">
      <c r="A192" s="5" t="s">
        <v>34</v>
      </c>
      <c r="B192" s="27" t="s">
        <v>335</v>
      </c>
      <c r="C192" t="s">
        <v>243</v>
      </c>
    </row>
    <row r="193" spans="1:3" x14ac:dyDescent="0.25">
      <c r="A193" s="5" t="s">
        <v>48</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17</v>
      </c>
    </row>
    <row r="194" spans="1:3" x14ac:dyDescent="0.25">
      <c r="A194" s="6" t="s">
        <v>49</v>
      </c>
      <c r="B194" s="27" t="s">
        <v>272</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50</v>
      </c>
      <c r="B195" s="27">
        <v>49.5</v>
      </c>
    </row>
    <row r="196" spans="1:3" x14ac:dyDescent="0.25">
      <c r="A196" s="5"/>
      <c r="C196" t="s">
        <v>241</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242</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52</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53</v>
      </c>
      <c r="B205" s="27" t="s">
        <v>78</v>
      </c>
      <c r="C205" t="s">
        <v>17</v>
      </c>
    </row>
    <row r="206" spans="1:3" x14ac:dyDescent="0.25">
      <c r="A206" s="6" t="s">
        <v>50</v>
      </c>
      <c r="B206" s="27">
        <v>32.700000000000003</v>
      </c>
      <c r="C206" t="s">
        <v>243</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241</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242</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54</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55</v>
      </c>
      <c r="B219" s="27" t="s">
        <v>272</v>
      </c>
      <c r="C219" t="s">
        <v>17</v>
      </c>
    </row>
    <row r="220" spans="1:3" x14ac:dyDescent="0.25">
      <c r="A220" s="6" t="s">
        <v>50</v>
      </c>
      <c r="B220" s="27">
        <v>17.8</v>
      </c>
      <c r="C220" t="s">
        <v>243</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241</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242</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  &lt;/Genotype&gt;"</f>
        <v xml:space="preserve">  &lt;/Genotype&gt;</v>
      </c>
    </row>
    <row r="233" spans="1:3" x14ac:dyDescent="0.25">
      <c r="A233" s="5"/>
      <c r="C233" t="str">
        <f>C41</f>
        <v>&lt;# C30219896T #&gt;</v>
      </c>
    </row>
    <row r="234" spans="1:3" x14ac:dyDescent="0.25">
      <c r="A234" s="5" t="s">
        <v>42</v>
      </c>
      <c r="B234" s="35" t="s">
        <v>296</v>
      </c>
      <c r="C234" t="str">
        <f>CONCATENATE("  &lt;Genotype hgvs=",CHAR(34),B234,B235,";",B236,CHAR(34)," name=",CHAR(34),B43,CHAR(34),"&gt; ")</f>
        <v xml:space="preserve">  &lt;Genotype hgvs="NC_000017.11:g.[30219896C&gt;T];[30219896=]" name="C30219896T"&gt; </v>
      </c>
    </row>
    <row r="235" spans="1:3" x14ac:dyDescent="0.25">
      <c r="A235" s="5" t="s">
        <v>43</v>
      </c>
      <c r="B235" s="29" t="s">
        <v>336</v>
      </c>
    </row>
    <row r="236" spans="1:3" x14ac:dyDescent="0.25">
      <c r="A236" s="5" t="s">
        <v>34</v>
      </c>
      <c r="B236" s="29" t="s">
        <v>337</v>
      </c>
      <c r="C236" t="s">
        <v>243</v>
      </c>
    </row>
    <row r="237" spans="1:3" x14ac:dyDescent="0.25">
      <c r="A237" s="5" t="s">
        <v>48</v>
      </c>
      <c r="B237"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7" t="s">
        <v>17</v>
      </c>
    </row>
    <row r="238" spans="1:3" x14ac:dyDescent="0.25">
      <c r="A238" s="6" t="s">
        <v>49</v>
      </c>
      <c r="B238" s="27" t="s">
        <v>78</v>
      </c>
      <c r="C238" t="str">
        <f>CONCATENATE("         ",B237)</f>
        <v xml:space="preserve">         People with this variant have one copy of the [C30219896T](http://institutferran.org/documentos/estudio_genetico/JCR%20106%20140408.pdf) variant. This substitution of a single nucleotide is known as a missense mutation.</v>
      </c>
    </row>
    <row r="239" spans="1:3" x14ac:dyDescent="0.25">
      <c r="A239" s="6" t="s">
        <v>50</v>
      </c>
      <c r="B239" s="27">
        <v>38</v>
      </c>
    </row>
    <row r="240" spans="1:3" x14ac:dyDescent="0.25">
      <c r="A240" s="5"/>
      <c r="C240" t="s">
        <v>241</v>
      </c>
    </row>
    <row r="241" spans="1:3" x14ac:dyDescent="0.25">
      <c r="A241" s="6"/>
    </row>
    <row r="242" spans="1:3" x14ac:dyDescent="0.25">
      <c r="A242" s="6"/>
      <c r="C242" t="str">
        <f>CONCATENATE("         ",B238)</f>
        <v xml:space="preserve">         People with this variant have an increased risk of CFS.  See below for more information.</v>
      </c>
    </row>
    <row r="243" spans="1:3" x14ac:dyDescent="0.25">
      <c r="A243" s="6"/>
    </row>
    <row r="244" spans="1:3" x14ac:dyDescent="0.25">
      <c r="A244" s="6"/>
      <c r="C244" t="s">
        <v>242</v>
      </c>
    </row>
    <row r="245" spans="1:3" x14ac:dyDescent="0.25">
      <c r="A245" s="5"/>
    </row>
    <row r="246" spans="1:3" x14ac:dyDescent="0.25">
      <c r="A246" s="5"/>
      <c r="C246" t="str">
        <f>CONCATENATE( "   &lt;piechart percentage=",B239," /&gt;")</f>
        <v xml:space="preserve">   &lt;piechart percentage=38 /&gt;</v>
      </c>
    </row>
    <row r="247" spans="1:3" x14ac:dyDescent="0.25">
      <c r="A247" s="5"/>
      <c r="C247" t="str">
        <f>"  &lt;/Genotype&gt;"</f>
        <v xml:space="preserve">  &lt;/Genotype&gt;</v>
      </c>
    </row>
    <row r="248" spans="1:3" x14ac:dyDescent="0.25">
      <c r="A248" s="5" t="s">
        <v>52</v>
      </c>
      <c r="B248"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8" t="str">
        <f>CONCATENATE("  &lt;Genotype hgvs=",CHAR(34),B234,B235,";",B235,CHAR(34)," name=",CHAR(34),B43,CHAR(34),"&gt; ")</f>
        <v xml:space="preserve">  &lt;Genotype hgvs="NC_000017.11:g.[30219896C&gt;T];[30219896C&gt;T]" name="C30219896T"&gt; </v>
      </c>
    </row>
    <row r="249" spans="1:3" x14ac:dyDescent="0.25">
      <c r="A249" s="6" t="s">
        <v>53</v>
      </c>
      <c r="B249" s="27" t="s">
        <v>342</v>
      </c>
      <c r="C249" t="s">
        <v>17</v>
      </c>
    </row>
    <row r="250" spans="1:3" x14ac:dyDescent="0.25">
      <c r="A250" s="6" t="s">
        <v>50</v>
      </c>
      <c r="B250" s="27">
        <v>16</v>
      </c>
      <c r="C250" t="s">
        <v>243</v>
      </c>
    </row>
    <row r="251" spans="1:3" x14ac:dyDescent="0.25">
      <c r="A251" s="6"/>
    </row>
    <row r="252" spans="1:3" x14ac:dyDescent="0.25">
      <c r="A252" s="5"/>
      <c r="C252" t="str">
        <f>CONCATENATE("         ",B248)</f>
        <v xml:space="preserve">         People with this variant have two copies of the [C30219896T](http://institutferran.org/documentos/estudio_genetico/JCR%20106%20140408.pdf) variant. This substitution of a single nucleotide is known as a missense mutation.</v>
      </c>
    </row>
    <row r="253" spans="1:3" x14ac:dyDescent="0.25">
      <c r="A253" s="6"/>
    </row>
    <row r="254" spans="1:3" x14ac:dyDescent="0.25">
      <c r="A254" s="6"/>
      <c r="C254" t="s">
        <v>241</v>
      </c>
    </row>
    <row r="255" spans="1:3" x14ac:dyDescent="0.25">
      <c r="A255" s="6"/>
    </row>
    <row r="256" spans="1:3" x14ac:dyDescent="0.25">
      <c r="A256" s="6"/>
      <c r="C256" t="str">
        <f>CONCATENATE("         ",B249)</f>
        <v xml:space="preserve">         Your variant is not associated with cleft palate and increased energy.  See below for more details.</v>
      </c>
    </row>
    <row r="257" spans="1:3" x14ac:dyDescent="0.25">
      <c r="A257" s="6"/>
    </row>
    <row r="258" spans="1:3" x14ac:dyDescent="0.25">
      <c r="A258" s="5"/>
      <c r="C258" t="s">
        <v>242</v>
      </c>
    </row>
    <row r="259" spans="1:3" x14ac:dyDescent="0.25">
      <c r="A259" s="5"/>
    </row>
    <row r="260" spans="1:3" x14ac:dyDescent="0.25">
      <c r="A260" s="5"/>
      <c r="C260" t="str">
        <f>CONCATENATE( "   &lt;piechart percentage=",B250," /&gt;")</f>
        <v xml:space="preserve">   &lt;piechart percentage=16 /&gt;</v>
      </c>
    </row>
    <row r="261" spans="1:3" x14ac:dyDescent="0.25">
      <c r="A261" s="5"/>
      <c r="C261" t="str">
        <f>"  &lt;/Genotype&gt;"</f>
        <v xml:space="preserve">  &lt;/Genotype&gt;</v>
      </c>
    </row>
    <row r="262" spans="1:3" x14ac:dyDescent="0.25">
      <c r="A262" s="5" t="s">
        <v>54</v>
      </c>
      <c r="B262" s="27" t="str">
        <f>CONCATENATE("Your ",B11," gene has no variants. A normal gene is referred to as a ",CHAR(34),"wild-type",CHAR(34)," gene.")</f>
        <v>Your SLCA4 gene has no variants. A normal gene is referred to as a "wild-type" gene.</v>
      </c>
      <c r="C262" t="str">
        <f>CONCATENATE("  &lt;Genotype hgvs=",CHAR(34),B234,B236,";",B236,CHAR(34)," name=",CHAR(34),B43,CHAR(34),"&gt; ")</f>
        <v xml:space="preserve">  &lt;Genotype hgvs="NC_000017.11:g.[30219896=];[30219896=]" name="C30219896T"&gt; </v>
      </c>
    </row>
    <row r="263" spans="1:3" x14ac:dyDescent="0.25">
      <c r="A263" s="6" t="s">
        <v>55</v>
      </c>
      <c r="B263" s="27" t="s">
        <v>272</v>
      </c>
      <c r="C263" t="s">
        <v>17</v>
      </c>
    </row>
    <row r="264" spans="1:3" x14ac:dyDescent="0.25">
      <c r="A264" s="6" t="s">
        <v>50</v>
      </c>
      <c r="B264" s="27">
        <v>46</v>
      </c>
      <c r="C264" t="s">
        <v>243</v>
      </c>
    </row>
    <row r="265" spans="1:3" x14ac:dyDescent="0.25">
      <c r="A265" s="5"/>
    </row>
    <row r="266" spans="1:3" x14ac:dyDescent="0.25">
      <c r="A266" s="6"/>
      <c r="C266" t="str">
        <f>CONCATENATE("         ",B262)</f>
        <v xml:space="preserve">         Your SLCA4 gene has no variants. A normal gene is referred to as a "wild-type" gene.</v>
      </c>
    </row>
    <row r="267" spans="1:3" x14ac:dyDescent="0.25">
      <c r="A267" s="6"/>
    </row>
    <row r="268" spans="1:3" x14ac:dyDescent="0.25">
      <c r="A268" s="6"/>
      <c r="C268" t="s">
        <v>241</v>
      </c>
    </row>
    <row r="269" spans="1:3" x14ac:dyDescent="0.25">
      <c r="A269" s="6"/>
    </row>
    <row r="270" spans="1:3" x14ac:dyDescent="0.25">
      <c r="A270" s="6"/>
      <c r="C270" t="str">
        <f>CONCATENATE("         ",B263)</f>
        <v xml:space="preserve">         Your variant is not associated with any loss of function.</v>
      </c>
    </row>
    <row r="271" spans="1:3" x14ac:dyDescent="0.25">
      <c r="A271" s="5"/>
    </row>
    <row r="272" spans="1:3" x14ac:dyDescent="0.25">
      <c r="A272" s="5"/>
      <c r="C272" t="s">
        <v>242</v>
      </c>
    </row>
    <row r="273" spans="1:3" x14ac:dyDescent="0.25">
      <c r="A273" s="5"/>
    </row>
    <row r="274" spans="1:3" x14ac:dyDescent="0.25">
      <c r="A274" s="5"/>
      <c r="C274" t="str">
        <f>CONCATENATE( "   &lt;piechart percentage=",B264," /&gt;")</f>
        <v xml:space="preserve">   &lt;piechart percentage=46 /&gt;</v>
      </c>
    </row>
    <row r="275" spans="1:3" x14ac:dyDescent="0.25">
      <c r="A275" s="5"/>
      <c r="C275" t="str">
        <f>"  &lt;/Genotype&gt;"</f>
        <v xml:space="preserve">  &lt;/Genotype&gt;</v>
      </c>
    </row>
    <row r="276" spans="1:3" x14ac:dyDescent="0.25">
      <c r="A276" s="5"/>
      <c r="C276" t="str">
        <f>C47</f>
        <v>&lt;# C30204775T #&gt;</v>
      </c>
    </row>
    <row r="277" spans="1:3" x14ac:dyDescent="0.25">
      <c r="A277" s="5" t="s">
        <v>42</v>
      </c>
      <c r="B277" s="35" t="s">
        <v>296</v>
      </c>
      <c r="C277" t="str">
        <f>CONCATENATE("  &lt;Genotype hgvs=",CHAR(34),B277,B278,";",B279,CHAR(34)," name=",CHAR(34),B85,CHAR(34),"&gt; ")</f>
        <v xml:space="preserve">  &lt;Genotype hgvs="NC_000017.11:g.[30204775C&gt;T];[30204775=]" name=""&gt; </v>
      </c>
    </row>
    <row r="278" spans="1:3" x14ac:dyDescent="0.25">
      <c r="A278" s="5" t="s">
        <v>43</v>
      </c>
      <c r="B278" s="29" t="s">
        <v>338</v>
      </c>
    </row>
    <row r="279" spans="1:3" x14ac:dyDescent="0.25">
      <c r="A279" s="5" t="s">
        <v>34</v>
      </c>
      <c r="B279" s="29" t="s">
        <v>339</v>
      </c>
      <c r="C279" t="s">
        <v>243</v>
      </c>
    </row>
    <row r="280" spans="1:3" x14ac:dyDescent="0.25">
      <c r="A280" s="5" t="s">
        <v>48</v>
      </c>
      <c r="B280"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80" t="s">
        <v>17</v>
      </c>
    </row>
    <row r="281" spans="1:3" x14ac:dyDescent="0.25">
      <c r="A281" s="6" t="s">
        <v>49</v>
      </c>
      <c r="B281" s="27" t="s">
        <v>78</v>
      </c>
      <c r="C281" t="str">
        <f>CONCATENATE("         ",B280)</f>
        <v xml:space="preserve">         People with this variant have one copy of the [C30204775T](http://institutferran.org/documentos/estudio_genetico/JCR%20106%20140408.pdf) variant. This substitution of a single nucleotide is known as a missense mutation.</v>
      </c>
    </row>
    <row r="282" spans="1:3" x14ac:dyDescent="0.25">
      <c r="A282" s="6" t="s">
        <v>50</v>
      </c>
      <c r="B282" s="27">
        <v>49.9</v>
      </c>
    </row>
    <row r="283" spans="1:3" x14ac:dyDescent="0.25">
      <c r="A283" s="5"/>
      <c r="C283" t="s">
        <v>241</v>
      </c>
    </row>
    <row r="284" spans="1:3" x14ac:dyDescent="0.25">
      <c r="A284" s="6"/>
    </row>
    <row r="285" spans="1:3" x14ac:dyDescent="0.25">
      <c r="A285" s="6"/>
      <c r="C285" t="str">
        <f>CONCATENATE("         ",B281)</f>
        <v xml:space="preserve">         People with this variant have an increased risk of CFS.  See below for more information.</v>
      </c>
    </row>
    <row r="286" spans="1:3" x14ac:dyDescent="0.25">
      <c r="A286" s="6"/>
    </row>
    <row r="287" spans="1:3" x14ac:dyDescent="0.25">
      <c r="A287" s="6"/>
      <c r="C287" t="s">
        <v>242</v>
      </c>
    </row>
    <row r="288" spans="1:3" x14ac:dyDescent="0.25">
      <c r="A288" s="5"/>
    </row>
    <row r="289" spans="1:3" x14ac:dyDescent="0.25">
      <c r="A289" s="5"/>
      <c r="C289" t="str">
        <f>CONCATENATE( "   &lt;piechart percentage=",B282," /&gt;")</f>
        <v xml:space="preserve">   &lt;piechart percentage=49.9 /&gt;</v>
      </c>
    </row>
    <row r="290" spans="1:3" x14ac:dyDescent="0.25">
      <c r="A290" s="5"/>
      <c r="C290" t="str">
        <f>"  &lt;/Genotype&gt;"</f>
        <v xml:space="preserve">  &lt;/Genotype&gt;</v>
      </c>
    </row>
    <row r="291" spans="1:3" x14ac:dyDescent="0.25">
      <c r="A291" s="5" t="s">
        <v>52</v>
      </c>
      <c r="B291"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1" t="str">
        <f>CONCATENATE("  &lt;Genotype hgvs=",CHAR(34),B277,B278,";",B278,CHAR(34)," name=",CHAR(34),B85,CHAR(34),"&gt; ")</f>
        <v xml:space="preserve">  &lt;Genotype hgvs="NC_000017.11:g.[30204775C&gt;T];[30204775C&gt;T]" name=""&gt; </v>
      </c>
    </row>
    <row r="292" spans="1:3" x14ac:dyDescent="0.25">
      <c r="A292" s="6" t="s">
        <v>53</v>
      </c>
      <c r="B292" s="27" t="s">
        <v>343</v>
      </c>
      <c r="C292" t="s">
        <v>17</v>
      </c>
    </row>
    <row r="293" spans="1:3" x14ac:dyDescent="0.25">
      <c r="A293" s="6" t="s">
        <v>50</v>
      </c>
      <c r="B293" s="27">
        <v>31.8</v>
      </c>
      <c r="C293" t="s">
        <v>243</v>
      </c>
    </row>
    <row r="294" spans="1:3" x14ac:dyDescent="0.25">
      <c r="A294" s="6"/>
    </row>
    <row r="295" spans="1:3" x14ac:dyDescent="0.25">
      <c r="A295" s="5"/>
      <c r="C295" t="str">
        <f>CONCATENATE("         ",B291)</f>
        <v xml:space="preserve">         People with this variant have two copies of the [C30204775T](http://institutferran.org/documentos/estudio_genetico/JCR%20106%20140408.pdf) variant. This substitution of a single nucleotide is known as a missense mutation.</v>
      </c>
    </row>
    <row r="296" spans="1:3" x14ac:dyDescent="0.25">
      <c r="A296" s="6"/>
    </row>
    <row r="297" spans="1:3" x14ac:dyDescent="0.25">
      <c r="A297" s="6"/>
      <c r="C297" t="s">
        <v>241</v>
      </c>
    </row>
    <row r="298" spans="1:3" x14ac:dyDescent="0.25">
      <c r="A298" s="6"/>
    </row>
    <row r="299" spans="1:3" x14ac:dyDescent="0.25">
      <c r="A299" s="6"/>
      <c r="C299" t="str">
        <f>CONCATENATE("         ",B292)</f>
        <v xml:space="preserve">         People with this variant have an increased risk of CFS and mood disorders.  See below for more information.</v>
      </c>
    </row>
    <row r="300" spans="1:3" x14ac:dyDescent="0.25">
      <c r="A300" s="6"/>
    </row>
    <row r="301" spans="1:3" x14ac:dyDescent="0.25">
      <c r="A301" s="5"/>
      <c r="C301" t="s">
        <v>242</v>
      </c>
    </row>
    <row r="302" spans="1:3" x14ac:dyDescent="0.25">
      <c r="A302" s="5"/>
    </row>
    <row r="303" spans="1:3" x14ac:dyDescent="0.25">
      <c r="A303" s="5"/>
      <c r="C303" t="str">
        <f>CONCATENATE( "   &lt;piechart percentage=",B293," /&gt;")</f>
        <v xml:space="preserve">   &lt;piechart percentage=31.8 /&gt;</v>
      </c>
    </row>
    <row r="304" spans="1:3" x14ac:dyDescent="0.25">
      <c r="A304" s="5"/>
      <c r="C304" t="str">
        <f>"  &lt;/Genotype&gt;"</f>
        <v xml:space="preserve">  &lt;/Genotype&gt;</v>
      </c>
    </row>
    <row r="305" spans="1:3" x14ac:dyDescent="0.25">
      <c r="A305" s="5" t="s">
        <v>54</v>
      </c>
      <c r="B305" s="27" t="str">
        <f>CONCATENATE("Your ",B49," gene has no variants. A normal gene is referred to as a ",CHAR(34),"wild-type",CHAR(34)," gene.")</f>
        <v>Your C30204775T gene has no variants. A normal gene is referred to as a "wild-type" gene.</v>
      </c>
      <c r="C305" t="str">
        <f>CONCATENATE("  &lt;Genotype hgvs=",CHAR(34),B277,B279,";",B279,CHAR(34)," name=",CHAR(34),B85,CHAR(34),"&gt; ")</f>
        <v xml:space="preserve">  &lt;Genotype hgvs="NC_000017.11:g.[30204775=];[30204775=]" name=""&gt; </v>
      </c>
    </row>
    <row r="306" spans="1:3" x14ac:dyDescent="0.25">
      <c r="A306" s="6" t="s">
        <v>55</v>
      </c>
      <c r="B306" s="27" t="s">
        <v>272</v>
      </c>
      <c r="C306" t="s">
        <v>17</v>
      </c>
    </row>
    <row r="307" spans="1:3" x14ac:dyDescent="0.25">
      <c r="A307" s="6" t="s">
        <v>50</v>
      </c>
      <c r="B307" s="27">
        <v>18.3</v>
      </c>
      <c r="C307" t="s">
        <v>243</v>
      </c>
    </row>
    <row r="308" spans="1:3" x14ac:dyDescent="0.25">
      <c r="A308" s="5"/>
    </row>
    <row r="309" spans="1:3" x14ac:dyDescent="0.25">
      <c r="A309" s="6"/>
      <c r="C309" t="str">
        <f>CONCATENATE("         ",B305)</f>
        <v xml:space="preserve">         Your C30204775T gene has no variants. A normal gene is referred to as a "wild-type" gene.</v>
      </c>
    </row>
    <row r="310" spans="1:3" x14ac:dyDescent="0.25">
      <c r="A310" s="6"/>
    </row>
    <row r="311" spans="1:3" x14ac:dyDescent="0.25">
      <c r="A311" s="6"/>
      <c r="C311" t="s">
        <v>241</v>
      </c>
    </row>
    <row r="312" spans="1:3" x14ac:dyDescent="0.25">
      <c r="A312" s="6"/>
    </row>
    <row r="313" spans="1:3" x14ac:dyDescent="0.25">
      <c r="A313" s="6"/>
      <c r="C313" t="str">
        <f>CONCATENATE("         ",B306)</f>
        <v xml:space="preserve">         Your variant is not associated with any loss of function.</v>
      </c>
    </row>
    <row r="314" spans="1:3" x14ac:dyDescent="0.25">
      <c r="A314" s="5"/>
    </row>
    <row r="315" spans="1:3" x14ac:dyDescent="0.25">
      <c r="A315" s="5"/>
      <c r="C315" t="s">
        <v>242</v>
      </c>
    </row>
    <row r="316" spans="1:3" x14ac:dyDescent="0.25">
      <c r="A316" s="5"/>
    </row>
    <row r="317" spans="1:3" x14ac:dyDescent="0.25">
      <c r="A317" s="5"/>
      <c r="C317" t="str">
        <f>CONCATENATE( "   &lt;piechart percentage=",B307," /&gt;")</f>
        <v xml:space="preserve">   &lt;piechart percentage=18.3 /&gt;</v>
      </c>
    </row>
    <row r="318" spans="1:3" x14ac:dyDescent="0.25">
      <c r="A318" s="5"/>
      <c r="C318" t="str">
        <f>"  &lt;/Genotype&gt;"</f>
        <v xml:space="preserve">  &lt;/Genotype&gt;</v>
      </c>
    </row>
    <row r="319" spans="1:3" x14ac:dyDescent="0.25">
      <c r="A319" s="5"/>
      <c r="C319" t="str">
        <f>C53</f>
        <v>&lt;# C1748A #&gt;</v>
      </c>
    </row>
    <row r="320" spans="1:3" x14ac:dyDescent="0.25">
      <c r="A320" s="5" t="s">
        <v>42</v>
      </c>
      <c r="B320" s="35" t="s">
        <v>296</v>
      </c>
      <c r="C320" t="str">
        <f>CONCATENATE("  &lt;Genotype hgvs=",CHAR(34),B320,B321,";",B322,CHAR(34)," name=",CHAR(34),B85,CHAR(34),"&gt; ")</f>
        <v xml:space="preserve">  &lt;Genotype hgvs="NC_000017.11:g.[30196708G&gt;T];[30196708=]" name=""&gt; </v>
      </c>
    </row>
    <row r="321" spans="1:3" x14ac:dyDescent="0.25">
      <c r="A321" s="5" t="s">
        <v>43</v>
      </c>
      <c r="B321" s="29" t="s">
        <v>340</v>
      </c>
    </row>
    <row r="322" spans="1:3" x14ac:dyDescent="0.25">
      <c r="A322" s="5" t="s">
        <v>34</v>
      </c>
      <c r="B322" s="29" t="s">
        <v>341</v>
      </c>
      <c r="C322" t="s">
        <v>243</v>
      </c>
    </row>
    <row r="323" spans="1:3" x14ac:dyDescent="0.25">
      <c r="A323" s="5" t="s">
        <v>48</v>
      </c>
      <c r="B323"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3" t="s">
        <v>17</v>
      </c>
    </row>
    <row r="324" spans="1:3" x14ac:dyDescent="0.25">
      <c r="A324" s="6" t="s">
        <v>49</v>
      </c>
      <c r="B324" s="27" t="s">
        <v>78</v>
      </c>
      <c r="C324" t="str">
        <f>CONCATENATE("         ",B323)</f>
        <v xml:space="preserve">         People with this variant have one copy of the C1748A variant. This substitution of a single nucleotide is known as a missense mutation.</v>
      </c>
    </row>
    <row r="325" spans="1:3" x14ac:dyDescent="0.25">
      <c r="A325" s="6" t="s">
        <v>50</v>
      </c>
      <c r="B325" s="27" t="s">
        <v>17</v>
      </c>
    </row>
    <row r="326" spans="1:3" x14ac:dyDescent="0.25">
      <c r="A326" s="5"/>
      <c r="C326" t="s">
        <v>241</v>
      </c>
    </row>
    <row r="327" spans="1:3" x14ac:dyDescent="0.25">
      <c r="A327" s="6"/>
    </row>
    <row r="328" spans="1:3" x14ac:dyDescent="0.25">
      <c r="A328" s="6"/>
      <c r="C328" t="str">
        <f>CONCATENATE("         ",B324)</f>
        <v xml:space="preserve">         People with this variant have an increased risk of CFS.  See below for more information.</v>
      </c>
    </row>
    <row r="329" spans="1:3" x14ac:dyDescent="0.25">
      <c r="A329" s="6"/>
    </row>
    <row r="330" spans="1:3" x14ac:dyDescent="0.25">
      <c r="A330" s="6"/>
      <c r="C330" t="s">
        <v>242</v>
      </c>
    </row>
    <row r="331" spans="1:3" x14ac:dyDescent="0.25">
      <c r="A331" s="5"/>
    </row>
    <row r="332" spans="1:3" x14ac:dyDescent="0.25">
      <c r="A332" s="5"/>
      <c r="C332" t="str">
        <f>CONCATENATE( "   &lt;piechart percentage=",B325," /&gt;")</f>
        <v xml:space="preserve">   &lt;piechart percentage=  /&gt;</v>
      </c>
    </row>
    <row r="333" spans="1:3" x14ac:dyDescent="0.25">
      <c r="A333" s="5"/>
      <c r="C333" t="str">
        <f>"  &lt;/Genotype&gt;"</f>
        <v xml:space="preserve">  &lt;/Genotype&gt;</v>
      </c>
    </row>
    <row r="334" spans="1:3" x14ac:dyDescent="0.25">
      <c r="A334" s="5" t="s">
        <v>52</v>
      </c>
      <c r="B334"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4" t="str">
        <f>CONCATENATE("  &lt;Genotype hgvs=",CHAR(34),B320,B321,";",B321,CHAR(34)," name=",CHAR(34),B85,CHAR(34),"&gt; ")</f>
        <v xml:space="preserve">  &lt;Genotype hgvs="NC_000017.11:g.[30196708G&gt;T];[30196708G&gt;T]" name=""&gt; </v>
      </c>
    </row>
    <row r="335" spans="1:3" x14ac:dyDescent="0.25">
      <c r="A335" s="6" t="s">
        <v>53</v>
      </c>
      <c r="B335" s="27" t="s">
        <v>272</v>
      </c>
      <c r="C335" t="s">
        <v>17</v>
      </c>
    </row>
    <row r="336" spans="1:3" x14ac:dyDescent="0.25">
      <c r="A336" s="6" t="s">
        <v>50</v>
      </c>
      <c r="B336" s="27" t="s">
        <v>17</v>
      </c>
      <c r="C336" t="s">
        <v>243</v>
      </c>
    </row>
    <row r="337" spans="1:3" x14ac:dyDescent="0.25">
      <c r="A337" s="6"/>
    </row>
    <row r="338" spans="1:3" x14ac:dyDescent="0.25">
      <c r="A338" s="5"/>
      <c r="C338" t="str">
        <f>CONCATENATE("         ",B334)</f>
        <v xml:space="preserve">         People with this variant have two copies of the C1748A variant. This substitution of a single nucleotide is known as a missense mutation.</v>
      </c>
    </row>
    <row r="339" spans="1:3" x14ac:dyDescent="0.25">
      <c r="A339" s="6"/>
    </row>
    <row r="340" spans="1:3" x14ac:dyDescent="0.25">
      <c r="A340" s="6"/>
      <c r="C340" t="s">
        <v>241</v>
      </c>
    </row>
    <row r="341" spans="1:3" x14ac:dyDescent="0.25">
      <c r="A341" s="6"/>
    </row>
    <row r="342" spans="1:3" x14ac:dyDescent="0.25">
      <c r="A342" s="6"/>
      <c r="C342" t="str">
        <f>CONCATENATE("         ",B335)</f>
        <v xml:space="preserve">         Your variant is not associated with any loss of function.</v>
      </c>
    </row>
    <row r="343" spans="1:3" x14ac:dyDescent="0.25">
      <c r="A343" s="6"/>
    </row>
    <row r="344" spans="1:3" x14ac:dyDescent="0.25">
      <c r="A344" s="5"/>
      <c r="C344" t="s">
        <v>242</v>
      </c>
    </row>
    <row r="345" spans="1:3" x14ac:dyDescent="0.25">
      <c r="A345" s="5"/>
    </row>
    <row r="346" spans="1:3" x14ac:dyDescent="0.25">
      <c r="A346" s="5"/>
      <c r="C346" t="str">
        <f>CONCATENATE( "   &lt;piechart percentage=",B336," /&gt;")</f>
        <v xml:space="preserve">   &lt;piechart percentage=  /&gt;</v>
      </c>
    </row>
    <row r="347" spans="1:3" x14ac:dyDescent="0.25">
      <c r="A347" s="5"/>
      <c r="C347" t="str">
        <f>"  &lt;/Genotype&gt;"</f>
        <v xml:space="preserve">  &lt;/Genotype&gt;</v>
      </c>
    </row>
    <row r="348" spans="1:3" x14ac:dyDescent="0.25">
      <c r="A348" s="5" t="s">
        <v>54</v>
      </c>
      <c r="B348" s="27" t="str">
        <f>CONCATENATE("Your ",B58," gene has no variants. A normal gene is referred to as a ",CHAR(34),"wild-type",CHAR(34)," gene.")</f>
        <v>Your [C1748A](https://www.ncbi.nlm.nih.gov/pubmed/20981038) gene has no variants. A normal gene is referred to as a "wild-type" gene.</v>
      </c>
      <c r="C348" t="str">
        <f>CONCATENATE("  &lt;Genotype hgvs=",CHAR(34),B320,B322,";",B322,CHAR(34)," name=",CHAR(34),B85,CHAR(34),"&gt; ")</f>
        <v xml:space="preserve">  &lt;Genotype hgvs="NC_000017.11:g.[30196708=];[30196708=]" name=""&gt; </v>
      </c>
    </row>
    <row r="349" spans="1:3" x14ac:dyDescent="0.25">
      <c r="A349" s="6" t="s">
        <v>55</v>
      </c>
      <c r="B349" s="27" t="s">
        <v>272</v>
      </c>
      <c r="C349" t="s">
        <v>17</v>
      </c>
    </row>
    <row r="350" spans="1:3" x14ac:dyDescent="0.25">
      <c r="A350" s="6" t="s">
        <v>50</v>
      </c>
      <c r="B350" s="27" t="s">
        <v>17</v>
      </c>
      <c r="C350" t="s">
        <v>243</v>
      </c>
    </row>
    <row r="351" spans="1:3" x14ac:dyDescent="0.25">
      <c r="A351" s="5"/>
    </row>
    <row r="352" spans="1:3" x14ac:dyDescent="0.25">
      <c r="A352" s="6"/>
      <c r="C352" t="str">
        <f>CONCATENATE("         ",B348)</f>
        <v xml:space="preserve">         Your [C1748A](https://www.ncbi.nlm.nih.gov/pubmed/20981038) gene has no variants. A normal gene is referred to as a "wild-type" gene.</v>
      </c>
    </row>
    <row r="353" spans="1:3" x14ac:dyDescent="0.25">
      <c r="A353" s="6"/>
    </row>
    <row r="354" spans="1:3" x14ac:dyDescent="0.25">
      <c r="A354" s="6"/>
      <c r="C354" t="s">
        <v>241</v>
      </c>
    </row>
    <row r="355" spans="1:3" x14ac:dyDescent="0.25">
      <c r="A355" s="6"/>
    </row>
    <row r="356" spans="1:3" x14ac:dyDescent="0.25">
      <c r="A356" s="6"/>
      <c r="C356" t="str">
        <f>CONCATENATE("         ",B349)</f>
        <v xml:space="preserve">         Your variant is not associated with any loss of function.</v>
      </c>
    </row>
    <row r="357" spans="1:3" x14ac:dyDescent="0.25">
      <c r="A357" s="5"/>
    </row>
    <row r="358" spans="1:3" x14ac:dyDescent="0.25">
      <c r="A358" s="5"/>
      <c r="C358" t="s">
        <v>242</v>
      </c>
    </row>
    <row r="359" spans="1:3" x14ac:dyDescent="0.25">
      <c r="A359" s="5"/>
    </row>
    <row r="360" spans="1:3" x14ac:dyDescent="0.25">
      <c r="A360" s="5"/>
      <c r="C360" t="str">
        <f>CONCATENATE( "   &lt;piechart percentage=",B350," /&gt;")</f>
        <v xml:space="preserve">   &lt;piechart percentage=  /&gt;</v>
      </c>
    </row>
    <row r="361" spans="1:3" x14ac:dyDescent="0.25">
      <c r="A361" s="5"/>
      <c r="C361" t="str">
        <f>"  &lt;/Genotype&gt;"</f>
        <v xml:space="preserve">  &lt;/Genotype&gt;</v>
      </c>
    </row>
    <row r="362" spans="1:3" x14ac:dyDescent="0.25">
      <c r="A362" s="5" t="s">
        <v>56</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56</v>
      </c>
      <c r="B363" s="27" t="s">
        <v>169</v>
      </c>
      <c r="C363" t="s">
        <v>17</v>
      </c>
    </row>
    <row r="364" spans="1:3" x14ac:dyDescent="0.25">
      <c r="A364" s="6" t="s">
        <v>50</v>
      </c>
      <c r="C364" t="s">
        <v>243</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241</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242</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t="s">
        <v>54</v>
      </c>
      <c r="B376" s="27" t="str">
        <f>CONCATENATE("Your ",B11," gene has no variants. A normal gene is referred to as a ",CHAR(34),"wild-type",CHAR(34)," gene.")</f>
        <v>Your SLCA4 gene has no variants. A normal gene is referred to as a "wild-type" gene.</v>
      </c>
      <c r="C376" t="str">
        <f>CONCATENATE("  &lt;Genotype hgvs=",CHAR(34),"wildtype",CHAR(34),"&gt;")</f>
        <v xml:space="preserve">  &lt;Genotype hgvs="wildtype"&gt;</v>
      </c>
    </row>
    <row r="377" spans="1:3" x14ac:dyDescent="0.25">
      <c r="A377" s="6" t="s">
        <v>55</v>
      </c>
      <c r="B377" s="27" t="s">
        <v>272</v>
      </c>
      <c r="C377" t="s">
        <v>17</v>
      </c>
    </row>
    <row r="378" spans="1:3" x14ac:dyDescent="0.25">
      <c r="A378" s="6" t="s">
        <v>50</v>
      </c>
      <c r="C378" t="s">
        <v>243</v>
      </c>
    </row>
    <row r="379" spans="1:3" x14ac:dyDescent="0.25">
      <c r="A379" s="6"/>
    </row>
    <row r="380" spans="1:3" x14ac:dyDescent="0.25">
      <c r="A380" s="6"/>
      <c r="C380" t="str">
        <f>CONCATENATE("         ",B376)</f>
        <v xml:space="preserve">         Your SLCA4 gene has no variants. A normal gene is referred to as a "wild-type" gene.</v>
      </c>
    </row>
    <row r="381" spans="1:3" x14ac:dyDescent="0.25">
      <c r="A381" s="6"/>
    </row>
    <row r="382" spans="1:3" x14ac:dyDescent="0.25">
      <c r="A382" s="6"/>
      <c r="C382" t="s">
        <v>241</v>
      </c>
    </row>
    <row r="383" spans="1:3" x14ac:dyDescent="0.25">
      <c r="A383" s="6"/>
    </row>
    <row r="384" spans="1:3" x14ac:dyDescent="0.25">
      <c r="A384" s="6"/>
      <c r="C384" t="str">
        <f>CONCATENATE("         ",B377)</f>
        <v xml:space="preserve">         Your variant is not associated with any loss of function.</v>
      </c>
    </row>
    <row r="385" spans="1:3" x14ac:dyDescent="0.25">
      <c r="A385" s="6"/>
    </row>
    <row r="386" spans="1:3" x14ac:dyDescent="0.25">
      <c r="A386" s="6"/>
      <c r="C386" t="s">
        <v>242</v>
      </c>
    </row>
    <row r="387" spans="1:3" x14ac:dyDescent="0.25">
      <c r="A387" s="5"/>
    </row>
    <row r="388" spans="1:3" x14ac:dyDescent="0.25">
      <c r="A388" s="6"/>
      <c r="C388" t="str">
        <f>CONCATENATE( "   &lt;piechart percentage=",B378," /&gt;")</f>
        <v xml:space="preserve">   &lt;piechart percentage= /&gt;</v>
      </c>
    </row>
    <row r="389" spans="1:3" x14ac:dyDescent="0.25">
      <c r="A389" s="6"/>
      <c r="C389" t="str">
        <f>"  &lt;/Genotype&gt;"</f>
        <v xml:space="preserve">  &lt;/Genotype&gt;</v>
      </c>
    </row>
    <row r="390" spans="1:3" x14ac:dyDescent="0.25">
      <c r="A390" s="6"/>
      <c r="C390" t="str">
        <f>"&lt;/GeneAnalysis&gt;"</f>
        <v>&lt;/GeneAnalysis&gt;</v>
      </c>
    </row>
    <row r="391" spans="1:3" s="33" customFormat="1" x14ac:dyDescent="0.25">
      <c r="A391" s="31"/>
      <c r="B391" s="32"/>
    </row>
    <row r="392" spans="1:3" x14ac:dyDescent="0.25">
      <c r="A392" s="5"/>
      <c r="C392" t="str">
        <f>CONCATENATE("# How do changes in ",B11," affect people?")</f>
        <v># How do changes in SLCA4 affect people?</v>
      </c>
    </row>
    <row r="393" spans="1:3" x14ac:dyDescent="0.25">
      <c r="A393" s="5"/>
    </row>
    <row r="394" spans="1:3" x14ac:dyDescent="0.25">
      <c r="A394" s="5" t="s">
        <v>58</v>
      </c>
      <c r="B394"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SLCA4 variants is small, and do not impact treatment. It is possible that variants in this gene interact with other gene variants, which is the reason for our inclusion of this gene.</v>
      </c>
      <c r="C394" t="str">
        <f>B394</f>
        <v>For the vast majority of people, the overall risk associated with the common SLCA4 variants is small, and do not impact treatment. It is possible that variants in this gene interact with other gene variants, which is the reason for our inclusion of this gene.</v>
      </c>
    </row>
    <row r="395" spans="1:3" s="33" customFormat="1" x14ac:dyDescent="0.25">
      <c r="A395" s="31"/>
      <c r="B395" s="32"/>
    </row>
    <row r="396" spans="1:3" s="33" customFormat="1" x14ac:dyDescent="0.25">
      <c r="A396" s="34"/>
      <c r="B396" s="32"/>
      <c r="C396" s="6" t="s">
        <v>363</v>
      </c>
    </row>
    <row r="397" spans="1:3" s="33" customFormat="1" x14ac:dyDescent="0.25">
      <c r="A397" s="34"/>
      <c r="B397" s="32"/>
      <c r="C397" s="6"/>
    </row>
    <row r="398" spans="1:3" x14ac:dyDescent="0.25">
      <c r="A398" s="5"/>
      <c r="C398" t="s">
        <v>368</v>
      </c>
    </row>
    <row r="399" spans="1:3" x14ac:dyDescent="0.25">
      <c r="A399" s="5"/>
    </row>
    <row r="400" spans="1:3" x14ac:dyDescent="0.25">
      <c r="A400" s="5" t="s">
        <v>17</v>
      </c>
      <c r="B400" s="27" t="s">
        <v>384</v>
      </c>
      <c r="C400" t="str">
        <f>B400</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v>
      </c>
    </row>
    <row r="401" spans="1:3" x14ac:dyDescent="0.25">
      <c r="A401" s="5"/>
    </row>
    <row r="402" spans="1:3" x14ac:dyDescent="0.25">
      <c r="A402" s="5"/>
      <c r="C402" t="s">
        <v>60</v>
      </c>
    </row>
    <row r="403" spans="1:3" x14ac:dyDescent="0.25">
      <c r="A403" s="5"/>
    </row>
    <row r="404" spans="1:3" x14ac:dyDescent="0.25">
      <c r="A404" s="5"/>
      <c r="B404" s="27" t="s">
        <v>383</v>
      </c>
      <c r="C404" t="str">
        <f>B404</f>
        <v>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v>
      </c>
    </row>
    <row r="405" spans="1:3" s="33" customFormat="1" x14ac:dyDescent="0.25">
      <c r="A405" s="31"/>
      <c r="B405" s="32"/>
    </row>
    <row r="406" spans="1:3" s="33" customFormat="1" x14ac:dyDescent="0.25">
      <c r="A406" s="34"/>
      <c r="B406" s="32"/>
      <c r="C406" s="6" t="s">
        <v>364</v>
      </c>
    </row>
    <row r="407" spans="1:3" s="33" customFormat="1" x14ac:dyDescent="0.25">
      <c r="A407" s="34"/>
      <c r="B407" s="32"/>
      <c r="C407" s="6"/>
    </row>
    <row r="408" spans="1:3" x14ac:dyDescent="0.25">
      <c r="A408" s="5"/>
      <c r="C408" t="s">
        <v>367</v>
      </c>
    </row>
    <row r="409" spans="1:3" x14ac:dyDescent="0.25">
      <c r="A409" s="5"/>
    </row>
    <row r="410" spans="1:3" x14ac:dyDescent="0.25">
      <c r="A410" s="5" t="s">
        <v>17</v>
      </c>
      <c r="B410" s="27" t="s">
        <v>382</v>
      </c>
      <c r="C410" t="str">
        <f>B410</f>
        <v>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1" spans="1:3" x14ac:dyDescent="0.25">
      <c r="A411" s="5"/>
    </row>
    <row r="412" spans="1:3" x14ac:dyDescent="0.25">
      <c r="A412" s="5"/>
      <c r="C412" t="s">
        <v>60</v>
      </c>
    </row>
    <row r="413" spans="1:3" x14ac:dyDescent="0.25">
      <c r="A413" s="5"/>
    </row>
    <row r="414" spans="1:3" x14ac:dyDescent="0.25">
      <c r="A414" s="5"/>
      <c r="B414" s="27" t="s">
        <v>381</v>
      </c>
      <c r="C414" t="str">
        <f>B414</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16" spans="1:3" s="33" customFormat="1" x14ac:dyDescent="0.25">
      <c r="A416" s="31"/>
      <c r="B416" s="32"/>
    </row>
    <row r="417" spans="1:3" s="33" customFormat="1" x14ac:dyDescent="0.25">
      <c r="A417" s="34"/>
      <c r="B417" s="32"/>
      <c r="C417" s="6" t="s">
        <v>365</v>
      </c>
    </row>
    <row r="418" spans="1:3" s="33" customFormat="1" x14ac:dyDescent="0.25">
      <c r="A418" s="34"/>
      <c r="B418" s="32"/>
      <c r="C418" s="6"/>
    </row>
    <row r="419" spans="1:3" x14ac:dyDescent="0.25">
      <c r="A419" s="5"/>
      <c r="C419" t="s">
        <v>366</v>
      </c>
    </row>
    <row r="420" spans="1:3" x14ac:dyDescent="0.25">
      <c r="A420" s="5"/>
    </row>
    <row r="421" spans="1:3" x14ac:dyDescent="0.25">
      <c r="A421" s="5" t="s">
        <v>17</v>
      </c>
      <c r="B421" s="27" t="s">
        <v>380</v>
      </c>
      <c r="C421" t="str">
        <f>B421</f>
        <v>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v>
      </c>
    </row>
    <row r="422" spans="1:3" x14ac:dyDescent="0.25">
      <c r="A422" s="5"/>
    </row>
    <row r="423" spans="1:3" x14ac:dyDescent="0.25">
      <c r="A423" s="5"/>
      <c r="C423" t="s">
        <v>60</v>
      </c>
    </row>
    <row r="424" spans="1:3" x14ac:dyDescent="0.25">
      <c r="A424" s="5"/>
    </row>
    <row r="425" spans="1:3" x14ac:dyDescent="0.25">
      <c r="A425" s="5"/>
      <c r="B425" s="27" t="s">
        <v>379</v>
      </c>
      <c r="C425" t="str">
        <f>B425</f>
        <v>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v>
      </c>
    </row>
    <row r="426" spans="1:3" s="33" customFormat="1" x14ac:dyDescent="0.25">
      <c r="A426" s="31"/>
      <c r="B426" s="32"/>
    </row>
    <row r="427" spans="1:3" s="33" customFormat="1" x14ac:dyDescent="0.25">
      <c r="A427" s="34"/>
      <c r="B427" s="32"/>
      <c r="C427" s="6" t="s">
        <v>369</v>
      </c>
    </row>
    <row r="428" spans="1:3" s="33" customFormat="1" x14ac:dyDescent="0.25">
      <c r="A428" s="34"/>
      <c r="B428" s="32"/>
      <c r="C428" s="6"/>
    </row>
    <row r="429" spans="1:3" x14ac:dyDescent="0.25">
      <c r="A429" s="5"/>
      <c r="C429" t="s">
        <v>174</v>
      </c>
    </row>
    <row r="430" spans="1:3" x14ac:dyDescent="0.25">
      <c r="A430" s="5"/>
    </row>
    <row r="431" spans="1:3" x14ac:dyDescent="0.25">
      <c r="A431" s="5" t="s">
        <v>17</v>
      </c>
      <c r="B431" s="27" t="s">
        <v>378</v>
      </c>
      <c r="C431" t="str">
        <f>B431</f>
        <v>The T allele causes lower protein levels and reduced serotonin. Individuals with this variant have higher drinking intensity and higher urge and crave for drinking, leading to an increased risk of [alcohol dependence.](https://www.ncbi.nlm.nih.gov/pubmed/22355291?dopt=Abstract)</v>
      </c>
    </row>
    <row r="432" spans="1:3" x14ac:dyDescent="0.25">
      <c r="A432" s="5"/>
    </row>
    <row r="433" spans="1:3" x14ac:dyDescent="0.25">
      <c r="A433" s="5"/>
      <c r="C433" t="s">
        <v>60</v>
      </c>
    </row>
    <row r="434" spans="1:3" x14ac:dyDescent="0.25">
      <c r="A434" s="5"/>
    </row>
    <row r="435" spans="1:3" x14ac:dyDescent="0.25">
      <c r="A435" s="5"/>
      <c r="B435" s="27" t="s">
        <v>377</v>
      </c>
      <c r="C435" t="str">
        <f>B435</f>
        <v>Avoid alcohol. Early intervention by parents can also reduce the risk of [developing problematic alcohol-related behaviors.](https://www.ncbi.nlm.nih.gov/pubmed/28262188)</v>
      </c>
    </row>
    <row r="436" spans="1:3" s="33" customFormat="1" x14ac:dyDescent="0.25">
      <c r="A436" s="31"/>
      <c r="B436" s="32"/>
    </row>
    <row r="437" spans="1:3" s="33" customFormat="1" x14ac:dyDescent="0.25">
      <c r="A437" s="34"/>
      <c r="B437" s="32"/>
      <c r="C437" s="6" t="s">
        <v>370</v>
      </c>
    </row>
    <row r="438" spans="1:3" s="33" customFormat="1" x14ac:dyDescent="0.25">
      <c r="A438" s="34"/>
      <c r="B438" s="32"/>
      <c r="C438" s="6"/>
    </row>
    <row r="439" spans="1:3" x14ac:dyDescent="0.25">
      <c r="A439" s="5"/>
      <c r="C439" t="s">
        <v>174</v>
      </c>
    </row>
    <row r="440" spans="1:3" x14ac:dyDescent="0.25">
      <c r="A440" s="5"/>
    </row>
    <row r="441" spans="1:3" x14ac:dyDescent="0.25">
      <c r="A441" s="5" t="s">
        <v>17</v>
      </c>
      <c r="B441" s="27" t="s">
        <v>376</v>
      </c>
      <c r="C441" t="str">
        <f>B441</f>
        <v>This variant causes an increased likelihood of [mood disorders](https://www.ncbi.nlm.nih.gov/pubmed/19381154) such as [depression](https://www.ncbi.nlm.nih.gov/pubmed/20981038).  The efficacy of SSRI or SNRI drugs is also [affected](https://www.ncbi.nlm.nih.gov/pubmed/26674707).</v>
      </c>
    </row>
    <row r="442" spans="1:3" x14ac:dyDescent="0.25">
      <c r="A442" s="5"/>
    </row>
    <row r="443" spans="1:3" x14ac:dyDescent="0.25">
      <c r="A443" s="5"/>
      <c r="C443" t="s">
        <v>60</v>
      </c>
    </row>
    <row r="444" spans="1:3" x14ac:dyDescent="0.25">
      <c r="A444" s="5"/>
    </row>
    <row r="445" spans="1:3" x14ac:dyDescent="0.25">
      <c r="A445" s="5"/>
      <c r="B445" s="27" t="s">
        <v>385</v>
      </c>
      <c r="C445" t="str">
        <f>B445</f>
        <v>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46" spans="1:3" s="33" customFormat="1" x14ac:dyDescent="0.25">
      <c r="A446" s="31"/>
      <c r="B446" s="32"/>
    </row>
    <row r="447" spans="1:3" s="33" customFormat="1" x14ac:dyDescent="0.25">
      <c r="A447" s="34"/>
      <c r="B447" s="32"/>
      <c r="C447" s="6" t="s">
        <v>371</v>
      </c>
    </row>
    <row r="448" spans="1:3" s="33" customFormat="1" x14ac:dyDescent="0.25">
      <c r="A448" s="34"/>
      <c r="B448" s="32"/>
      <c r="C448" s="6"/>
    </row>
    <row r="449" spans="1:3" x14ac:dyDescent="0.25">
      <c r="A449" s="5"/>
      <c r="C449" t="s">
        <v>174</v>
      </c>
    </row>
    <row r="450" spans="1:3" x14ac:dyDescent="0.25">
      <c r="A450" s="5"/>
    </row>
    <row r="451" spans="1:3" x14ac:dyDescent="0.25">
      <c r="A451" s="5" t="s">
        <v>17</v>
      </c>
      <c r="B451" s="27" t="s">
        <v>375</v>
      </c>
      <c r="C451" t="str">
        <f>B451</f>
        <v>Women with this variant have an odd ratio of 1.72 of  having a child with [facial clefts](https://www.ncbi.nlm.nih.gov/pubmed/22072571).  It may cause increased energy, as it is 
associated with a [64% lower odds of lower energy](https://www.ncbi.nlm.nih.gov/pubmed/27720787).</v>
      </c>
    </row>
    <row r="452" spans="1:3" x14ac:dyDescent="0.25">
      <c r="A452" s="5"/>
    </row>
    <row r="453" spans="1:3" x14ac:dyDescent="0.25">
      <c r="A453" s="5"/>
      <c r="C453" t="s">
        <v>60</v>
      </c>
    </row>
    <row r="454" spans="1:3" x14ac:dyDescent="0.25">
      <c r="A454" s="5"/>
    </row>
    <row r="455" spans="1:3" x14ac:dyDescent="0.25">
      <c r="A455" s="5"/>
      <c r="B455" s="27" t="s">
        <v>374</v>
      </c>
      <c r="C455" t="str">
        <f>B455</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56" spans="1:3" s="33" customFormat="1" x14ac:dyDescent="0.25">
      <c r="A456" s="31"/>
      <c r="B456" s="32"/>
    </row>
    <row r="457" spans="1:3" s="33" customFormat="1" x14ac:dyDescent="0.25">
      <c r="A457" s="34"/>
      <c r="B457" s="32"/>
      <c r="C457" s="6" t="s">
        <v>372</v>
      </c>
    </row>
    <row r="458" spans="1:3" s="33" customFormat="1" x14ac:dyDescent="0.25">
      <c r="A458" s="34"/>
      <c r="B458" s="32"/>
      <c r="C458" s="6"/>
    </row>
    <row r="459" spans="1:3" x14ac:dyDescent="0.25">
      <c r="A459" s="5"/>
      <c r="C459" t="s">
        <v>174</v>
      </c>
    </row>
    <row r="460" spans="1:3" x14ac:dyDescent="0.25">
      <c r="A460" s="5"/>
    </row>
    <row r="461" spans="1:3" x14ac:dyDescent="0.25">
      <c r="A461" s="5" t="s">
        <v>17</v>
      </c>
      <c r="B461" s="27" t="s">
        <v>373</v>
      </c>
      <c r="C461" t="str">
        <f>B461</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62" spans="1:3" x14ac:dyDescent="0.25">
      <c r="A462" s="5"/>
    </row>
    <row r="463" spans="1:3" x14ac:dyDescent="0.25">
      <c r="A463" s="5"/>
      <c r="C463" t="s">
        <v>60</v>
      </c>
    </row>
    <row r="464" spans="1:3" x14ac:dyDescent="0.25">
      <c r="A464" s="5"/>
    </row>
    <row r="465" spans="1:3" x14ac:dyDescent="0.25">
      <c r="A465" s="5"/>
      <c r="B465" s="27" t="s">
        <v>386</v>
      </c>
      <c r="C465" t="str">
        <f>B465</f>
        <v>Drugs currently used for SLC6A4 issues include [antidepressants, dopamine, doxepin, tramadol, and many more.](http://www.uniprot.org/uniprot/P31645#pathology_and_biotech)</v>
      </c>
    </row>
    <row r="466" spans="1:3" s="33" customFormat="1" x14ac:dyDescent="0.25">
      <c r="B466" s="32"/>
    </row>
    <row r="468" spans="1:3" ht="30" x14ac:dyDescent="0.25">
      <c r="A468" t="s">
        <v>65</v>
      </c>
      <c r="B468" s="7" t="s">
        <v>360</v>
      </c>
      <c r="C468" t="str">
        <f>CONCATENATE("&lt;symptoms ",B468,"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09"/>
  <sheetViews>
    <sheetView topLeftCell="A72" workbookViewId="0">
      <selection activeCell="B86" sqref="B86"/>
    </sheetView>
  </sheetViews>
  <sheetFormatPr defaultRowHeight="15" x14ac:dyDescent="0.25"/>
  <cols>
    <col min="1" max="1" width="16.28515625" customWidth="1"/>
    <col min="2" max="2" width="35.28515625" style="27" customWidth="1"/>
  </cols>
  <sheetData>
    <row r="1" spans="1:27" x14ac:dyDescent="0.25">
      <c r="A1" s="4" t="s">
        <v>18</v>
      </c>
      <c r="B1" s="26" t="s">
        <v>19</v>
      </c>
      <c r="C1" s="4" t="s">
        <v>20</v>
      </c>
    </row>
    <row r="2" spans="1:27" x14ac:dyDescent="0.25">
      <c r="A2" s="6" t="s">
        <v>4</v>
      </c>
      <c r="B2" s="27" t="s">
        <v>387</v>
      </c>
      <c r="C2" t="str">
        <f>CONCATENATE("# What does the ",B2," gene do?")</f>
        <v># What does the CLYBL gene do?</v>
      </c>
    </row>
    <row r="3" spans="1:27" x14ac:dyDescent="0.25">
      <c r="A3" s="6"/>
    </row>
    <row r="4" spans="1:27" x14ac:dyDescent="0.25">
      <c r="A4" s="6" t="s">
        <v>22</v>
      </c>
      <c r="B4" s="27" t="s">
        <v>418</v>
      </c>
      <c r="C4" t="str">
        <f>B4</f>
        <v>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v>
      </c>
    </row>
    <row r="5" spans="1:27" ht="17.25" x14ac:dyDescent="0.3">
      <c r="A5" s="6"/>
      <c r="B5" s="28"/>
    </row>
    <row r="6" spans="1:27" x14ac:dyDescent="0.25">
      <c r="A6" s="6" t="s">
        <v>23</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25</v>
      </c>
      <c r="B7" s="27" t="s">
        <v>389</v>
      </c>
    </row>
    <row r="8" spans="1:27" x14ac:dyDescent="0.25">
      <c r="A8" s="6" t="s">
        <v>21</v>
      </c>
      <c r="B8" s="27" t="s">
        <v>397</v>
      </c>
      <c r="C8" t="s">
        <v>17</v>
      </c>
    </row>
    <row r="9" spans="1:27" x14ac:dyDescent="0.25">
      <c r="A9" s="5" t="s">
        <v>27</v>
      </c>
      <c r="B9" s="27" t="s">
        <v>398</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387</v>
      </c>
      <c r="C11" t="str">
        <f>CONCATENATE("&lt;GeneAnalysis gene=",CHAR(34),B11,CHAR(34)," interval=",CHAR(34),B12,CHAR(34),"&gt; ")</f>
        <v xml:space="preserve">&lt;GeneAnalysis gene="CLYBL" interval="NC_000013.11:g.99606664_99909459"&gt; </v>
      </c>
    </row>
    <row r="12" spans="1:27" ht="48" thickBot="1" x14ac:dyDescent="0.3">
      <c r="A12" s="6" t="s">
        <v>29</v>
      </c>
      <c r="B12" s="27" t="s">
        <v>388</v>
      </c>
      <c r="N12" s="37" t="s">
        <v>399</v>
      </c>
      <c r="O12" s="37" t="s">
        <v>400</v>
      </c>
      <c r="P12" s="39" t="s">
        <v>401</v>
      </c>
      <c r="Q12" s="39">
        <v>707</v>
      </c>
      <c r="R12" s="39" t="s">
        <v>402</v>
      </c>
      <c r="S12" s="39" t="s">
        <v>403</v>
      </c>
      <c r="T12" s="39" t="s">
        <v>404</v>
      </c>
      <c r="U12" s="39" t="s">
        <v>405</v>
      </c>
      <c r="V12" s="39" t="s">
        <v>406</v>
      </c>
      <c r="W12" s="39" t="s">
        <v>407</v>
      </c>
      <c r="X12" s="37" t="s">
        <v>408</v>
      </c>
      <c r="Y12" s="37" t="s">
        <v>409</v>
      </c>
      <c r="Z12" s="37" t="s">
        <v>410</v>
      </c>
      <c r="AA12" s="37" t="s">
        <v>411</v>
      </c>
    </row>
    <row r="13" spans="1:27" x14ac:dyDescent="0.25">
      <c r="A13" s="6" t="s">
        <v>30</v>
      </c>
      <c r="B13" s="27" t="s">
        <v>424</v>
      </c>
      <c r="C13" t="str">
        <f>CONCATENATE(" # What are some common mutations of ",B11,"?")</f>
        <v xml:space="preserve"> # What are some common mutations of CLYBL?</v>
      </c>
      <c r="Q13">
        <v>707</v>
      </c>
      <c r="R13">
        <v>605</v>
      </c>
      <c r="S13">
        <v>250</v>
      </c>
      <c r="V13">
        <v>703</v>
      </c>
      <c r="W13">
        <v>648</v>
      </c>
      <c r="X13">
        <v>260</v>
      </c>
    </row>
    <row r="14" spans="1:27" x14ac:dyDescent="0.25">
      <c r="A14" s="6"/>
      <c r="C14" t="s">
        <v>17</v>
      </c>
      <c r="R14" s="38">
        <f>1+(R13-Q13)/Q13</f>
        <v>0.85572842998585574</v>
      </c>
      <c r="S14" s="38">
        <f>1+(S13-Q13)/Q13</f>
        <v>0.3536067892503536</v>
      </c>
      <c r="W14" s="38">
        <f>1+(W13-V13)/V13</f>
        <v>0.92176386913229014</v>
      </c>
      <c r="X14" s="38">
        <f>1+(X13-V13)/V13</f>
        <v>0.36984352773826457</v>
      </c>
    </row>
    <row r="15" spans="1:27" x14ac:dyDescent="0.25">
      <c r="C15" t="str">
        <f>CONCATENATE("There is ",B13," well known variant in ",B11,": ",B22,".")</f>
        <v>There is one well 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32</v>
      </c>
      <c r="B18" s="1" t="s">
        <v>390</v>
      </c>
      <c r="C18" t="str">
        <f>CONCATENATE("  &lt;Variant hgvs=",CHAR(34),B18,CHAR(34)," name=",CHAR(34),B19,CHAR(34),"&gt; ")</f>
        <v xml:space="preserve">  &lt;Variant hgvs="NC_000013.11:g.99866380C&gt;T" name="C775T"&gt; </v>
      </c>
    </row>
    <row r="19" spans="1:3" x14ac:dyDescent="0.25">
      <c r="A19" s="5" t="s">
        <v>33</v>
      </c>
      <c r="B19" s="1" t="s">
        <v>394</v>
      </c>
    </row>
    <row r="20" spans="1:3" x14ac:dyDescent="0.25">
      <c r="A20" s="5" t="s">
        <v>34</v>
      </c>
      <c r="B20" s="27" t="s">
        <v>261</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35</v>
      </c>
      <c r="B21" s="27" t="s">
        <v>40</v>
      </c>
      <c r="C21" t="s">
        <v>17</v>
      </c>
    </row>
    <row r="22" spans="1:3" x14ac:dyDescent="0.25">
      <c r="A22" s="5" t="s">
        <v>43</v>
      </c>
      <c r="B22" s="30" t="s">
        <v>414</v>
      </c>
      <c r="C22" t="str">
        <f>"&lt;/Variant&gt;"</f>
        <v>&lt;/Variant&gt;</v>
      </c>
    </row>
    <row r="23" spans="1:3" s="33" customFormat="1" x14ac:dyDescent="0.25">
      <c r="A23" s="31"/>
      <c r="B23" s="32"/>
    </row>
    <row r="24" spans="1:3" s="33" customFormat="1" x14ac:dyDescent="0.25">
      <c r="A24" s="31"/>
      <c r="B24" s="32"/>
      <c r="C24" t="str">
        <f>C17</f>
        <v>&lt;# C775T #&gt;</v>
      </c>
    </row>
    <row r="25" spans="1:3" x14ac:dyDescent="0.25">
      <c r="A25" s="5" t="s">
        <v>42</v>
      </c>
      <c r="B25" s="1" t="s">
        <v>391</v>
      </c>
      <c r="C25" t="str">
        <f>CONCATENATE("  &lt;Genotype hgvs=",CHAR(34),B25,B26,";",B27,CHAR(34)," name=",CHAR(34),B19,CHAR(34),"&gt; ")</f>
        <v xml:space="preserve">  &lt;Genotype hgvs="NC_000013.11:g.[99866380C&gt;T];[99866380=]" name="C775T"&gt; </v>
      </c>
    </row>
    <row r="26" spans="1:3" x14ac:dyDescent="0.25">
      <c r="A26" s="5" t="s">
        <v>43</v>
      </c>
      <c r="B26" s="27" t="s">
        <v>392</v>
      </c>
    </row>
    <row r="27" spans="1:3" x14ac:dyDescent="0.25">
      <c r="A27" s="5" t="s">
        <v>34</v>
      </c>
      <c r="B27" s="27" t="s">
        <v>393</v>
      </c>
      <c r="C27" t="s">
        <v>243</v>
      </c>
    </row>
    <row r="28" spans="1:3" x14ac:dyDescent="0.25">
      <c r="A28" s="5" t="s">
        <v>48</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17</v>
      </c>
    </row>
    <row r="29" spans="1:3" x14ac:dyDescent="0.25">
      <c r="A29" s="6" t="s">
        <v>49</v>
      </c>
      <c r="B29" s="27" t="s">
        <v>271</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50</v>
      </c>
      <c r="B30" s="27">
        <v>5.3</v>
      </c>
    </row>
    <row r="31" spans="1:3" x14ac:dyDescent="0.25">
      <c r="A31" s="5"/>
      <c r="C31" t="s">
        <v>241</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242</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52</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53</v>
      </c>
      <c r="B40" s="27" t="s">
        <v>222</v>
      </c>
      <c r="C40" t="s">
        <v>17</v>
      </c>
    </row>
    <row r="41" spans="1:3" x14ac:dyDescent="0.25">
      <c r="A41" s="6" t="s">
        <v>50</v>
      </c>
      <c r="B41" s="27">
        <v>0.9</v>
      </c>
      <c r="C41" t="s">
        <v>243</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241</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242</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t="s">
        <v>54</v>
      </c>
      <c r="B53" s="27" t="str">
        <f>CONCATENATE("Your ",B11," gene has no variants. A normal gene is referred to as a ",CHAR(34),"wild-type",CHAR(34)," gene.")</f>
        <v>Your CLYBL gene has no variants. A normal gene is referred to as a "wild-type" gene.</v>
      </c>
      <c r="C53" t="str">
        <f>CONCATENATE("  &lt;Genotype hgvs=",CHAR(34),B25,B27,";",B27,CHAR(34)," name=",CHAR(34),B19,CHAR(34),"&gt; ")</f>
        <v xml:space="preserve">  &lt;Genotype hgvs="NC_000013.11:g.[99866380=];[99866380=]" name="C775T"&gt; </v>
      </c>
    </row>
    <row r="54" spans="1:3" x14ac:dyDescent="0.25">
      <c r="A54" s="6" t="s">
        <v>55</v>
      </c>
      <c r="B54" s="27" t="s">
        <v>272</v>
      </c>
      <c r="C54" t="s">
        <v>17</v>
      </c>
    </row>
    <row r="55" spans="1:3" x14ac:dyDescent="0.25">
      <c r="A55" s="6" t="s">
        <v>50</v>
      </c>
      <c r="B55" s="27">
        <v>93.8</v>
      </c>
      <c r="C55" t="s">
        <v>243</v>
      </c>
    </row>
    <row r="56" spans="1:3" x14ac:dyDescent="0.25">
      <c r="A56" s="5"/>
    </row>
    <row r="57" spans="1:3" x14ac:dyDescent="0.25">
      <c r="A57" s="6"/>
      <c r="C57" t="str">
        <f>CONCATENATE("         ",B53)</f>
        <v xml:space="preserve">         Your CLYBL gene has no variants. A normal gene is referred to as a "wild-type" gene.</v>
      </c>
    </row>
    <row r="58" spans="1:3" x14ac:dyDescent="0.25">
      <c r="A58" s="6"/>
    </row>
    <row r="59" spans="1:3" x14ac:dyDescent="0.25">
      <c r="A59" s="6"/>
      <c r="C59" t="s">
        <v>241</v>
      </c>
    </row>
    <row r="60" spans="1:3" x14ac:dyDescent="0.25">
      <c r="A60" s="6"/>
    </row>
    <row r="61" spans="1:3" x14ac:dyDescent="0.25">
      <c r="A61" s="6"/>
      <c r="C61" t="str">
        <f>CONCATENATE("         ",B54)</f>
        <v xml:space="preserve">         Your variant is not associated with any loss of function.</v>
      </c>
    </row>
    <row r="62" spans="1:3" x14ac:dyDescent="0.25">
      <c r="A62" s="5"/>
    </row>
    <row r="63" spans="1:3" x14ac:dyDescent="0.25">
      <c r="A63" s="5"/>
      <c r="C63" t="s">
        <v>242</v>
      </c>
    </row>
    <row r="64" spans="1:3" x14ac:dyDescent="0.25">
      <c r="A64" s="5"/>
    </row>
    <row r="65" spans="1:3" x14ac:dyDescent="0.25">
      <c r="A65" s="5"/>
      <c r="C65" t="str">
        <f>CONCATENATE( "   &lt;piechart percentage=",B55," /&gt;")</f>
        <v xml:space="preserve">   &lt;piechart percentage=93.8 /&gt;</v>
      </c>
    </row>
    <row r="66" spans="1:3" x14ac:dyDescent="0.25">
      <c r="A66" s="5"/>
      <c r="C66" t="str">
        <f>"  &lt;/Genotype&gt;"</f>
        <v xml:space="preserve">  &lt;/Genotype&gt;</v>
      </c>
    </row>
    <row r="67" spans="1:3" x14ac:dyDescent="0.25">
      <c r="A67" s="5" t="s">
        <v>54</v>
      </c>
      <c r="B67" s="27" t="str">
        <f>CONCATENATE("Your ",B11," gene has no variants. A normal gene is referred to as a ",CHAR(34),"wild-type",CHAR(34)," gene.")</f>
        <v>Your CLYBL gene has no variants. A normal gene is referred to as a "wild-type" gene.</v>
      </c>
      <c r="C67" t="str">
        <f>CONCATENATE("  &lt;Genotype hgvs=",CHAR(34),"wildtype",CHAR(34),"&gt;")</f>
        <v xml:space="preserve">  &lt;Genotype hgvs="wildtype"&gt;</v>
      </c>
    </row>
    <row r="68" spans="1:3" x14ac:dyDescent="0.25">
      <c r="A68" s="6" t="s">
        <v>55</v>
      </c>
      <c r="B68" s="27" t="s">
        <v>166</v>
      </c>
      <c r="C68" t="s">
        <v>17</v>
      </c>
    </row>
    <row r="69" spans="1:3" x14ac:dyDescent="0.25">
      <c r="A69" s="6" t="s">
        <v>50</v>
      </c>
      <c r="C69" t="s">
        <v>243</v>
      </c>
    </row>
    <row r="70" spans="1:3" x14ac:dyDescent="0.25">
      <c r="A70" s="6"/>
    </row>
    <row r="71" spans="1:3" x14ac:dyDescent="0.25">
      <c r="A71" s="6"/>
      <c r="C71" t="str">
        <f>CONCATENATE("         ",B67)</f>
        <v xml:space="preserve">         Your CLYBL gene has no variants. A normal gene is referred to as a "wild-type" gene.</v>
      </c>
    </row>
    <row r="72" spans="1:3" x14ac:dyDescent="0.25">
      <c r="A72" s="6"/>
    </row>
    <row r="73" spans="1:3" x14ac:dyDescent="0.25">
      <c r="A73" s="6"/>
      <c r="C73" t="s">
        <v>241</v>
      </c>
    </row>
    <row r="74" spans="1:3" x14ac:dyDescent="0.25">
      <c r="A74" s="6"/>
    </row>
    <row r="75" spans="1:3" x14ac:dyDescent="0.25">
      <c r="A75" s="6"/>
      <c r="C75" t="str">
        <f>CONCATENATE("         ",B68)</f>
        <v xml:space="preserve">         This variant is not associated with increased risk.</v>
      </c>
    </row>
    <row r="76" spans="1:3" x14ac:dyDescent="0.25">
      <c r="A76" s="6"/>
    </row>
    <row r="77" spans="1:3" x14ac:dyDescent="0.25">
      <c r="A77" s="6"/>
      <c r="C77" t="s">
        <v>242</v>
      </c>
    </row>
    <row r="78" spans="1:3" x14ac:dyDescent="0.25">
      <c r="A78" s="5"/>
    </row>
    <row r="79" spans="1:3" x14ac:dyDescent="0.25">
      <c r="A79" s="6"/>
      <c r="C79" t="str">
        <f>CONCATENATE( "   &lt;piechart percentage=",B69," /&gt;")</f>
        <v xml:space="preserve">   &lt;piechart percentage= /&gt;</v>
      </c>
    </row>
    <row r="80" spans="1:3" x14ac:dyDescent="0.25">
      <c r="A80" s="6"/>
      <c r="C80" t="str">
        <f>"  &lt;/Genotype&gt;"</f>
        <v xml:space="preserve">  &lt;/Genotype&gt;</v>
      </c>
    </row>
    <row r="81" spans="1:3" x14ac:dyDescent="0.25">
      <c r="A81" s="6"/>
      <c r="C81" t="str">
        <f>"&lt;/GeneAnalysis&gt;"</f>
        <v>&lt;/GeneAnalysis&gt;</v>
      </c>
    </row>
    <row r="82" spans="1:3" s="33" customFormat="1" x14ac:dyDescent="0.25">
      <c r="A82" s="31"/>
      <c r="B82" s="32"/>
    </row>
    <row r="83" spans="1:3" x14ac:dyDescent="0.25">
      <c r="A83" s="5"/>
      <c r="C83" t="str">
        <f>CONCATENATE("# How do changes in ",B11," affect people?")</f>
        <v># How do changes in CLYBL affect people?</v>
      </c>
    </row>
    <row r="84" spans="1:3" x14ac:dyDescent="0.25">
      <c r="A84" s="5"/>
    </row>
    <row r="85" spans="1:3" x14ac:dyDescent="0.25">
      <c r="A85" s="5" t="s">
        <v>58</v>
      </c>
      <c r="B85"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CLYBL variants is small, and do not impact treatment. It is possible that variants in this gene interact with other gene variants, which is the reason for our inclusion of this gene.</v>
      </c>
      <c r="C85" t="str">
        <f>B85</f>
        <v>For the vast majority of people, the overall risk associated with the common CLYBL variants is small, and do not impact treatment. It is possible that variants in this gene interact with other gene variants, which is the reason for our inclusion of this gene.</v>
      </c>
    </row>
    <row r="86" spans="1:3" s="33" customFormat="1" x14ac:dyDescent="0.25">
      <c r="A86" s="31"/>
      <c r="B86" s="32"/>
    </row>
    <row r="87" spans="1:3" s="33" customFormat="1" x14ac:dyDescent="0.25">
      <c r="A87" s="34"/>
      <c r="B87" s="32"/>
      <c r="C87" s="6" t="s">
        <v>396</v>
      </c>
    </row>
    <row r="88" spans="1:3" s="33" customFormat="1" x14ac:dyDescent="0.25">
      <c r="A88" s="34"/>
      <c r="B88" s="32"/>
      <c r="C88" s="6"/>
    </row>
    <row r="89" spans="1:3" x14ac:dyDescent="0.25">
      <c r="A89" s="5"/>
      <c r="C89" t="s">
        <v>274</v>
      </c>
    </row>
    <row r="90" spans="1:3" x14ac:dyDescent="0.25">
      <c r="A90" s="5"/>
    </row>
    <row r="91" spans="1:3" x14ac:dyDescent="0.25">
      <c r="A91" s="5" t="s">
        <v>17</v>
      </c>
      <c r="B91" s="27" t="s">
        <v>415</v>
      </c>
      <c r="C91" t="str">
        <f>B91</f>
        <v>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92" spans="1:3" x14ac:dyDescent="0.25">
      <c r="A92" s="5"/>
    </row>
    <row r="93" spans="1:3" x14ac:dyDescent="0.25">
      <c r="A93" s="5"/>
      <c r="C93" t="s">
        <v>60</v>
      </c>
    </row>
    <row r="94" spans="1:3" x14ac:dyDescent="0.25">
      <c r="A94" s="5"/>
    </row>
    <row r="95" spans="1:3" x14ac:dyDescent="0.25">
      <c r="A95" s="5"/>
      <c r="B95" s="27" t="s">
        <v>412</v>
      </c>
      <c r="C95" t="str">
        <f>B95</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96" spans="1:3" s="33" customFormat="1" x14ac:dyDescent="0.25">
      <c r="A96" s="31"/>
      <c r="B96" s="32"/>
    </row>
    <row r="97" spans="1:3" s="33" customFormat="1" x14ac:dyDescent="0.25">
      <c r="A97" s="34"/>
      <c r="B97" s="32"/>
      <c r="C97" s="6" t="s">
        <v>395</v>
      </c>
    </row>
    <row r="98" spans="1:3" s="33" customFormat="1" x14ac:dyDescent="0.25">
      <c r="A98" s="34"/>
      <c r="B98" s="32"/>
      <c r="C98" s="6"/>
    </row>
    <row r="99" spans="1:3" x14ac:dyDescent="0.25">
      <c r="A99" s="5"/>
      <c r="C99" t="s">
        <v>232</v>
      </c>
    </row>
    <row r="100" spans="1:3" x14ac:dyDescent="0.25">
      <c r="A100" s="5"/>
    </row>
    <row r="101" spans="1:3" x14ac:dyDescent="0.25">
      <c r="A101" s="5" t="s">
        <v>17</v>
      </c>
      <c r="B101" s="27" t="s">
        <v>416</v>
      </c>
      <c r="C101" t="str">
        <f>B101</f>
        <v>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02" spans="1:3" x14ac:dyDescent="0.25">
      <c r="A102" s="5"/>
    </row>
    <row r="103" spans="1:3" x14ac:dyDescent="0.25">
      <c r="A103" s="5"/>
      <c r="C103" t="s">
        <v>60</v>
      </c>
    </row>
    <row r="104" spans="1:3" x14ac:dyDescent="0.25">
      <c r="A104" s="5"/>
    </row>
    <row r="105" spans="1:3" x14ac:dyDescent="0.25">
      <c r="A105" s="5"/>
      <c r="B105" s="27" t="s">
        <v>413</v>
      </c>
      <c r="C105" t="str">
        <f>B105</f>
        <v>*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v>
      </c>
    </row>
    <row r="107" spans="1:3" s="33" customFormat="1" x14ac:dyDescent="0.25">
      <c r="B107" s="32"/>
    </row>
    <row r="109" spans="1:3" ht="45" x14ac:dyDescent="0.25">
      <c r="A109" t="s">
        <v>65</v>
      </c>
      <c r="B109" s="7" t="s">
        <v>417</v>
      </c>
      <c r="C109" t="str">
        <f>CONCATENATE("&lt;symptoms ",B109," /&gt;")</f>
        <v>&lt;symptoms fatigue D005221 memory problems D008569 inflamation D007249  muscle aches and pain D063806 /&gt;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193"/>
  <sheetViews>
    <sheetView tabSelected="1" topLeftCell="A187" workbookViewId="0">
      <selection activeCell="B193" sqref="B193"/>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425</v>
      </c>
      <c r="C2" t="str">
        <f>CONCATENATE("# What does the ",B2," gene do?")</f>
        <v># What does the CHRNA3 gene do?</v>
      </c>
    </row>
    <row r="3" spans="1:3" x14ac:dyDescent="0.25">
      <c r="A3" s="6"/>
    </row>
    <row r="4" spans="1:3" ht="17.25" x14ac:dyDescent="0.3">
      <c r="A4" s="6" t="s">
        <v>22</v>
      </c>
      <c r="B4" s="28" t="s">
        <v>447</v>
      </c>
      <c r="C4" t="str">
        <f>B4</f>
        <v xml:space="preserve">CHRNA3 (Neuronal acetylcholine receptor subunit alpha-3) encodes a nicotine neurotransmitter receptor protein called [acetylcholine](http://www.uniprot.org/citations/8906617) that regulates nicotine receptor proliferation and destruction and nicotine dependence.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[CFS](https://www.ncbi.nlm.nih.gov/pubmed/27099524). </v>
      </c>
    </row>
    <row r="5" spans="1:3" ht="17.25" x14ac:dyDescent="0.3">
      <c r="A5" s="6"/>
      <c r="B5" s="28"/>
    </row>
    <row r="6" spans="1:3" x14ac:dyDescent="0.25">
      <c r="A6" s="6" t="s">
        <v>23</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25</v>
      </c>
      <c r="B7" s="27" t="s">
        <v>26</v>
      </c>
    </row>
    <row r="8" spans="1:3" x14ac:dyDescent="0.25">
      <c r="A8" s="6" t="s">
        <v>21</v>
      </c>
      <c r="B8" s="27" t="s">
        <v>446</v>
      </c>
    </row>
    <row r="9" spans="1:3" x14ac:dyDescent="0.25">
      <c r="A9" s="5" t="s">
        <v>27</v>
      </c>
      <c r="B9" s="27" t="s">
        <v>427</v>
      </c>
      <c r="C9" t="str">
        <f>CONCATENATE("&lt;TissueList ",B9," /&gt;")</f>
        <v>&lt;TissueList brain D001921 bone marrow and immune system D007107   /&gt;</v>
      </c>
    </row>
    <row r="10" spans="1:3" s="33" customFormat="1" x14ac:dyDescent="0.25">
      <c r="A10" s="34"/>
      <c r="B10" s="32"/>
    </row>
    <row r="11" spans="1:3" x14ac:dyDescent="0.25">
      <c r="A11" s="6" t="s">
        <v>4</v>
      </c>
      <c r="B11" s="27" t="s">
        <v>425</v>
      </c>
      <c r="C11" t="str">
        <f>CONCATENATE("&lt;GeneAnalysis gene=",CHAR(34),B11,CHAR(34)," interval=",CHAR(34),B12,CHAR(34),"&gt; ")</f>
        <v xml:space="preserve">&lt;GeneAnalysis gene="CHRNA3" interval="NC_000015.10:g.78593052_78621295"&gt; </v>
      </c>
    </row>
    <row r="12" spans="1:3" x14ac:dyDescent="0.25">
      <c r="A12" s="6" t="s">
        <v>29</v>
      </c>
      <c r="B12" s="27" t="s">
        <v>426</v>
      </c>
    </row>
    <row r="13" spans="1:3" x14ac:dyDescent="0.25">
      <c r="A13" s="6" t="s">
        <v>30</v>
      </c>
      <c r="B13" s="27" t="s">
        <v>422</v>
      </c>
      <c r="C13" t="str">
        <f>CONCATENATE(" # What are some common mutations of ",B11,"?")</f>
        <v xml:space="preserve"> # What are some common mutations of CHRNA3?</v>
      </c>
    </row>
    <row r="14" spans="1:3" x14ac:dyDescent="0.25">
      <c r="A14" s="6"/>
      <c r="C14" t="s">
        <v>17</v>
      </c>
    </row>
    <row r="15" spans="1:3" x14ac:dyDescent="0.25">
      <c r="C15" t="str">
        <f>CONCATENATE("There are ",B13," well known variants in ",B11,": ",B22," and ",B28,".")</f>
        <v>There are two well 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32</v>
      </c>
      <c r="B18" s="1" t="s">
        <v>428</v>
      </c>
      <c r="C18" t="str">
        <f>CONCATENATE("  &lt;Variant hgvs=",CHAR(34),B18,CHAR(34)," name=",CHAR(34),B19,CHAR(34),"&gt; ")</f>
        <v xml:space="preserve">  &lt;Variant hgvs="NC_000015.10:g.78606381C&gt;T" name="C78606381T"&gt; </v>
      </c>
    </row>
    <row r="19" spans="1:3" x14ac:dyDescent="0.25">
      <c r="A19" s="5" t="s">
        <v>33</v>
      </c>
      <c r="B19" s="30" t="s">
        <v>430</v>
      </c>
    </row>
    <row r="20" spans="1:3" x14ac:dyDescent="0.25">
      <c r="A20" s="5" t="s">
        <v>34</v>
      </c>
      <c r="B20" s="27" t="s">
        <v>261</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35</v>
      </c>
      <c r="B21" s="27" t="s">
        <v>40</v>
      </c>
      <c r="C21" t="s">
        <v>17</v>
      </c>
    </row>
    <row r="22" spans="1:3" x14ac:dyDescent="0.25">
      <c r="A22" s="5" t="s">
        <v>43</v>
      </c>
      <c r="B22" s="30" t="s">
        <v>432</v>
      </c>
      <c r="C22" t="str">
        <f>"&lt;/Variant&gt;"</f>
        <v>&lt;/Variant&gt;</v>
      </c>
    </row>
    <row r="23" spans="1:3" x14ac:dyDescent="0.25">
      <c r="C23" t="str">
        <f>CONCATENATE("&lt;# ",B25," #&gt;")</f>
        <v>&lt;# C645T  #&gt;</v>
      </c>
    </row>
    <row r="24" spans="1:3" x14ac:dyDescent="0.25">
      <c r="A24" s="6" t="s">
        <v>32</v>
      </c>
      <c r="B24" s="1" t="s">
        <v>429</v>
      </c>
      <c r="C24" t="str">
        <f>CONCATENATE("  &lt;Variant hgvs=",CHAR(34),B24,CHAR(34)," name=",CHAR(34),B25,CHAR(34),"&gt; ")</f>
        <v xml:space="preserve">  &lt;Variant hgvs="NC_000015.10:g.78601997G&gt;A" name="C645T "&gt; </v>
      </c>
    </row>
    <row r="25" spans="1:3" x14ac:dyDescent="0.25">
      <c r="A25" s="5" t="s">
        <v>33</v>
      </c>
      <c r="B25" s="30" t="s">
        <v>431</v>
      </c>
    </row>
    <row r="26" spans="1:3" x14ac:dyDescent="0.25">
      <c r="A26" s="5" t="s">
        <v>34</v>
      </c>
      <c r="B26" s="27" t="s">
        <v>41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35</v>
      </c>
      <c r="B27" s="27" t="s">
        <v>75</v>
      </c>
    </row>
    <row r="28" spans="1:3" x14ac:dyDescent="0.25">
      <c r="A28" s="6" t="s">
        <v>43</v>
      </c>
      <c r="B28" s="30" t="s">
        <v>445</v>
      </c>
      <c r="C28" t="str">
        <f>"&lt;/Variant&gt;"</f>
        <v>&lt;/Variant&gt;</v>
      </c>
    </row>
    <row r="29" spans="1:3" s="33" customFormat="1" x14ac:dyDescent="0.25">
      <c r="A29" s="31"/>
      <c r="B29" s="32"/>
    </row>
    <row r="30" spans="1:3" s="33" customFormat="1" x14ac:dyDescent="0.25">
      <c r="A30" s="31"/>
      <c r="B30" s="32"/>
      <c r="C30" t="str">
        <f>C17</f>
        <v>&lt;# C78606381T #&gt;</v>
      </c>
    </row>
    <row r="31" spans="1:3" x14ac:dyDescent="0.25">
      <c r="A31" s="5" t="s">
        <v>42</v>
      </c>
      <c r="B31" s="40" t="s">
        <v>433</v>
      </c>
      <c r="C31" t="str">
        <f>CONCATENATE("  &lt;Genotype hgvs=",CHAR(34),B31,B32,";",B33,CHAR(34)," name=",CHAR(34),B19,CHAR(34),"&gt; ")</f>
        <v xml:space="preserve">  &lt;Genotype hgvs="NC_000015.10:g.[78606381C&gt;T];[78606381=]" name="C78606381T"&gt; </v>
      </c>
    </row>
    <row r="32" spans="1:3" x14ac:dyDescent="0.25">
      <c r="A32" s="5" t="s">
        <v>43</v>
      </c>
      <c r="B32" s="27" t="s">
        <v>434</v>
      </c>
    </row>
    <row r="33" spans="1:3" x14ac:dyDescent="0.25">
      <c r="A33" s="5" t="s">
        <v>34</v>
      </c>
      <c r="B33" s="27" t="s">
        <v>435</v>
      </c>
      <c r="C33" t="s">
        <v>243</v>
      </c>
    </row>
    <row r="34" spans="1:3" x14ac:dyDescent="0.25">
      <c r="A34" s="5" t="s">
        <v>48</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17</v>
      </c>
    </row>
    <row r="35" spans="1:3" x14ac:dyDescent="0.25">
      <c r="A35" s="6" t="s">
        <v>49</v>
      </c>
      <c r="B35" s="27" t="s">
        <v>441</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50</v>
      </c>
      <c r="B36" s="27">
        <v>37.9</v>
      </c>
    </row>
    <row r="37" spans="1:3" x14ac:dyDescent="0.25">
      <c r="A37" s="5"/>
      <c r="C37" t="s">
        <v>241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242</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52</v>
      </c>
      <c r="B45" s="27" t="s">
        <v>436</v>
      </c>
      <c r="C45" t="str">
        <f>CONCATENATE("  &lt;Genotype hgvs=",CHAR(34),B31,B32,";",B32,CHAR(34)," name=",CHAR(34),B19,CHAR(34),"&gt; ")</f>
        <v xml:space="preserve">  &lt;Genotype hgvs="NC_000015.10:g.[78606381C&gt;T];[78606381C&gt;T]" name="C78606381T"&gt; </v>
      </c>
    </row>
    <row r="46" spans="1:3" x14ac:dyDescent="0.25">
      <c r="A46" s="6" t="s">
        <v>53</v>
      </c>
      <c r="B46" s="27" t="s">
        <v>223</v>
      </c>
      <c r="C46" t="s">
        <v>17</v>
      </c>
    </row>
    <row r="47" spans="1:3" x14ac:dyDescent="0.25">
      <c r="A47" s="6" t="s">
        <v>50</v>
      </c>
      <c r="B47" s="27">
        <v>15.9</v>
      </c>
      <c r="C47" t="s">
        <v>243</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241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242</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54</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55</v>
      </c>
      <c r="B60" s="27" t="s">
        <v>166</v>
      </c>
      <c r="C60" t="s">
        <v>17</v>
      </c>
    </row>
    <row r="61" spans="1:3" x14ac:dyDescent="0.25">
      <c r="A61" s="6" t="s">
        <v>50</v>
      </c>
      <c r="B61" s="27">
        <v>46.2</v>
      </c>
      <c r="C61" t="s">
        <v>243</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241</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242</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42</v>
      </c>
      <c r="B74" s="1" t="s">
        <v>296</v>
      </c>
      <c r="C74" t="str">
        <f>CONCATENATE("  &lt;Genotype hgvs=",CHAR(34),B74,B75,";",B76,CHAR(34)," name=",CHAR(34),B25,CHAR(34),"&gt; ")</f>
        <v xml:space="preserve">  &lt;Genotype hgvs="NC_000017.11:g.[30237328T&gt;C];[30237328=]" name="C645T "&gt; </v>
      </c>
    </row>
    <row r="75" spans="1:3" x14ac:dyDescent="0.25">
      <c r="A75" s="5" t="s">
        <v>43</v>
      </c>
      <c r="B75" s="27" t="s">
        <v>320</v>
      </c>
    </row>
    <row r="76" spans="1:3" x14ac:dyDescent="0.25">
      <c r="A76" s="5" t="s">
        <v>34</v>
      </c>
      <c r="B76" s="27" t="s">
        <v>321</v>
      </c>
      <c r="C76" t="s">
        <v>243</v>
      </c>
    </row>
    <row r="77" spans="1:3" x14ac:dyDescent="0.25">
      <c r="A77" s="5" t="s">
        <v>48</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17</v>
      </c>
    </row>
    <row r="78" spans="1:3" x14ac:dyDescent="0.25">
      <c r="A78" s="6" t="s">
        <v>49</v>
      </c>
      <c r="B78" s="27" t="s">
        <v>441</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50</v>
      </c>
      <c r="B79" s="27">
        <v>39.700000000000003</v>
      </c>
    </row>
    <row r="80" spans="1:3" x14ac:dyDescent="0.25">
      <c r="A80" s="5"/>
      <c r="C80" t="s">
        <v>241</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242</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52</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53</v>
      </c>
      <c r="B89" s="27" t="s">
        <v>223</v>
      </c>
      <c r="C89" t="s">
        <v>17</v>
      </c>
    </row>
    <row r="90" spans="1:3" x14ac:dyDescent="0.25">
      <c r="A90" s="6" t="s">
        <v>50</v>
      </c>
      <c r="B90" s="27">
        <v>42.9</v>
      </c>
      <c r="C90" t="s">
        <v>243</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241</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242</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54</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55</v>
      </c>
      <c r="B103" s="27" t="s">
        <v>166</v>
      </c>
      <c r="C103" t="s">
        <v>17</v>
      </c>
    </row>
    <row r="104" spans="1:3" x14ac:dyDescent="0.25">
      <c r="A104" s="6" t="s">
        <v>50</v>
      </c>
      <c r="B104" s="27">
        <v>17.399999999999999</v>
      </c>
      <c r="C104" t="s">
        <v>243</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241</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242</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t="s">
        <v>56</v>
      </c>
      <c r="B116" s="27" t="str">
        <f>CONCATENATE("Your ",B11," gene has an unknown variant.")</f>
        <v>Your CHRNA3 gene has an unknown variant.</v>
      </c>
      <c r="C116" t="str">
        <f>CONCATENATE("  &lt;Genotype hgvs=",CHAR(34),"unknown",CHAR(34),"&gt; ")</f>
        <v xml:space="preserve">  &lt;Genotype hgvs="unknown"&gt; </v>
      </c>
    </row>
    <row r="117" spans="1:3" x14ac:dyDescent="0.25">
      <c r="A117" s="6" t="s">
        <v>56</v>
      </c>
      <c r="B117" s="27" t="s">
        <v>169</v>
      </c>
      <c r="C117" t="s">
        <v>17</v>
      </c>
    </row>
    <row r="118" spans="1:3" x14ac:dyDescent="0.25">
      <c r="A118" s="6" t="s">
        <v>50</v>
      </c>
      <c r="C118" t="s">
        <v>243</v>
      </c>
    </row>
    <row r="119" spans="1:3" x14ac:dyDescent="0.25">
      <c r="A119" s="6"/>
    </row>
    <row r="120" spans="1:3" x14ac:dyDescent="0.25">
      <c r="A120" s="6"/>
      <c r="C120" t="str">
        <f>CONCATENATE("         ",B116)</f>
        <v xml:space="preserve">         Your CHRNA3 gene has an unknown variant.</v>
      </c>
    </row>
    <row r="121" spans="1:3" x14ac:dyDescent="0.25">
      <c r="A121" s="6"/>
    </row>
    <row r="122" spans="1:3" x14ac:dyDescent="0.25">
      <c r="A122" s="6"/>
      <c r="C122" t="s">
        <v>241</v>
      </c>
    </row>
    <row r="123" spans="1:3" x14ac:dyDescent="0.25">
      <c r="A123" s="6"/>
    </row>
    <row r="124" spans="1:3" x14ac:dyDescent="0.25">
      <c r="A124" s="5"/>
      <c r="C124" t="str">
        <f>CONCATENATE("         ",B117)</f>
        <v xml:space="preserve">         The effect is unknown.</v>
      </c>
    </row>
    <row r="125" spans="1:3" x14ac:dyDescent="0.25">
      <c r="A125" s="6"/>
    </row>
    <row r="126" spans="1:3" x14ac:dyDescent="0.25">
      <c r="A126" s="5"/>
      <c r="C126" t="s">
        <v>242</v>
      </c>
    </row>
    <row r="127" spans="1:3" x14ac:dyDescent="0.25">
      <c r="A127" s="5"/>
    </row>
    <row r="128" spans="1:3" x14ac:dyDescent="0.25">
      <c r="A128" s="5"/>
      <c r="C128" t="str">
        <f>CONCATENATE( "   &lt;piechart percentage=",B118," /&gt;")</f>
        <v xml:space="preserve">   &lt;piechart percentage= /&gt;</v>
      </c>
    </row>
    <row r="129" spans="1:3" x14ac:dyDescent="0.25">
      <c r="A129" s="5"/>
      <c r="C129" t="str">
        <f>"  &lt;/Genotype&gt;"</f>
        <v xml:space="preserve">  &lt;/Genotype&gt;</v>
      </c>
    </row>
    <row r="130" spans="1:3" x14ac:dyDescent="0.25">
      <c r="A130" s="5" t="s">
        <v>54</v>
      </c>
      <c r="B130" s="27" t="str">
        <f>CONCATENATE("Your ",B11," gene has no variants. A normal gene is referred to as a ",CHAR(34),"wild-type",CHAR(34)," gene.")</f>
        <v>Your CHRNA3 gene has no variants. A normal gene is referred to as a "wild-type" gene.</v>
      </c>
      <c r="C130" t="str">
        <f>CONCATENATE("  &lt;Genotype hgvs=",CHAR(34),"wildtype",CHAR(34),"&gt;")</f>
        <v xml:space="preserve">  &lt;Genotype hgvs="wildtype"&gt;</v>
      </c>
    </row>
    <row r="131" spans="1:3" x14ac:dyDescent="0.25">
      <c r="A131" s="6" t="s">
        <v>55</v>
      </c>
      <c r="B131" s="27" t="s">
        <v>272</v>
      </c>
      <c r="C131" t="s">
        <v>17</v>
      </c>
    </row>
    <row r="132" spans="1:3" x14ac:dyDescent="0.25">
      <c r="A132" s="6" t="s">
        <v>50</v>
      </c>
      <c r="C132" t="s">
        <v>243</v>
      </c>
    </row>
    <row r="133" spans="1:3" x14ac:dyDescent="0.25">
      <c r="A133" s="6"/>
    </row>
    <row r="134" spans="1:3" x14ac:dyDescent="0.25">
      <c r="A134" s="6"/>
      <c r="C134" t="str">
        <f>CONCATENATE("         ",B130)</f>
        <v xml:space="preserve">         Your CHRNA3 gene has no variants. A normal gene is referred to as a "wild-type" gene.</v>
      </c>
    </row>
    <row r="135" spans="1:3" x14ac:dyDescent="0.25">
      <c r="A135" s="6"/>
    </row>
    <row r="136" spans="1:3" x14ac:dyDescent="0.25">
      <c r="A136" s="6"/>
      <c r="C136" t="s">
        <v>241</v>
      </c>
    </row>
    <row r="137" spans="1:3" x14ac:dyDescent="0.25">
      <c r="A137" s="6"/>
    </row>
    <row r="138" spans="1:3" x14ac:dyDescent="0.25">
      <c r="A138" s="6"/>
      <c r="C138" t="str">
        <f>CONCATENATE("         ",B131)</f>
        <v xml:space="preserve">         Your variant is not associated with any loss of function.</v>
      </c>
    </row>
    <row r="139" spans="1:3" x14ac:dyDescent="0.25">
      <c r="A139" s="6"/>
    </row>
    <row r="140" spans="1:3" x14ac:dyDescent="0.25">
      <c r="A140" s="6"/>
      <c r="C140" t="s">
        <v>242</v>
      </c>
    </row>
    <row r="141" spans="1:3" x14ac:dyDescent="0.25">
      <c r="A141" s="5"/>
    </row>
    <row r="142" spans="1:3" x14ac:dyDescent="0.25">
      <c r="A142" s="6"/>
      <c r="C142" t="str">
        <f>CONCATENATE( "   &lt;piechart percentage=",B132," /&gt;")</f>
        <v xml:space="preserve">   &lt;piechart percentage= /&gt;</v>
      </c>
    </row>
    <row r="143" spans="1:3" x14ac:dyDescent="0.25">
      <c r="A143" s="6"/>
      <c r="C143" t="str">
        <f>"  &lt;/Genotype&gt;"</f>
        <v xml:space="preserve">  &lt;/Genotype&gt;</v>
      </c>
    </row>
    <row r="144" spans="1:3" x14ac:dyDescent="0.25">
      <c r="A144" s="6"/>
      <c r="C144" t="str">
        <f>"&lt;/GeneAnalysis&gt;"</f>
        <v>&lt;/GeneAnalysis&gt;</v>
      </c>
    </row>
    <row r="145" spans="1:3" s="33" customFormat="1" x14ac:dyDescent="0.25">
      <c r="A145" s="31"/>
      <c r="B145" s="32"/>
    </row>
    <row r="146" spans="1:3" x14ac:dyDescent="0.25">
      <c r="A146" s="5"/>
      <c r="C146" t="str">
        <f>CONCATENATE("# How do changes in ",B11," affect people?")</f>
        <v># How do changes in CHRNA3 affect people?</v>
      </c>
    </row>
    <row r="147" spans="1:3" x14ac:dyDescent="0.25">
      <c r="A147" s="5"/>
    </row>
    <row r="148" spans="1:3" x14ac:dyDescent="0.25">
      <c r="A148" s="5" t="s">
        <v>58</v>
      </c>
      <c r="B148"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CHRNA3 variants is small, and do not impact treatment. It is possible that variants in this gene interact with other gene variants, which is the reason for our inclusion of this gene.</v>
      </c>
      <c r="C148" t="str">
        <f>B148</f>
        <v>For the vast majority of people, the overall risk associated with the common CHRNA3 variants is small, and do not impact treatment. It is possible that variants in this gene interact with other gene variants, which is the reason for our inclusion of this gene.</v>
      </c>
    </row>
    <row r="149" spans="1:3" s="33" customFormat="1" x14ac:dyDescent="0.25">
      <c r="A149" s="31"/>
      <c r="B149" s="32"/>
    </row>
    <row r="150" spans="1:3" s="33" customFormat="1" x14ac:dyDescent="0.25">
      <c r="A150" s="34"/>
      <c r="B150" s="32"/>
      <c r="C150" s="6" t="s">
        <v>438</v>
      </c>
    </row>
    <row r="151" spans="1:3" s="33" customFormat="1" x14ac:dyDescent="0.25">
      <c r="A151" s="34"/>
      <c r="B151" s="32"/>
      <c r="C151" s="6"/>
    </row>
    <row r="152" spans="1:3" x14ac:dyDescent="0.25">
      <c r="A152" s="5"/>
      <c r="C152" t="s">
        <v>437</v>
      </c>
    </row>
    <row r="153" spans="1:3" x14ac:dyDescent="0.25">
      <c r="A153" s="5"/>
    </row>
    <row r="154" spans="1:3" x14ac:dyDescent="0.25">
      <c r="A154" s="5" t="s">
        <v>17</v>
      </c>
      <c r="B154" s="27" t="s">
        <v>442</v>
      </c>
      <c r="C154" t="str">
        <f>B154</f>
        <v>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v>
      </c>
    </row>
    <row r="155" spans="1:3" x14ac:dyDescent="0.25">
      <c r="A155" s="5"/>
    </row>
    <row r="156" spans="1:3" x14ac:dyDescent="0.25">
      <c r="A156" s="5"/>
      <c r="C156" t="s">
        <v>60</v>
      </c>
    </row>
    <row r="157" spans="1:3" x14ac:dyDescent="0.25">
      <c r="A157" s="5"/>
    </row>
    <row r="158" spans="1:3" x14ac:dyDescent="0.25">
      <c r="A158" s="5"/>
      <c r="B158" s="27" t="s">
        <v>448</v>
      </c>
      <c r="C158" t="str">
        <f>B158</f>
        <v>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59" spans="1:3" s="33" customFormat="1" x14ac:dyDescent="0.25">
      <c r="A159" s="31"/>
      <c r="B159" s="32"/>
    </row>
    <row r="160" spans="1:3" s="33" customFormat="1" x14ac:dyDescent="0.25">
      <c r="A160" s="34"/>
      <c r="B160" s="32"/>
      <c r="C160" s="6" t="s">
        <v>439</v>
      </c>
    </row>
    <row r="161" spans="1:3" s="33" customFormat="1" x14ac:dyDescent="0.25">
      <c r="A161" s="34"/>
      <c r="B161" s="32"/>
      <c r="C161" s="6"/>
    </row>
    <row r="162" spans="1:3" x14ac:dyDescent="0.25">
      <c r="A162" s="5"/>
      <c r="C162" t="s">
        <v>175</v>
      </c>
    </row>
    <row r="163" spans="1:3" x14ac:dyDescent="0.25">
      <c r="A163" s="5"/>
    </row>
    <row r="164" spans="1:3" x14ac:dyDescent="0.25">
      <c r="A164" s="5" t="s">
        <v>17</v>
      </c>
      <c r="B164" s="27" t="s">
        <v>443</v>
      </c>
      <c r="C164" t="str">
        <f>B164</f>
        <v>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v>
      </c>
    </row>
    <row r="165" spans="1:3" x14ac:dyDescent="0.25">
      <c r="A165" s="5"/>
    </row>
    <row r="166" spans="1:3" x14ac:dyDescent="0.25">
      <c r="A166" s="5"/>
      <c r="C166" t="s">
        <v>60</v>
      </c>
    </row>
    <row r="167" spans="1:3" x14ac:dyDescent="0.25">
      <c r="A167" s="5"/>
    </row>
    <row r="168" spans="1:3" x14ac:dyDescent="0.25">
      <c r="A168" s="5"/>
      <c r="B168" s="27" t="s">
        <v>449</v>
      </c>
      <c r="C168" t="str">
        <f>B168</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70" spans="1:3" s="33" customFormat="1" x14ac:dyDescent="0.25">
      <c r="A170" s="31"/>
      <c r="B170" s="32"/>
    </row>
    <row r="171" spans="1:3" s="33" customFormat="1" x14ac:dyDescent="0.25">
      <c r="A171" s="34"/>
      <c r="B171" s="32"/>
      <c r="C171" t="s">
        <v>444</v>
      </c>
    </row>
    <row r="172" spans="1:3" s="33" customFormat="1" x14ac:dyDescent="0.25">
      <c r="A172" s="34"/>
      <c r="B172" s="32"/>
      <c r="C172" s="6"/>
    </row>
    <row r="173" spans="1:3" x14ac:dyDescent="0.25">
      <c r="A173" s="5"/>
      <c r="C173" t="s">
        <v>437</v>
      </c>
    </row>
    <row r="174" spans="1:3" x14ac:dyDescent="0.25">
      <c r="A174" s="5"/>
    </row>
    <row r="175" spans="1:3" x14ac:dyDescent="0.25">
      <c r="A175" s="5" t="s">
        <v>17</v>
      </c>
      <c r="B175" s="27" t="s">
        <v>450</v>
      </c>
      <c r="C175" t="str">
        <f>B175</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76" spans="1:3" x14ac:dyDescent="0.25">
      <c r="A176" s="5"/>
    </row>
    <row r="177" spans="1:3" x14ac:dyDescent="0.25">
      <c r="A177" s="5"/>
      <c r="C177" t="s">
        <v>60</v>
      </c>
    </row>
    <row r="178" spans="1:3" x14ac:dyDescent="0.25">
      <c r="A178" s="5"/>
    </row>
    <row r="179" spans="1:3" x14ac:dyDescent="0.25">
      <c r="A179" s="5"/>
      <c r="B179" s="27" t="s">
        <v>451</v>
      </c>
      <c r="C179" t="str">
        <f>B179</f>
        <v>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0" spans="1:3" s="33" customFormat="1" x14ac:dyDescent="0.25">
      <c r="A180" s="31"/>
      <c r="B180" s="32"/>
    </row>
    <row r="181" spans="1:3" s="33" customFormat="1" x14ac:dyDescent="0.25">
      <c r="A181" s="34"/>
      <c r="B181" s="32"/>
      <c r="C181" t="s">
        <v>440</v>
      </c>
    </row>
    <row r="182" spans="1:3" s="33" customFormat="1" x14ac:dyDescent="0.25">
      <c r="A182" s="34"/>
      <c r="B182" s="32"/>
      <c r="C182" s="6"/>
    </row>
    <row r="183" spans="1:3" x14ac:dyDescent="0.25">
      <c r="A183" s="5"/>
      <c r="C183" t="s">
        <v>175</v>
      </c>
    </row>
    <row r="184" spans="1:3" x14ac:dyDescent="0.25">
      <c r="A184" s="5"/>
    </row>
    <row r="185" spans="1:3" x14ac:dyDescent="0.25">
      <c r="A185" s="5" t="s">
        <v>17</v>
      </c>
      <c r="B185" s="27" t="s">
        <v>452</v>
      </c>
      <c r="C185" t="str">
        <f>B185</f>
        <v>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v>
      </c>
    </row>
    <row r="186" spans="1:3" x14ac:dyDescent="0.25">
      <c r="A186" s="5"/>
    </row>
    <row r="187" spans="1:3" x14ac:dyDescent="0.25">
      <c r="A187" s="5"/>
      <c r="C187" t="s">
        <v>60</v>
      </c>
    </row>
    <row r="188" spans="1:3" x14ac:dyDescent="0.25">
      <c r="A188" s="5"/>
    </row>
    <row r="189" spans="1:3" x14ac:dyDescent="0.25">
      <c r="A189" s="5"/>
      <c r="B189" s="27" t="s">
        <v>453</v>
      </c>
      <c r="C189" t="str">
        <f>B189</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91" spans="1:3" s="33" customFormat="1" x14ac:dyDescent="0.25">
      <c r="B191" s="32"/>
    </row>
    <row r="193" spans="1:3" ht="30" x14ac:dyDescent="0.25">
      <c r="A193" t="s">
        <v>65</v>
      </c>
      <c r="B193" s="7" t="s">
        <v>454</v>
      </c>
      <c r="C193" t="str">
        <f>CONCATENATE("&lt;symptoms ",B193,"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grik3</vt:lpstr>
      <vt:lpstr>tprm8</vt:lpstr>
      <vt:lpstr>COMT</vt:lpstr>
      <vt:lpstr>CHRNE</vt:lpstr>
      <vt:lpstr>MTHFR</vt:lpstr>
      <vt:lpstr>SLCA4</vt:lpstr>
      <vt:lpstr>CLYBL</vt:lpstr>
      <vt:lpstr>CHRNA3</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2018-04-18T06:50:37Z</dcterms:modified>
</cp:coreProperties>
</file>