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3DBAE461-0220-4622-8321-9941F01B82F4}" xr6:coauthVersionLast="31" xr6:coauthVersionMax="31" xr10:uidLastSave="{00000000-0000-0000-0000-000000000000}"/>
  <bookViews>
    <workbookView xWindow="0" yWindow="0" windowWidth="20490" windowHeight="7230" firstSheet="11" activeTab="12"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CHRNA3" sheetId="10" r:id="rId9"/>
    <sheet name="CHRNA5" sheetId="11" r:id="rId10"/>
    <sheet name="SCN9A" sheetId="12" r:id="rId11"/>
    <sheet name="Other CFS Variants" sheetId="13" r:id="rId12"/>
    <sheet name="Other CFS variants 2" sheetId="14" r:id="rId1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7" l="1"/>
  <c r="C1535" i="14"/>
  <c r="C1529" i="14"/>
  <c r="C1400" i="14"/>
  <c r="C1394" i="14"/>
  <c r="C1265" i="14"/>
  <c r="C1259" i="14"/>
  <c r="C1130" i="14"/>
  <c r="C1124" i="14"/>
  <c r="C995" i="14"/>
  <c r="C989" i="14"/>
  <c r="C50" i="12"/>
  <c r="C44" i="12"/>
  <c r="C38" i="12"/>
  <c r="C32" i="12"/>
  <c r="C26" i="12"/>
  <c r="C20" i="12"/>
  <c r="C32" i="11"/>
  <c r="C26" i="11"/>
  <c r="C20" i="11"/>
  <c r="C26" i="10"/>
  <c r="C20" i="10"/>
  <c r="C20" i="9"/>
  <c r="C56" i="8"/>
  <c r="C50" i="8"/>
  <c r="C44" i="8"/>
  <c r="C38" i="8"/>
  <c r="C32" i="8"/>
  <c r="C26" i="8"/>
  <c r="C26" i="6"/>
  <c r="C20" i="6"/>
  <c r="C20" i="7"/>
  <c r="C44" i="5"/>
  <c r="C38" i="5"/>
  <c r="C32" i="5"/>
  <c r="C26" i="5"/>
  <c r="C20" i="5"/>
  <c r="C44" i="4"/>
  <c r="C38" i="4"/>
  <c r="C32" i="4"/>
  <c r="C26" i="4"/>
  <c r="C20" i="4"/>
  <c r="C33" i="2"/>
  <c r="C26" i="2"/>
  <c r="C20" i="2"/>
  <c r="C885" i="14"/>
  <c r="B1131" i="14"/>
  <c r="B995" i="14"/>
  <c r="C1653" i="14"/>
  <c r="C1652" i="14"/>
  <c r="C1651" i="14"/>
  <c r="C1647" i="14"/>
  <c r="C1639" i="14"/>
  <c r="B1639" i="14"/>
  <c r="C1643" i="14" s="1"/>
  <c r="C1638" i="14"/>
  <c r="C1637" i="14"/>
  <c r="C1633" i="14"/>
  <c r="C1625" i="14"/>
  <c r="B1625" i="14"/>
  <c r="C1629" i="14" s="1"/>
  <c r="C1624" i="14"/>
  <c r="C1623" i="14"/>
  <c r="C1619" i="14"/>
  <c r="C1611" i="14"/>
  <c r="B1611" i="14"/>
  <c r="C1615" i="14" s="1"/>
  <c r="C1610" i="14"/>
  <c r="C1609" i="14"/>
  <c r="C1605" i="14"/>
  <c r="C1597" i="14"/>
  <c r="B1597" i="14"/>
  <c r="C1601" i="14" s="1"/>
  <c r="C1596" i="14"/>
  <c r="C1595" i="14"/>
  <c r="C1591" i="14"/>
  <c r="B1586" i="14"/>
  <c r="C1587" i="14" s="1"/>
  <c r="C1583" i="14"/>
  <c r="C1581" i="14"/>
  <c r="C1580" i="14"/>
  <c r="C1576" i="14"/>
  <c r="C1568" i="14"/>
  <c r="B1568" i="14"/>
  <c r="C1572" i="14" s="1"/>
  <c r="C1567" i="14"/>
  <c r="C1566" i="14"/>
  <c r="C1562" i="14"/>
  <c r="C1558" i="14"/>
  <c r="C1554" i="14"/>
  <c r="C1553" i="14"/>
  <c r="C1552" i="14"/>
  <c r="C1548" i="14"/>
  <c r="B1543" i="14"/>
  <c r="C1544" i="14" s="1"/>
  <c r="C1540" i="14"/>
  <c r="C1537" i="14"/>
  <c r="C1533" i="14"/>
  <c r="C1532" i="14"/>
  <c r="C1582" i="14" s="1"/>
  <c r="C1531" i="14"/>
  <c r="C1527" i="14"/>
  <c r="C1526" i="14"/>
  <c r="C1539" i="14" s="1"/>
  <c r="C1524" i="14"/>
  <c r="C1522" i="14"/>
  <c r="C1520" i="14"/>
  <c r="C1518" i="14"/>
  <c r="C1517" i="14"/>
  <c r="C1516" i="14"/>
  <c r="C1512" i="14"/>
  <c r="C1504" i="14"/>
  <c r="B1504" i="14"/>
  <c r="C1508" i="14" s="1"/>
  <c r="C1503" i="14"/>
  <c r="C1502" i="14"/>
  <c r="C1498" i="14"/>
  <c r="C1490" i="14"/>
  <c r="B1490" i="14"/>
  <c r="C1494" i="14" s="1"/>
  <c r="C1489" i="14"/>
  <c r="C1488" i="14"/>
  <c r="C1484" i="14"/>
  <c r="C1476" i="14"/>
  <c r="B1476" i="14"/>
  <c r="C1480" i="14" s="1"/>
  <c r="C1475" i="14"/>
  <c r="C1474" i="14"/>
  <c r="C1470" i="14"/>
  <c r="C1462" i="14"/>
  <c r="B1462" i="14"/>
  <c r="C1466" i="14" s="1"/>
  <c r="C1461" i="14"/>
  <c r="C1460" i="14"/>
  <c r="C1456" i="14"/>
  <c r="B1451" i="14"/>
  <c r="C1452" i="14" s="1"/>
  <c r="C1448" i="14"/>
  <c r="C1446" i="14"/>
  <c r="C1445" i="14"/>
  <c r="C1441" i="14"/>
  <c r="C1433" i="14"/>
  <c r="B1433" i="14"/>
  <c r="C1437" i="14" s="1"/>
  <c r="C1432" i="14"/>
  <c r="C1431" i="14"/>
  <c r="C1427" i="14"/>
  <c r="C1423" i="14"/>
  <c r="C1419" i="14"/>
  <c r="C1418" i="14"/>
  <c r="C1417" i="14"/>
  <c r="C1413" i="14"/>
  <c r="B1408" i="14"/>
  <c r="C1409" i="14" s="1"/>
  <c r="C1405" i="14"/>
  <c r="C1402" i="14"/>
  <c r="C1398" i="14"/>
  <c r="C1397" i="14"/>
  <c r="C1447" i="14" s="1"/>
  <c r="C1396" i="14"/>
  <c r="C1392" i="14"/>
  <c r="C1391" i="14"/>
  <c r="C1404" i="14" s="1"/>
  <c r="C1389" i="14"/>
  <c r="C1387" i="14"/>
  <c r="C1385" i="14"/>
  <c r="C1383" i="14"/>
  <c r="C1382" i="14"/>
  <c r="C1381" i="14"/>
  <c r="C1377" i="14"/>
  <c r="C1369" i="14"/>
  <c r="B1369" i="14"/>
  <c r="C1373" i="14" s="1"/>
  <c r="C1368" i="14"/>
  <c r="C1367" i="14"/>
  <c r="C1363" i="14"/>
  <c r="C1355" i="14"/>
  <c r="B1355" i="14"/>
  <c r="C1359" i="14" s="1"/>
  <c r="C1354" i="14"/>
  <c r="C1353" i="14"/>
  <c r="C1349" i="14"/>
  <c r="C1341" i="14"/>
  <c r="B1341" i="14"/>
  <c r="C1345" i="14" s="1"/>
  <c r="C1340" i="14"/>
  <c r="C1339" i="14"/>
  <c r="C1335" i="14"/>
  <c r="C1327" i="14"/>
  <c r="B1327" i="14"/>
  <c r="C1331" i="14" s="1"/>
  <c r="C1326" i="14"/>
  <c r="C1325" i="14"/>
  <c r="C1321" i="14"/>
  <c r="B1316" i="14"/>
  <c r="C1317" i="14" s="1"/>
  <c r="C1313" i="14"/>
  <c r="C1311" i="14"/>
  <c r="C1310" i="14"/>
  <c r="C1306" i="14"/>
  <c r="C1298" i="14"/>
  <c r="B1298" i="14"/>
  <c r="C1302" i="14" s="1"/>
  <c r="C1297" i="14"/>
  <c r="C1296" i="14"/>
  <c r="C1292" i="14"/>
  <c r="C1288" i="14"/>
  <c r="C1284" i="14"/>
  <c r="C1283" i="14"/>
  <c r="C1282" i="14"/>
  <c r="C1278" i="14"/>
  <c r="B1273" i="14"/>
  <c r="C1274" i="14" s="1"/>
  <c r="C1270" i="14"/>
  <c r="C1267" i="14"/>
  <c r="C1263" i="14"/>
  <c r="C1262" i="14"/>
  <c r="C1312" i="14" s="1"/>
  <c r="C1261" i="14"/>
  <c r="C1257" i="14"/>
  <c r="C1256" i="14"/>
  <c r="C1269" i="14" s="1"/>
  <c r="C1254" i="14"/>
  <c r="C1252" i="14"/>
  <c r="C1250" i="14"/>
  <c r="C1248" i="14"/>
  <c r="C1247" i="14"/>
  <c r="C1246" i="14"/>
  <c r="C1242" i="14"/>
  <c r="C1234" i="14"/>
  <c r="B1234" i="14"/>
  <c r="C1238" i="14" s="1"/>
  <c r="C1233" i="14"/>
  <c r="C1232" i="14"/>
  <c r="C1228" i="14"/>
  <c r="C1220" i="14"/>
  <c r="B1220" i="14"/>
  <c r="C1224" i="14" s="1"/>
  <c r="C1219" i="14"/>
  <c r="C1218" i="14"/>
  <c r="C1214" i="14"/>
  <c r="C1206" i="14"/>
  <c r="B1206" i="14"/>
  <c r="C1210" i="14" s="1"/>
  <c r="C1205" i="14"/>
  <c r="C1204" i="14"/>
  <c r="C1200" i="14"/>
  <c r="C1192" i="14"/>
  <c r="B1192" i="14"/>
  <c r="C1196" i="14" s="1"/>
  <c r="C1191" i="14"/>
  <c r="C1190" i="14"/>
  <c r="C1186" i="14"/>
  <c r="B1181" i="14"/>
  <c r="C1182" i="14" s="1"/>
  <c r="C1178" i="14"/>
  <c r="C1176" i="14"/>
  <c r="C1175" i="14"/>
  <c r="C1171" i="14"/>
  <c r="C1163" i="14"/>
  <c r="B1163" i="14"/>
  <c r="C1167" i="14" s="1"/>
  <c r="C1162" i="14"/>
  <c r="C1161" i="14"/>
  <c r="C1157" i="14"/>
  <c r="C1153" i="14"/>
  <c r="C1149" i="14"/>
  <c r="C1148" i="14"/>
  <c r="C1147" i="14"/>
  <c r="C1143" i="14"/>
  <c r="B1138" i="14"/>
  <c r="C1139" i="14" s="1"/>
  <c r="C1135" i="14"/>
  <c r="C1132" i="14"/>
  <c r="C1128" i="14"/>
  <c r="C1127" i="14"/>
  <c r="C1177" i="14" s="1"/>
  <c r="C1126" i="14"/>
  <c r="C1122" i="14"/>
  <c r="C1121" i="14"/>
  <c r="C1134" i="14" s="1"/>
  <c r="C1119" i="14"/>
  <c r="C1117" i="14"/>
  <c r="C1115" i="14"/>
  <c r="C1113" i="14"/>
  <c r="C1112" i="14"/>
  <c r="C1111" i="14"/>
  <c r="C1107" i="14"/>
  <c r="C1099" i="14"/>
  <c r="B1099" i="14"/>
  <c r="C1103" i="14" s="1"/>
  <c r="C1098" i="14"/>
  <c r="C1097" i="14"/>
  <c r="C1093" i="14"/>
  <c r="C1085" i="14"/>
  <c r="B1085" i="14"/>
  <c r="C1089" i="14" s="1"/>
  <c r="C1084" i="14"/>
  <c r="C1083" i="14"/>
  <c r="C1079" i="14"/>
  <c r="C1071" i="14"/>
  <c r="B1071" i="14"/>
  <c r="C1075" i="14" s="1"/>
  <c r="C1070" i="14"/>
  <c r="C1069" i="14"/>
  <c r="C1065" i="14"/>
  <c r="C1057" i="14"/>
  <c r="B1057" i="14"/>
  <c r="C1061" i="14" s="1"/>
  <c r="C1056" i="14"/>
  <c r="C1055" i="14"/>
  <c r="C1051" i="14"/>
  <c r="B1046" i="14"/>
  <c r="C1047" i="14" s="1"/>
  <c r="C1043" i="14"/>
  <c r="C1041" i="14"/>
  <c r="C1040" i="14"/>
  <c r="C1036" i="14"/>
  <c r="C1028" i="14"/>
  <c r="B1028" i="14"/>
  <c r="C1032" i="14" s="1"/>
  <c r="C1027" i="14"/>
  <c r="C1026" i="14"/>
  <c r="C1022" i="14"/>
  <c r="C1018" i="14"/>
  <c r="C1014" i="14"/>
  <c r="C1013" i="14"/>
  <c r="C1012" i="14"/>
  <c r="C1008" i="14"/>
  <c r="B1003" i="14"/>
  <c r="C1004" i="14" s="1"/>
  <c r="C1000" i="14"/>
  <c r="C997" i="14"/>
  <c r="C993" i="14"/>
  <c r="C992" i="14"/>
  <c r="C1042" i="14" s="1"/>
  <c r="C991" i="14"/>
  <c r="C987" i="14"/>
  <c r="C986" i="14"/>
  <c r="C999" i="14" s="1"/>
  <c r="C984" i="14"/>
  <c r="C982" i="14"/>
  <c r="C980" i="14"/>
  <c r="C741" i="14"/>
  <c r="C579" i="14"/>
  <c r="B362" i="14"/>
  <c r="C362" i="14" s="1"/>
  <c r="B334" i="13"/>
  <c r="C965" i="14"/>
  <c r="C964" i="14"/>
  <c r="C963" i="14"/>
  <c r="C959" i="14"/>
  <c r="C951" i="14"/>
  <c r="B951" i="14"/>
  <c r="C955" i="14" s="1"/>
  <c r="C950" i="14"/>
  <c r="C949" i="14"/>
  <c r="C945" i="14"/>
  <c r="C937" i="14"/>
  <c r="B937" i="14"/>
  <c r="C941" i="14" s="1"/>
  <c r="C936" i="14"/>
  <c r="C935" i="14"/>
  <c r="C931" i="14"/>
  <c r="C923" i="14"/>
  <c r="B923" i="14"/>
  <c r="C927" i="14" s="1"/>
  <c r="C922" i="14"/>
  <c r="C921" i="14"/>
  <c r="C917" i="14"/>
  <c r="C909" i="14"/>
  <c r="B909" i="14"/>
  <c r="C913" i="14" s="1"/>
  <c r="C908" i="14"/>
  <c r="C907" i="14"/>
  <c r="C903" i="14"/>
  <c r="B898" i="14"/>
  <c r="C899" i="14" s="1"/>
  <c r="C895" i="14"/>
  <c r="C892" i="14"/>
  <c r="C890" i="14"/>
  <c r="C888" i="14"/>
  <c r="C887" i="14"/>
  <c r="C894" i="14" s="1"/>
  <c r="C883" i="14"/>
  <c r="C881" i="14"/>
  <c r="C877" i="14"/>
  <c r="C876" i="14"/>
  <c r="C875" i="14"/>
  <c r="C871" i="14"/>
  <c r="C863" i="14"/>
  <c r="B863" i="14"/>
  <c r="C867" i="14" s="1"/>
  <c r="C862" i="14"/>
  <c r="C861" i="14"/>
  <c r="C857" i="14"/>
  <c r="C849" i="14"/>
  <c r="B849" i="14"/>
  <c r="C853" i="14" s="1"/>
  <c r="C848" i="14"/>
  <c r="C847" i="14"/>
  <c r="C843" i="14"/>
  <c r="C835" i="14"/>
  <c r="B835" i="14"/>
  <c r="C839" i="14" s="1"/>
  <c r="C834" i="14"/>
  <c r="C833" i="14"/>
  <c r="C829" i="14"/>
  <c r="C821" i="14"/>
  <c r="B821" i="14"/>
  <c r="C825" i="14" s="1"/>
  <c r="C820" i="14"/>
  <c r="C819" i="14"/>
  <c r="C815" i="14"/>
  <c r="B810" i="14"/>
  <c r="C811" i="14" s="1"/>
  <c r="C807" i="14"/>
  <c r="C804" i="14"/>
  <c r="C802" i="14"/>
  <c r="C800" i="14"/>
  <c r="C799" i="14"/>
  <c r="C806" i="14" s="1"/>
  <c r="C797" i="14"/>
  <c r="C795" i="14"/>
  <c r="C793" i="14"/>
  <c r="C789" i="14"/>
  <c r="C788" i="14"/>
  <c r="C787" i="14"/>
  <c r="C783" i="14"/>
  <c r="C775" i="14"/>
  <c r="B775" i="14"/>
  <c r="C779" i="14" s="1"/>
  <c r="C774" i="14"/>
  <c r="C773" i="14"/>
  <c r="C769" i="14"/>
  <c r="C761" i="14"/>
  <c r="B761" i="14"/>
  <c r="C765" i="14" s="1"/>
  <c r="C760" i="14"/>
  <c r="C759" i="14"/>
  <c r="C755" i="14"/>
  <c r="C747" i="14"/>
  <c r="B747" i="14"/>
  <c r="C751" i="14" s="1"/>
  <c r="C746" i="14"/>
  <c r="C745" i="14"/>
  <c r="C733" i="14"/>
  <c r="B733" i="14"/>
  <c r="C737" i="14" s="1"/>
  <c r="C732" i="14"/>
  <c r="C731" i="14"/>
  <c r="C727" i="14"/>
  <c r="B722" i="14"/>
  <c r="C723" i="14" s="1"/>
  <c r="C719" i="14"/>
  <c r="C716" i="14"/>
  <c r="C714" i="14"/>
  <c r="C712" i="14"/>
  <c r="C711" i="14"/>
  <c r="C718" i="14" s="1"/>
  <c r="C709" i="14"/>
  <c r="C707" i="14"/>
  <c r="C705" i="14"/>
  <c r="C701" i="14"/>
  <c r="C700" i="14"/>
  <c r="C699" i="14"/>
  <c r="C695" i="14"/>
  <c r="C687" i="14"/>
  <c r="B687" i="14"/>
  <c r="C691" i="14" s="1"/>
  <c r="C686" i="14"/>
  <c r="C685" i="14"/>
  <c r="C681" i="14"/>
  <c r="C673" i="14"/>
  <c r="B673" i="14"/>
  <c r="C677" i="14" s="1"/>
  <c r="C672" i="14"/>
  <c r="C671" i="14"/>
  <c r="C667" i="14"/>
  <c r="C659" i="14"/>
  <c r="B659" i="14"/>
  <c r="C663" i="14" s="1"/>
  <c r="C658" i="14"/>
  <c r="C657" i="14"/>
  <c r="C653" i="14"/>
  <c r="C645" i="14"/>
  <c r="B645" i="14"/>
  <c r="C649" i="14" s="1"/>
  <c r="C644" i="14"/>
  <c r="C643" i="14"/>
  <c r="C639" i="14"/>
  <c r="B634" i="14"/>
  <c r="C635" i="14" s="1"/>
  <c r="C631" i="14"/>
  <c r="C628" i="14"/>
  <c r="C626" i="14"/>
  <c r="C624" i="14"/>
  <c r="C623" i="14"/>
  <c r="C630" i="14" s="1"/>
  <c r="C621" i="14"/>
  <c r="C619" i="14"/>
  <c r="C617" i="14"/>
  <c r="C613" i="14"/>
  <c r="C612" i="14"/>
  <c r="C611" i="14"/>
  <c r="C607" i="14"/>
  <c r="C599" i="14"/>
  <c r="B599" i="14"/>
  <c r="C603" i="14" s="1"/>
  <c r="C598" i="14"/>
  <c r="C597" i="14"/>
  <c r="C593" i="14"/>
  <c r="C585" i="14"/>
  <c r="B585" i="14"/>
  <c r="C589" i="14" s="1"/>
  <c r="C584" i="14"/>
  <c r="C583" i="14"/>
  <c r="C571" i="14"/>
  <c r="B571" i="14"/>
  <c r="C575" i="14" s="1"/>
  <c r="C570" i="14"/>
  <c r="C569" i="14"/>
  <c r="C565" i="14"/>
  <c r="C557" i="14"/>
  <c r="B557" i="14"/>
  <c r="C561" i="14" s="1"/>
  <c r="C556" i="14"/>
  <c r="C555" i="14"/>
  <c r="C551" i="14"/>
  <c r="B546" i="14"/>
  <c r="C547" i="14" s="1"/>
  <c r="C543" i="14"/>
  <c r="C540" i="14"/>
  <c r="C538" i="14"/>
  <c r="C536" i="14"/>
  <c r="C535" i="14"/>
  <c r="C542" i="14" s="1"/>
  <c r="C533" i="14"/>
  <c r="C531" i="14"/>
  <c r="C529" i="14"/>
  <c r="C525" i="14"/>
  <c r="C524" i="14"/>
  <c r="C523" i="14"/>
  <c r="C519" i="14"/>
  <c r="C511" i="14"/>
  <c r="B511" i="14"/>
  <c r="C515" i="14" s="1"/>
  <c r="C510" i="14"/>
  <c r="C509" i="14"/>
  <c r="C505" i="14"/>
  <c r="C497" i="14"/>
  <c r="B497" i="14"/>
  <c r="C501" i="14" s="1"/>
  <c r="C496" i="14"/>
  <c r="C495" i="14"/>
  <c r="C491" i="14"/>
  <c r="C483" i="14"/>
  <c r="B483" i="14"/>
  <c r="C487" i="14" s="1"/>
  <c r="C482" i="14"/>
  <c r="C481" i="14"/>
  <c r="C477" i="14"/>
  <c r="C469" i="14"/>
  <c r="B469" i="14"/>
  <c r="C473" i="14" s="1"/>
  <c r="C468" i="14"/>
  <c r="C467" i="14"/>
  <c r="C463" i="14"/>
  <c r="B458" i="14"/>
  <c r="C459" i="14" s="1"/>
  <c r="C455" i="14"/>
  <c r="C452" i="14"/>
  <c r="C450" i="14"/>
  <c r="C448" i="14"/>
  <c r="C447" i="14"/>
  <c r="C454" i="14" s="1"/>
  <c r="C445" i="14"/>
  <c r="C443" i="14"/>
  <c r="C441" i="14"/>
  <c r="C437" i="14"/>
  <c r="C436" i="14"/>
  <c r="C435" i="14"/>
  <c r="C431" i="14"/>
  <c r="C423" i="14"/>
  <c r="B423" i="14"/>
  <c r="C427" i="14" s="1"/>
  <c r="C422" i="14"/>
  <c r="C421" i="14"/>
  <c r="C417" i="14"/>
  <c r="C409" i="14"/>
  <c r="B409" i="14"/>
  <c r="C413" i="14" s="1"/>
  <c r="C408" i="14"/>
  <c r="C407" i="14"/>
  <c r="C403" i="14"/>
  <c r="C395" i="14"/>
  <c r="B395" i="14"/>
  <c r="C399" i="14" s="1"/>
  <c r="C394" i="14"/>
  <c r="C393" i="14"/>
  <c r="C389" i="14"/>
  <c r="C381" i="14"/>
  <c r="B381" i="14"/>
  <c r="C385" i="14" s="1"/>
  <c r="C380" i="14"/>
  <c r="C379" i="14"/>
  <c r="C375" i="14"/>
  <c r="B370" i="14"/>
  <c r="C371" i="14" s="1"/>
  <c r="C367" i="14"/>
  <c r="C364" i="14"/>
  <c r="C360" i="14"/>
  <c r="C359" i="14"/>
  <c r="C366" i="14" s="1"/>
  <c r="C357" i="14"/>
  <c r="C355" i="14"/>
  <c r="C353" i="14"/>
  <c r="C349" i="14"/>
  <c r="C348" i="14"/>
  <c r="C347" i="14"/>
  <c r="C343" i="14"/>
  <c r="C335" i="14"/>
  <c r="B335" i="14"/>
  <c r="C339" i="14" s="1"/>
  <c r="C334" i="14"/>
  <c r="C333" i="14"/>
  <c r="C329" i="14"/>
  <c r="C321" i="14"/>
  <c r="B321" i="14"/>
  <c r="C325" i="14" s="1"/>
  <c r="C320" i="14"/>
  <c r="C319" i="14"/>
  <c r="C315" i="14"/>
  <c r="C307" i="14"/>
  <c r="B307" i="14"/>
  <c r="C311" i="14" s="1"/>
  <c r="C306" i="14"/>
  <c r="C305" i="14"/>
  <c r="C301" i="14"/>
  <c r="C293" i="14"/>
  <c r="B293" i="14"/>
  <c r="C297" i="14" s="1"/>
  <c r="C292" i="14"/>
  <c r="C291" i="14"/>
  <c r="C287" i="14"/>
  <c r="B282" i="14"/>
  <c r="C283" i="14" s="1"/>
  <c r="C279" i="14"/>
  <c r="C276" i="14"/>
  <c r="C274" i="14"/>
  <c r="C272" i="14"/>
  <c r="C271" i="14"/>
  <c r="C278" i="14" s="1"/>
  <c r="C269" i="14"/>
  <c r="C267" i="14"/>
  <c r="C265" i="14"/>
  <c r="C261" i="14"/>
  <c r="C260" i="14"/>
  <c r="C259" i="14"/>
  <c r="C255" i="14"/>
  <c r="C247" i="14"/>
  <c r="B247" i="14"/>
  <c r="C251" i="14" s="1"/>
  <c r="C246" i="14"/>
  <c r="C245" i="14"/>
  <c r="C241" i="14"/>
  <c r="C233" i="14"/>
  <c r="B233" i="14"/>
  <c r="C237" i="14" s="1"/>
  <c r="C232" i="14"/>
  <c r="C231" i="14"/>
  <c r="C227" i="14"/>
  <c r="C219" i="14"/>
  <c r="B219" i="14"/>
  <c r="C223" i="14" s="1"/>
  <c r="C218" i="14"/>
  <c r="C217" i="14"/>
  <c r="C213" i="14"/>
  <c r="C205" i="14"/>
  <c r="B205" i="14"/>
  <c r="C209" i="14" s="1"/>
  <c r="C204" i="14"/>
  <c r="C203" i="14"/>
  <c r="C199" i="14"/>
  <c r="B194" i="14"/>
  <c r="C195" i="14" s="1"/>
  <c r="C191" i="14"/>
  <c r="C188" i="14"/>
  <c r="C186" i="14"/>
  <c r="C184" i="14"/>
  <c r="C183" i="14"/>
  <c r="C190" i="14" s="1"/>
  <c r="C181" i="14"/>
  <c r="C179" i="14"/>
  <c r="C177" i="14"/>
  <c r="C98" i="14"/>
  <c r="C173" i="14"/>
  <c r="C172" i="14"/>
  <c r="C171" i="14"/>
  <c r="C167" i="14"/>
  <c r="C159" i="14"/>
  <c r="B159" i="14"/>
  <c r="C163" i="14" s="1"/>
  <c r="C158" i="14"/>
  <c r="C157" i="14"/>
  <c r="C153" i="14"/>
  <c r="C145" i="14"/>
  <c r="B145" i="14"/>
  <c r="C149" i="14" s="1"/>
  <c r="C144" i="14"/>
  <c r="C143" i="14"/>
  <c r="C139" i="14"/>
  <c r="C131" i="14"/>
  <c r="B131" i="14"/>
  <c r="C135" i="14" s="1"/>
  <c r="C130" i="14"/>
  <c r="C129" i="14"/>
  <c r="C125" i="14"/>
  <c r="C117" i="14"/>
  <c r="B117" i="14"/>
  <c r="C121" i="14" s="1"/>
  <c r="C116" i="14"/>
  <c r="C115" i="14"/>
  <c r="C111" i="14"/>
  <c r="B106" i="14"/>
  <c r="C107" i="14" s="1"/>
  <c r="C103" i="14"/>
  <c r="C100" i="14"/>
  <c r="C96" i="14"/>
  <c r="C95" i="14"/>
  <c r="C102" i="14" s="1"/>
  <c r="C93" i="14"/>
  <c r="C91" i="14"/>
  <c r="C89" i="14"/>
  <c r="B57" i="14"/>
  <c r="C70" i="14"/>
  <c r="C69" i="14"/>
  <c r="C65" i="14"/>
  <c r="C61" i="14"/>
  <c r="C57" i="14"/>
  <c r="B11" i="14"/>
  <c r="C10" i="14" s="1"/>
  <c r="C85" i="14"/>
  <c r="C84" i="14"/>
  <c r="C83" i="14"/>
  <c r="C79" i="14"/>
  <c r="C71" i="14"/>
  <c r="B71" i="14"/>
  <c r="C75" i="14" s="1"/>
  <c r="C56" i="14"/>
  <c r="C55" i="14"/>
  <c r="C51" i="14"/>
  <c r="C43" i="14"/>
  <c r="B43" i="14"/>
  <c r="C47" i="14" s="1"/>
  <c r="C42" i="14"/>
  <c r="C41" i="14"/>
  <c r="C37" i="14"/>
  <c r="C29" i="14"/>
  <c r="B29" i="14"/>
  <c r="C33" i="14" s="1"/>
  <c r="C28" i="14"/>
  <c r="C27" i="14"/>
  <c r="C23" i="14"/>
  <c r="B18" i="14"/>
  <c r="C19" i="14" s="1"/>
  <c r="C15" i="14"/>
  <c r="C12" i="14"/>
  <c r="C8" i="14"/>
  <c r="C7" i="14"/>
  <c r="C14" i="14" s="1"/>
  <c r="C5" i="14"/>
  <c r="C3" i="14"/>
  <c r="C1" i="14"/>
  <c r="C6" i="13"/>
  <c r="C13" i="13"/>
  <c r="C85" i="13"/>
  <c r="C71" i="13"/>
  <c r="C57" i="13"/>
  <c r="C56" i="13"/>
  <c r="C84" i="13"/>
  <c r="C83" i="13"/>
  <c r="C96" i="13"/>
  <c r="C102" i="13"/>
  <c r="C106" i="13"/>
  <c r="C104" i="13"/>
  <c r="C101" i="13"/>
  <c r="C100" i="13"/>
  <c r="C98" i="13"/>
  <c r="C95" i="13"/>
  <c r="C108" i="13" s="1"/>
  <c r="C9" i="13"/>
  <c r="C127" i="13"/>
  <c r="C131" i="13"/>
  <c r="C141" i="13"/>
  <c r="C145" i="13"/>
  <c r="C149" i="13"/>
  <c r="C167" i="13"/>
  <c r="C239" i="13"/>
  <c r="C357" i="13"/>
  <c r="C351" i="13"/>
  <c r="C345" i="13"/>
  <c r="C339" i="13"/>
  <c r="C333" i="13"/>
  <c r="C327" i="13"/>
  <c r="C321" i="13"/>
  <c r="C234" i="13"/>
  <c r="C44" i="13"/>
  <c r="C38" i="13"/>
  <c r="C20" i="13"/>
  <c r="C11" i="13"/>
  <c r="C13" i="12"/>
  <c r="C314" i="13"/>
  <c r="C689" i="13"/>
  <c r="C688" i="13"/>
  <c r="C687" i="13"/>
  <c r="C683" i="13"/>
  <c r="C679" i="13"/>
  <c r="C675" i="13"/>
  <c r="C674" i="13"/>
  <c r="C673" i="13"/>
  <c r="C669" i="13"/>
  <c r="C665" i="13"/>
  <c r="C661" i="13"/>
  <c r="C660" i="13"/>
  <c r="C656" i="13"/>
  <c r="C652" i="13"/>
  <c r="C648" i="13"/>
  <c r="C647" i="13"/>
  <c r="C646" i="13"/>
  <c r="C642" i="13"/>
  <c r="C638" i="13"/>
  <c r="C634" i="13"/>
  <c r="C633" i="13"/>
  <c r="C632" i="13"/>
  <c r="C628" i="13"/>
  <c r="C624" i="13"/>
  <c r="C620" i="13"/>
  <c r="C618" i="13"/>
  <c r="C614" i="13"/>
  <c r="C610" i="13"/>
  <c r="C606" i="13"/>
  <c r="C605" i="13"/>
  <c r="C604" i="13"/>
  <c r="C600" i="13"/>
  <c r="C596" i="13"/>
  <c r="C592" i="13"/>
  <c r="C591" i="13"/>
  <c r="C590" i="13"/>
  <c r="C586" i="13"/>
  <c r="C582" i="13"/>
  <c r="C578" i="13"/>
  <c r="C577" i="13"/>
  <c r="C576" i="13"/>
  <c r="C575" i="13"/>
  <c r="C571" i="13"/>
  <c r="C567" i="13"/>
  <c r="C563" i="13"/>
  <c r="C562" i="13"/>
  <c r="C561" i="13"/>
  <c r="C557" i="13"/>
  <c r="C553" i="13"/>
  <c r="C549" i="13"/>
  <c r="C548" i="13"/>
  <c r="C547" i="13"/>
  <c r="C543" i="13"/>
  <c r="C539" i="13"/>
  <c r="C535" i="13"/>
  <c r="C534" i="13"/>
  <c r="C533" i="13"/>
  <c r="C532" i="13"/>
  <c r="C531" i="13"/>
  <c r="C527" i="13"/>
  <c r="C523" i="13"/>
  <c r="C519" i="13"/>
  <c r="C518" i="13"/>
  <c r="C517" i="13"/>
  <c r="C513" i="13"/>
  <c r="C509" i="13"/>
  <c r="C505" i="13"/>
  <c r="C504" i="13"/>
  <c r="C503" i="13"/>
  <c r="C499" i="13"/>
  <c r="C495" i="13"/>
  <c r="C491" i="13"/>
  <c r="C490" i="13"/>
  <c r="C489" i="13"/>
  <c r="C488" i="13"/>
  <c r="C484" i="13"/>
  <c r="C480" i="13"/>
  <c r="C476" i="13"/>
  <c r="C475" i="13"/>
  <c r="C474" i="13"/>
  <c r="C470" i="13"/>
  <c r="C466" i="13"/>
  <c r="C462" i="13"/>
  <c r="C461" i="13"/>
  <c r="C460" i="13"/>
  <c r="C456" i="13"/>
  <c r="C452" i="13"/>
  <c r="C448" i="13"/>
  <c r="C447" i="13"/>
  <c r="C446" i="13"/>
  <c r="C445" i="13"/>
  <c r="C441" i="13"/>
  <c r="C437" i="13"/>
  <c r="C433" i="13"/>
  <c r="C432" i="13"/>
  <c r="C431" i="13"/>
  <c r="C427" i="13"/>
  <c r="C423" i="13"/>
  <c r="C419" i="13"/>
  <c r="C418" i="13"/>
  <c r="C417" i="13"/>
  <c r="C413" i="13"/>
  <c r="C409" i="13"/>
  <c r="C405" i="13"/>
  <c r="C404" i="13"/>
  <c r="C403" i="13"/>
  <c r="C402" i="13"/>
  <c r="C398" i="13"/>
  <c r="C394" i="13"/>
  <c r="C390" i="13"/>
  <c r="C389" i="13"/>
  <c r="C388" i="13"/>
  <c r="C384" i="13"/>
  <c r="C380" i="13"/>
  <c r="C376" i="13"/>
  <c r="C375" i="13"/>
  <c r="C374" i="13"/>
  <c r="C370" i="13"/>
  <c r="C366" i="13"/>
  <c r="C362" i="13"/>
  <c r="C361" i="13"/>
  <c r="C359" i="13"/>
  <c r="C355" i="13"/>
  <c r="C354" i="13"/>
  <c r="C619" i="13" s="1"/>
  <c r="C353" i="13"/>
  <c r="C349" i="13"/>
  <c r="C348" i="13"/>
  <c r="C347" i="13"/>
  <c r="C343" i="13"/>
  <c r="C342" i="13"/>
  <c r="C341" i="13"/>
  <c r="C316" i="13"/>
  <c r="C303" i="13"/>
  <c r="C299" i="13"/>
  <c r="C289" i="13"/>
  <c r="C285" i="13"/>
  <c r="C275" i="13"/>
  <c r="C271" i="13"/>
  <c r="C261" i="13"/>
  <c r="C258" i="13"/>
  <c r="C257" i="13"/>
  <c r="C254" i="13"/>
  <c r="C247" i="13"/>
  <c r="C244" i="13"/>
  <c r="C226" i="13"/>
  <c r="C216" i="13"/>
  <c r="C212" i="13"/>
  <c r="C202" i="13"/>
  <c r="C198" i="13"/>
  <c r="C188" i="13"/>
  <c r="C184" i="13"/>
  <c r="C183" i="13"/>
  <c r="C174" i="13"/>
  <c r="C171" i="13"/>
  <c r="C170" i="13"/>
  <c r="C169" i="13"/>
  <c r="C160" i="13"/>
  <c r="C157" i="13"/>
  <c r="C156" i="13"/>
  <c r="C155" i="13"/>
  <c r="C153" i="13"/>
  <c r="C134" i="13"/>
  <c r="C128" i="13"/>
  <c r="C124" i="13"/>
  <c r="C120" i="13"/>
  <c r="C117" i="13"/>
  <c r="C114" i="13"/>
  <c r="C113" i="13"/>
  <c r="C112" i="13"/>
  <c r="C92" i="13"/>
  <c r="C88" i="13"/>
  <c r="C81" i="13"/>
  <c r="C80" i="13"/>
  <c r="C76" i="13"/>
  <c r="C73" i="13"/>
  <c r="C69" i="13"/>
  <c r="C67" i="13"/>
  <c r="C66" i="13"/>
  <c r="C62" i="13"/>
  <c r="C59" i="13"/>
  <c r="C55" i="13"/>
  <c r="C52" i="13"/>
  <c r="C48" i="13"/>
  <c r="C45" i="13"/>
  <c r="C41" i="13"/>
  <c r="C39" i="13"/>
  <c r="C35" i="13"/>
  <c r="C34" i="13"/>
  <c r="C24" i="13"/>
  <c r="C334" i="12"/>
  <c r="C330" i="12"/>
  <c r="C320" i="12"/>
  <c r="C316" i="12"/>
  <c r="C307" i="12"/>
  <c r="C303" i="12"/>
  <c r="C293" i="12"/>
  <c r="C289" i="12"/>
  <c r="C279" i="12"/>
  <c r="C275" i="12"/>
  <c r="C264" i="12"/>
  <c r="C260" i="12"/>
  <c r="C250" i="12"/>
  <c r="C246" i="12"/>
  <c r="C236" i="12"/>
  <c r="C232" i="12"/>
  <c r="C220" i="12"/>
  <c r="C216" i="12"/>
  <c r="C206" i="12"/>
  <c r="C202" i="12"/>
  <c r="C192" i="12"/>
  <c r="C188" i="12"/>
  <c r="C177" i="12"/>
  <c r="C173" i="12"/>
  <c r="C163" i="12"/>
  <c r="C159" i="12"/>
  <c r="C149" i="12"/>
  <c r="C145" i="12"/>
  <c r="C134" i="12"/>
  <c r="C130" i="12"/>
  <c r="C120" i="12"/>
  <c r="C116" i="12"/>
  <c r="C106" i="12"/>
  <c r="C102" i="12"/>
  <c r="C91" i="12"/>
  <c r="C87" i="12"/>
  <c r="C77" i="12"/>
  <c r="C73" i="12"/>
  <c r="C63" i="12"/>
  <c r="C59" i="12"/>
  <c r="C187" i="11"/>
  <c r="C183" i="11"/>
  <c r="C173" i="11"/>
  <c r="C169" i="11"/>
  <c r="C159" i="11"/>
  <c r="C155" i="11"/>
  <c r="C145" i="11"/>
  <c r="C141" i="11"/>
  <c r="C131" i="11"/>
  <c r="C127" i="11"/>
  <c r="C116" i="11"/>
  <c r="C112" i="11"/>
  <c r="C102" i="11"/>
  <c r="C98" i="11"/>
  <c r="C88" i="11"/>
  <c r="C84" i="11"/>
  <c r="C73" i="11"/>
  <c r="C69" i="11"/>
  <c r="C59" i="11"/>
  <c r="C55" i="11"/>
  <c r="C45" i="11"/>
  <c r="C41" i="11"/>
  <c r="C138" i="10"/>
  <c r="C134" i="10"/>
  <c r="C124" i="10"/>
  <c r="C120" i="10"/>
  <c r="C110" i="10"/>
  <c r="C106" i="10"/>
  <c r="C96" i="10"/>
  <c r="C92" i="10"/>
  <c r="C82" i="10"/>
  <c r="C78" i="10"/>
  <c r="C67" i="10"/>
  <c r="C63" i="10"/>
  <c r="C53" i="10"/>
  <c r="C49" i="10"/>
  <c r="C39" i="10"/>
  <c r="C35" i="10"/>
  <c r="C75" i="9"/>
  <c r="C71" i="9"/>
  <c r="C61" i="9"/>
  <c r="C57" i="9"/>
  <c r="C47" i="9"/>
  <c r="C43" i="9"/>
  <c r="C33" i="9"/>
  <c r="C29" i="9"/>
  <c r="C384" i="8"/>
  <c r="C380" i="8"/>
  <c r="C370" i="8"/>
  <c r="C366" i="8"/>
  <c r="C356" i="8"/>
  <c r="C352" i="8"/>
  <c r="C342" i="8"/>
  <c r="C338" i="8"/>
  <c r="C328" i="8"/>
  <c r="C324" i="8"/>
  <c r="C313" i="8"/>
  <c r="C309" i="8"/>
  <c r="C299" i="8"/>
  <c r="C295" i="8"/>
  <c r="C285" i="8"/>
  <c r="C281" i="8"/>
  <c r="C270" i="8"/>
  <c r="C266" i="8"/>
  <c r="C256" i="8"/>
  <c r="C252" i="8"/>
  <c r="C242" i="8"/>
  <c r="C238" i="8"/>
  <c r="C226" i="8"/>
  <c r="C222" i="8"/>
  <c r="C212" i="8"/>
  <c r="C208" i="8"/>
  <c r="C198" i="8"/>
  <c r="C194" i="8"/>
  <c r="C183" i="8"/>
  <c r="C179" i="8"/>
  <c r="C169" i="8"/>
  <c r="C165" i="8"/>
  <c r="C155" i="8"/>
  <c r="C151" i="8"/>
  <c r="C140" i="8"/>
  <c r="C136" i="8"/>
  <c r="C126" i="8"/>
  <c r="C122" i="8"/>
  <c r="C112" i="8"/>
  <c r="C108" i="8"/>
  <c r="C97" i="8"/>
  <c r="C93" i="8"/>
  <c r="C83" i="8"/>
  <c r="C79" i="8"/>
  <c r="C69" i="8"/>
  <c r="C65" i="8"/>
  <c r="C153" i="6"/>
  <c r="C149" i="6"/>
  <c r="C139" i="6"/>
  <c r="C135" i="6"/>
  <c r="C125" i="6"/>
  <c r="C121" i="6"/>
  <c r="C110" i="6"/>
  <c r="C106" i="6"/>
  <c r="C96" i="6"/>
  <c r="C92" i="6"/>
  <c r="C82" i="6"/>
  <c r="C78" i="6"/>
  <c r="C67" i="6"/>
  <c r="C63" i="6"/>
  <c r="C53" i="6"/>
  <c r="C49" i="6"/>
  <c r="C39" i="6"/>
  <c r="C35" i="6"/>
  <c r="C138" i="7"/>
  <c r="C134" i="7"/>
  <c r="C124" i="7"/>
  <c r="C120" i="7"/>
  <c r="C110" i="7"/>
  <c r="C106" i="7"/>
  <c r="C96" i="7"/>
  <c r="C92" i="7"/>
  <c r="C82" i="7"/>
  <c r="C78" i="7"/>
  <c r="C67" i="7"/>
  <c r="C63" i="7"/>
  <c r="C53" i="7"/>
  <c r="C49" i="7"/>
  <c r="C39" i="7"/>
  <c r="C35" i="7"/>
  <c r="C286" i="5"/>
  <c r="C282" i="5"/>
  <c r="C272" i="5"/>
  <c r="C268" i="5"/>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286" i="4"/>
  <c r="C282" i="4"/>
  <c r="C272" i="4"/>
  <c r="C268" i="4"/>
  <c r="C258" i="4"/>
  <c r="C254" i="4"/>
  <c r="C244" i="4"/>
  <c r="C240" i="4"/>
  <c r="C230" i="4"/>
  <c r="C226" i="4"/>
  <c r="C214" i="4"/>
  <c r="C210" i="4"/>
  <c r="C200" i="4"/>
  <c r="C196" i="4"/>
  <c r="C186" i="4"/>
  <c r="C182" i="4"/>
  <c r="C171" i="4"/>
  <c r="C167" i="4"/>
  <c r="C157" i="4"/>
  <c r="C153" i="4"/>
  <c r="C143" i="4"/>
  <c r="C139" i="4"/>
  <c r="C128" i="4"/>
  <c r="C124" i="4"/>
  <c r="C114" i="4"/>
  <c r="C110" i="4"/>
  <c r="C100" i="4"/>
  <c r="C96" i="4"/>
  <c r="C85" i="4"/>
  <c r="C81" i="4"/>
  <c r="C71" i="4"/>
  <c r="C67" i="4"/>
  <c r="C57" i="4"/>
  <c r="C53" i="4"/>
  <c r="C187" i="2"/>
  <c r="C183" i="2"/>
  <c r="C173" i="2"/>
  <c r="C169" i="2"/>
  <c r="C159" i="2"/>
  <c r="C155" i="2"/>
  <c r="C145" i="2"/>
  <c r="C141" i="2"/>
  <c r="C131" i="2"/>
  <c r="C127" i="2"/>
  <c r="C116" i="2"/>
  <c r="C112" i="2"/>
  <c r="C102" i="2"/>
  <c r="C98" i="2"/>
  <c r="C88" i="2"/>
  <c r="C84" i="2"/>
  <c r="C73" i="2"/>
  <c r="C69" i="2"/>
  <c r="C59" i="2"/>
  <c r="C55" i="2"/>
  <c r="C45" i="2"/>
  <c r="C41" i="2"/>
  <c r="C236" i="13"/>
  <c r="C232" i="13"/>
  <c r="C220" i="13"/>
  <c r="C206" i="13"/>
  <c r="C192" i="13"/>
  <c r="C91" i="13"/>
  <c r="C324" i="13"/>
  <c r="C309" i="13"/>
  <c r="C295" i="13"/>
  <c r="C281" i="13"/>
  <c r="C266" i="13"/>
  <c r="C252" i="13"/>
  <c r="C222" i="13"/>
  <c r="C208" i="13"/>
  <c r="C194" i="13"/>
  <c r="C179" i="13"/>
  <c r="C165" i="13"/>
  <c r="C151" i="13"/>
  <c r="C136" i="13"/>
  <c r="C122" i="13"/>
  <c r="C93" i="13"/>
  <c r="C135" i="13"/>
  <c r="C121" i="13"/>
  <c r="C43" i="13"/>
  <c r="C29" i="13"/>
  <c r="C330" i="13"/>
  <c r="C307" i="13"/>
  <c r="C293" i="13"/>
  <c r="C279" i="13"/>
  <c r="C265" i="13"/>
  <c r="C251" i="13"/>
  <c r="C178" i="13"/>
  <c r="C164" i="13"/>
  <c r="C70" i="13"/>
  <c r="C42" i="13"/>
  <c r="C28" i="13"/>
  <c r="C338" i="12"/>
  <c r="C324" i="12"/>
  <c r="C311" i="12"/>
  <c r="C297" i="12"/>
  <c r="C283" i="12"/>
  <c r="C268" i="12"/>
  <c r="C254" i="12"/>
  <c r="C240" i="12"/>
  <c r="C224" i="12"/>
  <c r="C210" i="12"/>
  <c r="C196" i="12"/>
  <c r="C181" i="12"/>
  <c r="C167" i="12"/>
  <c r="C153" i="12"/>
  <c r="C138" i="12"/>
  <c r="C124" i="12"/>
  <c r="C110" i="12"/>
  <c r="C95" i="12"/>
  <c r="C81" i="12"/>
  <c r="C67" i="12"/>
  <c r="C191" i="11"/>
  <c r="C177" i="11"/>
  <c r="C163" i="11"/>
  <c r="C149" i="11"/>
  <c r="C135" i="11"/>
  <c r="C120" i="11"/>
  <c r="C106" i="11"/>
  <c r="C92" i="11"/>
  <c r="C77" i="11"/>
  <c r="C63" i="11"/>
  <c r="C49" i="11"/>
  <c r="C142" i="10"/>
  <c r="C128" i="10"/>
  <c r="C114" i="10"/>
  <c r="C100" i="10"/>
  <c r="C86" i="10"/>
  <c r="C71" i="10"/>
  <c r="C57" i="10"/>
  <c r="C43" i="10"/>
  <c r="C79" i="9"/>
  <c r="C65" i="9"/>
  <c r="C51" i="9"/>
  <c r="C37" i="9"/>
  <c r="C388" i="8"/>
  <c r="C374" i="8"/>
  <c r="C360" i="8"/>
  <c r="C346" i="8"/>
  <c r="C332" i="8"/>
  <c r="C317" i="8"/>
  <c r="C303" i="8"/>
  <c r="C289" i="8"/>
  <c r="C274" i="8"/>
  <c r="C260" i="8"/>
  <c r="C246" i="8"/>
  <c r="C230" i="8"/>
  <c r="C216" i="8"/>
  <c r="C202" i="8"/>
  <c r="C187" i="8"/>
  <c r="C173" i="8"/>
  <c r="C159" i="8"/>
  <c r="C144" i="8"/>
  <c r="C130" i="8"/>
  <c r="C116" i="8"/>
  <c r="C101" i="8"/>
  <c r="C87" i="8"/>
  <c r="C73" i="8"/>
  <c r="C157" i="6"/>
  <c r="C143" i="6"/>
  <c r="C129" i="6"/>
  <c r="C114" i="6"/>
  <c r="C100" i="6"/>
  <c r="C86" i="6"/>
  <c r="C71" i="6"/>
  <c r="C57" i="6"/>
  <c r="C43" i="6"/>
  <c r="C142" i="7"/>
  <c r="C128" i="7"/>
  <c r="C114" i="7"/>
  <c r="C100" i="7"/>
  <c r="C86" i="7"/>
  <c r="C71" i="7"/>
  <c r="C57" i="7"/>
  <c r="C43" i="7"/>
  <c r="C290" i="5"/>
  <c r="C276" i="5"/>
  <c r="C262" i="5"/>
  <c r="C248" i="5"/>
  <c r="C234" i="5"/>
  <c r="C218" i="5"/>
  <c r="C204" i="5"/>
  <c r="C190" i="5"/>
  <c r="C175" i="5"/>
  <c r="C161" i="5"/>
  <c r="C147" i="5"/>
  <c r="C132" i="5"/>
  <c r="C118" i="5"/>
  <c r="C104" i="5"/>
  <c r="C89" i="5"/>
  <c r="C75" i="5"/>
  <c r="C61" i="5"/>
  <c r="C290" i="4"/>
  <c r="C276" i="4"/>
  <c r="C262" i="4"/>
  <c r="C248" i="4"/>
  <c r="C234" i="4"/>
  <c r="C218" i="4"/>
  <c r="C204" i="4"/>
  <c r="C190" i="4"/>
  <c r="C175" i="4"/>
  <c r="C161" i="4"/>
  <c r="C147" i="4"/>
  <c r="C132" i="4"/>
  <c r="C118" i="4"/>
  <c r="C104" i="4"/>
  <c r="C89" i="4"/>
  <c r="C75" i="4"/>
  <c r="C61" i="4"/>
  <c r="C191" i="2"/>
  <c r="C177" i="2"/>
  <c r="C163" i="2"/>
  <c r="C149" i="2"/>
  <c r="C135" i="2"/>
  <c r="C120" i="2"/>
  <c r="C106" i="2"/>
  <c r="C92" i="2"/>
  <c r="C77" i="2"/>
  <c r="C63" i="2"/>
  <c r="C49" i="2"/>
  <c r="C229" i="13"/>
  <c r="C15" i="12"/>
  <c r="C15" i="11"/>
  <c r="C15" i="10"/>
  <c r="C15" i="9"/>
  <c r="C15" i="8"/>
  <c r="C15" i="6"/>
  <c r="C15" i="7"/>
  <c r="C15" i="5"/>
  <c r="C15" i="4"/>
  <c r="C15" i="2"/>
  <c r="B648" i="13"/>
  <c r="B606" i="13"/>
  <c r="B634" i="13"/>
  <c r="B623" i="13"/>
  <c r="B352" i="13"/>
  <c r="B346" i="13"/>
  <c r="B675" i="13"/>
  <c r="B661" i="13"/>
  <c r="B592" i="13"/>
  <c r="B581" i="13"/>
  <c r="B563" i="13"/>
  <c r="B549" i="13"/>
  <c r="B538" i="13"/>
  <c r="B519" i="13"/>
  <c r="B505" i="13"/>
  <c r="B494" i="13"/>
  <c r="B476" i="13"/>
  <c r="B462" i="13"/>
  <c r="B451" i="13"/>
  <c r="B433" i="13"/>
  <c r="B419" i="13"/>
  <c r="B408" i="13"/>
  <c r="B390" i="13"/>
  <c r="B376" i="13"/>
  <c r="B365" i="13"/>
  <c r="B339" i="13"/>
  <c r="C337" i="13"/>
  <c r="C336" i="13"/>
  <c r="C335" i="13"/>
  <c r="C331" i="13"/>
  <c r="C329" i="13"/>
  <c r="C325" i="13"/>
  <c r="C323" i="13"/>
  <c r="C319" i="13"/>
  <c r="C318" i="13"/>
  <c r="C312" i="13"/>
  <c r="C271" i="12"/>
  <c r="C285" i="12"/>
  <c r="C299" i="12"/>
  <c r="B83" i="12"/>
  <c r="B344" i="12"/>
  <c r="C308" i="13"/>
  <c r="C294" i="13"/>
  <c r="C280" i="13"/>
  <c r="C267" i="13"/>
  <c r="C253" i="13"/>
  <c r="C221" i="13"/>
  <c r="C207" i="13"/>
  <c r="C193" i="13"/>
  <c r="C180" i="13"/>
  <c r="C166" i="13"/>
  <c r="C152" i="13"/>
  <c r="C150" i="13"/>
  <c r="C137" i="13"/>
  <c r="C123" i="13"/>
  <c r="C109" i="13"/>
  <c r="C72" i="13"/>
  <c r="C58" i="13"/>
  <c r="C30" i="13"/>
  <c r="C16" i="13"/>
  <c r="C339" i="12"/>
  <c r="C326" i="12"/>
  <c r="C325" i="12"/>
  <c r="C312" i="12"/>
  <c r="C298" i="12"/>
  <c r="C284" i="12"/>
  <c r="C269" i="12"/>
  <c r="C256" i="12"/>
  <c r="C255" i="12"/>
  <c r="C242" i="12"/>
  <c r="C241" i="12"/>
  <c r="C228" i="12"/>
  <c r="C226" i="12"/>
  <c r="C225" i="12"/>
  <c r="C212" i="12"/>
  <c r="C211" i="12"/>
  <c r="C198" i="12"/>
  <c r="C197" i="12"/>
  <c r="C184" i="12"/>
  <c r="C182" i="12"/>
  <c r="C169" i="12"/>
  <c r="C168" i="12"/>
  <c r="C155" i="12"/>
  <c r="C154" i="12"/>
  <c r="C141" i="12"/>
  <c r="C139" i="12"/>
  <c r="C126" i="12"/>
  <c r="C125" i="12"/>
  <c r="C112" i="12"/>
  <c r="C111" i="12"/>
  <c r="C98" i="12"/>
  <c r="C96" i="12"/>
  <c r="C83" i="12"/>
  <c r="C82" i="12"/>
  <c r="C69" i="12"/>
  <c r="C68" i="12"/>
  <c r="C55" i="12"/>
  <c r="C48" i="12"/>
  <c r="C42" i="12"/>
  <c r="C36" i="12"/>
  <c r="C30" i="12"/>
  <c r="C24" i="12"/>
  <c r="C18" i="12"/>
  <c r="C6" i="12"/>
  <c r="C192" i="11"/>
  <c r="C179" i="11"/>
  <c r="C178" i="11"/>
  <c r="C165" i="11"/>
  <c r="C164" i="11"/>
  <c r="C151" i="11"/>
  <c r="C150" i="11"/>
  <c r="C137" i="11"/>
  <c r="C136" i="11"/>
  <c r="C123" i="11"/>
  <c r="C121" i="11"/>
  <c r="C108" i="11"/>
  <c r="C107" i="11"/>
  <c r="C94" i="11"/>
  <c r="C93" i="11"/>
  <c r="C80" i="11"/>
  <c r="C78" i="11"/>
  <c r="C65" i="11"/>
  <c r="C64" i="11"/>
  <c r="C51" i="11"/>
  <c r="C50" i="11"/>
  <c r="C37" i="11"/>
  <c r="C30" i="11"/>
  <c r="C24" i="11"/>
  <c r="C18" i="11"/>
  <c r="C6" i="11"/>
  <c r="C143" i="10"/>
  <c r="C130" i="10"/>
  <c r="C129" i="10"/>
  <c r="C116" i="10"/>
  <c r="C115" i="10"/>
  <c r="C102" i="10"/>
  <c r="C101" i="10"/>
  <c r="C88" i="10"/>
  <c r="C87" i="10"/>
  <c r="C74" i="10"/>
  <c r="C72" i="10"/>
  <c r="C59" i="10"/>
  <c r="C58" i="10"/>
  <c r="C45" i="10"/>
  <c r="C44" i="10"/>
  <c r="C31" i="10"/>
  <c r="C24" i="10"/>
  <c r="C18" i="10"/>
  <c r="C6" i="10"/>
  <c r="C80" i="9"/>
  <c r="C67" i="9"/>
  <c r="C66" i="9"/>
  <c r="C53" i="9"/>
  <c r="C52" i="9"/>
  <c r="C39" i="9"/>
  <c r="C38" i="9"/>
  <c r="C25" i="9"/>
  <c r="C18" i="9"/>
  <c r="C6" i="9"/>
  <c r="C389" i="8"/>
  <c r="C376" i="8"/>
  <c r="C375" i="8"/>
  <c r="C362" i="8"/>
  <c r="C361" i="8"/>
  <c r="C348" i="8"/>
  <c r="C347" i="8"/>
  <c r="C334" i="8"/>
  <c r="C333" i="8"/>
  <c r="C320" i="8"/>
  <c r="C318" i="8"/>
  <c r="C305" i="8"/>
  <c r="C304" i="8"/>
  <c r="C291" i="8"/>
  <c r="C290" i="8"/>
  <c r="C277" i="8"/>
  <c r="C275" i="8"/>
  <c r="C262" i="8"/>
  <c r="C261" i="8"/>
  <c r="C248" i="8"/>
  <c r="C247" i="8"/>
  <c r="C234" i="8"/>
  <c r="C232" i="8"/>
  <c r="C231" i="8"/>
  <c r="C218" i="8"/>
  <c r="C217" i="8"/>
  <c r="C204" i="8"/>
  <c r="C203" i="8"/>
  <c r="C190" i="8"/>
  <c r="C188" i="8"/>
  <c r="C175" i="8"/>
  <c r="C174" i="8"/>
  <c r="C161" i="8"/>
  <c r="C160" i="8"/>
  <c r="C147" i="8"/>
  <c r="C145" i="8"/>
  <c r="C132" i="8"/>
  <c r="C131" i="8"/>
  <c r="C118" i="8"/>
  <c r="C117" i="8"/>
  <c r="C104" i="8"/>
  <c r="C102" i="8"/>
  <c r="C89" i="8"/>
  <c r="C88" i="8"/>
  <c r="C75" i="8"/>
  <c r="C74" i="8"/>
  <c r="C61" i="8"/>
  <c r="C54" i="8"/>
  <c r="C48" i="8"/>
  <c r="C42" i="8"/>
  <c r="C36" i="8"/>
  <c r="C30" i="8"/>
  <c r="C24" i="8"/>
  <c r="C18" i="8"/>
  <c r="C6" i="8"/>
  <c r="C158" i="6"/>
  <c r="C145" i="6"/>
  <c r="B145" i="6"/>
  <c r="C144" i="6"/>
  <c r="C131" i="6"/>
  <c r="C130" i="6"/>
  <c r="B123" i="6"/>
  <c r="C117" i="6"/>
  <c r="C115" i="6"/>
  <c r="C102" i="6"/>
  <c r="B102" i="6"/>
  <c r="C101" i="6"/>
  <c r="C88" i="6"/>
  <c r="B88" i="6"/>
  <c r="C87" i="6"/>
  <c r="B77" i="6"/>
  <c r="C74" i="6"/>
  <c r="C72" i="6"/>
  <c r="C59" i="6"/>
  <c r="B59" i="6"/>
  <c r="C58" i="6"/>
  <c r="C45" i="6"/>
  <c r="B45" i="6"/>
  <c r="C44" i="6"/>
  <c r="B34" i="6"/>
  <c r="C31" i="6"/>
  <c r="C24" i="6"/>
  <c r="C18" i="6"/>
  <c r="C143" i="7"/>
  <c r="C130" i="7"/>
  <c r="C129" i="7"/>
  <c r="C116" i="7"/>
  <c r="C115" i="7"/>
  <c r="C102" i="7"/>
  <c r="C101" i="7"/>
  <c r="C88" i="7"/>
  <c r="C87" i="7"/>
  <c r="C74" i="7"/>
  <c r="C72" i="7"/>
  <c r="C59" i="7"/>
  <c r="C58" i="7"/>
  <c r="C45" i="7"/>
  <c r="C44" i="7"/>
  <c r="C31" i="7"/>
  <c r="C24" i="7"/>
  <c r="C18" i="7"/>
  <c r="C6" i="7"/>
  <c r="C291" i="5"/>
  <c r="C278" i="5"/>
  <c r="C277" i="5"/>
  <c r="C264" i="5"/>
  <c r="C263" i="5"/>
  <c r="C250" i="5"/>
  <c r="C249" i="5"/>
  <c r="C236" i="5"/>
  <c r="C235" i="5"/>
  <c r="C222" i="5"/>
  <c r="C220" i="5"/>
  <c r="C219" i="5"/>
  <c r="C206" i="5"/>
  <c r="C205" i="5"/>
  <c r="C192" i="5"/>
  <c r="C191" i="5"/>
  <c r="C178" i="5"/>
  <c r="C176" i="5"/>
  <c r="C163" i="5"/>
  <c r="C162" i="5"/>
  <c r="C149" i="5"/>
  <c r="C148" i="5"/>
  <c r="C135" i="5"/>
  <c r="C133" i="5"/>
  <c r="C120" i="5"/>
  <c r="C119" i="5"/>
  <c r="C106" i="5"/>
  <c r="C105" i="5"/>
  <c r="C92" i="5"/>
  <c r="C90" i="5"/>
  <c r="C77" i="5"/>
  <c r="C76" i="5"/>
  <c r="C63" i="5"/>
  <c r="C62" i="5"/>
  <c r="C49" i="5"/>
  <c r="C42" i="5"/>
  <c r="C36" i="5"/>
  <c r="C30" i="5"/>
  <c r="C24" i="5"/>
  <c r="C18" i="5"/>
  <c r="C6" i="5"/>
  <c r="C291" i="4"/>
  <c r="C278" i="4"/>
  <c r="C277" i="4"/>
  <c r="C264" i="4"/>
  <c r="C263" i="4"/>
  <c r="C250" i="4"/>
  <c r="C249" i="4"/>
  <c r="C236" i="4"/>
  <c r="C235" i="4"/>
  <c r="C222" i="4"/>
  <c r="C220" i="4"/>
  <c r="C219" i="4"/>
  <c r="C206" i="4"/>
  <c r="C205" i="4"/>
  <c r="C192" i="4"/>
  <c r="C191" i="4"/>
  <c r="C178" i="4"/>
  <c r="C176" i="4"/>
  <c r="C163" i="4"/>
  <c r="C162" i="4"/>
  <c r="C149" i="4"/>
  <c r="C148" i="4"/>
  <c r="C135" i="4"/>
  <c r="C133" i="4"/>
  <c r="C120" i="4"/>
  <c r="C119" i="4"/>
  <c r="C106" i="4"/>
  <c r="C105" i="4"/>
  <c r="C92" i="4"/>
  <c r="C90" i="4"/>
  <c r="C77" i="4"/>
  <c r="C76" i="4"/>
  <c r="C63" i="4"/>
  <c r="C62" i="4"/>
  <c r="C49" i="4"/>
  <c r="C42" i="4"/>
  <c r="C36" i="4"/>
  <c r="C30" i="4"/>
  <c r="C24" i="4"/>
  <c r="C18" i="4"/>
  <c r="C6" i="4"/>
  <c r="C192" i="2"/>
  <c r="C179" i="2"/>
  <c r="C178" i="2"/>
  <c r="C165" i="2"/>
  <c r="C164" i="2"/>
  <c r="C151" i="2"/>
  <c r="C150" i="2"/>
  <c r="C137" i="2"/>
  <c r="C136" i="2"/>
  <c r="C123" i="2"/>
  <c r="C121" i="2"/>
  <c r="C108" i="2"/>
  <c r="C107" i="2"/>
  <c r="C94" i="2"/>
  <c r="C93" i="2"/>
  <c r="C80" i="2"/>
  <c r="C78" i="2"/>
  <c r="C65" i="2"/>
  <c r="C64" i="2"/>
  <c r="C51" i="2"/>
  <c r="C50" i="2"/>
  <c r="C37" i="2"/>
  <c r="C31" i="2"/>
  <c r="C24" i="2"/>
  <c r="C18" i="2"/>
  <c r="C6" i="2"/>
  <c r="C6" i="6"/>
  <c r="B165" i="6"/>
  <c r="B12" i="13"/>
  <c r="B137" i="13"/>
  <c r="B155" i="13"/>
  <c r="B166" i="13"/>
  <c r="B295" i="13"/>
  <c r="B281" i="13"/>
  <c r="B267" i="13"/>
  <c r="B242" i="13"/>
  <c r="C243" i="13" s="1"/>
  <c r="C231" i="13"/>
  <c r="C238" i="13" s="1"/>
  <c r="C227" i="13"/>
  <c r="C225" i="13"/>
  <c r="B208" i="13"/>
  <c r="B194" i="13"/>
  <c r="B180" i="13"/>
  <c r="B112" i="13"/>
  <c r="C89" i="13"/>
  <c r="C86" i="13"/>
  <c r="B72" i="13"/>
  <c r="B58" i="13"/>
  <c r="B44" i="13"/>
  <c r="B19" i="13"/>
  <c r="C8" i="13"/>
  <c r="C15" i="13" s="1"/>
  <c r="C4" i="13"/>
  <c r="C2" i="13"/>
  <c r="C13" i="2"/>
  <c r="C13" i="4"/>
  <c r="C13" i="5"/>
  <c r="C13" i="7"/>
  <c r="C13" i="6"/>
  <c r="C13" i="8"/>
  <c r="C13" i="9"/>
  <c r="C13" i="10"/>
  <c r="C13" i="11"/>
  <c r="B137" i="11"/>
  <c r="B126" i="11"/>
  <c r="B151" i="11"/>
  <c r="C34" i="11"/>
  <c r="C29" i="11"/>
  <c r="C122" i="11" s="1"/>
  <c r="C344" i="12"/>
  <c r="B69" i="12"/>
  <c r="B58" i="12"/>
  <c r="B65" i="11"/>
  <c r="B40" i="11"/>
  <c r="B155" i="12"/>
  <c r="C242" i="11"/>
  <c r="C238" i="11"/>
  <c r="C234" i="11"/>
  <c r="C228" i="11"/>
  <c r="C224" i="11"/>
  <c r="C217" i="11"/>
  <c r="C213" i="11"/>
  <c r="C207" i="11"/>
  <c r="C203" i="11"/>
  <c r="B197" i="11"/>
  <c r="C197" i="11" s="1"/>
  <c r="C195" i="11"/>
  <c r="C193" i="11"/>
  <c r="B179" i="11"/>
  <c r="B165" i="11"/>
  <c r="B108" i="11"/>
  <c r="B94" i="11"/>
  <c r="B83" i="11"/>
  <c r="C28" i="11"/>
  <c r="C23" i="11"/>
  <c r="C79" i="11" s="1"/>
  <c r="C22" i="11"/>
  <c r="C17" i="11"/>
  <c r="C36" i="11" s="1"/>
  <c r="C11" i="11"/>
  <c r="C9" i="11"/>
  <c r="C4" i="11"/>
  <c r="C2" i="11"/>
  <c r="B38" i="12"/>
  <c r="B32" i="12"/>
  <c r="B101" i="12"/>
  <c r="B26" i="12"/>
  <c r="C378" i="12"/>
  <c r="C375" i="12"/>
  <c r="C371" i="12"/>
  <c r="C364" i="12"/>
  <c r="C360" i="12"/>
  <c r="C354" i="12"/>
  <c r="C350" i="12"/>
  <c r="C342" i="12"/>
  <c r="C340" i="12"/>
  <c r="B326" i="12"/>
  <c r="B312" i="12"/>
  <c r="B299" i="12"/>
  <c r="B285" i="12"/>
  <c r="B274" i="12"/>
  <c r="B256" i="12"/>
  <c r="B242" i="12"/>
  <c r="B231" i="12"/>
  <c r="B212" i="12"/>
  <c r="B198" i="12"/>
  <c r="B187" i="12"/>
  <c r="B169" i="12"/>
  <c r="B144" i="12"/>
  <c r="B126" i="12"/>
  <c r="B112" i="12"/>
  <c r="C52" i="12"/>
  <c r="B50" i="12"/>
  <c r="C47" i="12"/>
  <c r="C270" i="12" s="1"/>
  <c r="C46" i="12"/>
  <c r="C41" i="12"/>
  <c r="C227" i="12" s="1"/>
  <c r="C40" i="12"/>
  <c r="C35" i="12"/>
  <c r="C183" i="12" s="1"/>
  <c r="C34" i="12"/>
  <c r="C29" i="12"/>
  <c r="C140" i="12" s="1"/>
  <c r="C28" i="12"/>
  <c r="C23" i="12"/>
  <c r="C97" i="12" s="1"/>
  <c r="C22" i="12"/>
  <c r="C17" i="12"/>
  <c r="C54" i="12" s="1"/>
  <c r="C11" i="12"/>
  <c r="C9" i="12"/>
  <c r="C4" i="12"/>
  <c r="C2" i="12"/>
  <c r="B298" i="4"/>
  <c r="B296" i="5"/>
  <c r="B150" i="7"/>
  <c r="B394" i="8"/>
  <c r="B85" i="9"/>
  <c r="B148" i="10"/>
  <c r="C148" i="10" s="1"/>
  <c r="C189" i="10"/>
  <c r="C185" i="10"/>
  <c r="C179" i="10"/>
  <c r="C175" i="10"/>
  <c r="B59" i="10"/>
  <c r="B67" i="9"/>
  <c r="B34" i="10"/>
  <c r="B77" i="10"/>
  <c r="C193" i="10"/>
  <c r="C168" i="10"/>
  <c r="C164" i="10"/>
  <c r="C158" i="10"/>
  <c r="C154" i="10"/>
  <c r="C146" i="10"/>
  <c r="C144" i="10"/>
  <c r="B130" i="10"/>
  <c r="B116" i="10"/>
  <c r="B102" i="10"/>
  <c r="B88" i="10"/>
  <c r="C28" i="10"/>
  <c r="C23" i="10"/>
  <c r="C73" i="10" s="1"/>
  <c r="C22" i="10"/>
  <c r="C17" i="10"/>
  <c r="C30" i="10" s="1"/>
  <c r="C11" i="10"/>
  <c r="C9" i="10"/>
  <c r="C4" i="10"/>
  <c r="C2" i="10"/>
  <c r="B376" i="8"/>
  <c r="B348" i="8"/>
  <c r="B305" i="8"/>
  <c r="B262" i="8"/>
  <c r="B218" i="8"/>
  <c r="B175" i="8"/>
  <c r="B132" i="8"/>
  <c r="B130" i="7"/>
  <c r="B102" i="7"/>
  <c r="B59" i="7"/>
  <c r="B278" i="5"/>
  <c r="B250" i="5"/>
  <c r="B206" i="5"/>
  <c r="B163" i="5"/>
  <c r="B120" i="5"/>
  <c r="B77" i="5"/>
  <c r="B278" i="4"/>
  <c r="B250" i="4"/>
  <c r="B206" i="4"/>
  <c r="B163" i="4"/>
  <c r="B120" i="4"/>
  <c r="B77" i="4"/>
  <c r="B179" i="2"/>
  <c r="B151" i="2"/>
  <c r="B108" i="2"/>
  <c r="B65" i="2"/>
  <c r="B53" i="9"/>
  <c r="V15" i="9" l="1"/>
  <c r="U15" i="9"/>
  <c r="X14" i="9"/>
  <c r="W14" i="9"/>
  <c r="S14" i="9"/>
  <c r="R14" i="9"/>
  <c r="C109" i="9"/>
  <c r="C105" i="9"/>
  <c r="C101" i="9"/>
  <c r="C95" i="9"/>
  <c r="C91" i="9"/>
  <c r="C85" i="9"/>
  <c r="C83" i="9"/>
  <c r="C81" i="9"/>
  <c r="B39" i="9"/>
  <c r="B28" i="9"/>
  <c r="C22" i="9"/>
  <c r="C17" i="9"/>
  <c r="C24" i="9" s="1"/>
  <c r="C11" i="9"/>
  <c r="C9" i="9"/>
  <c r="C4" i="9"/>
  <c r="C2" i="9"/>
  <c r="B323" i="8"/>
  <c r="B334" i="8"/>
  <c r="B291" i="8"/>
  <c r="B280" i="8"/>
  <c r="B50" i="8"/>
  <c r="B44" i="8"/>
  <c r="B56" i="8"/>
  <c r="C58" i="8"/>
  <c r="C53" i="8"/>
  <c r="C319" i="8" s="1"/>
  <c r="C52" i="8"/>
  <c r="C47" i="8"/>
  <c r="C276" i="8" s="1"/>
  <c r="C41" i="8"/>
  <c r="C233" i="8" s="1"/>
  <c r="C35" i="8"/>
  <c r="C189" i="8" s="1"/>
  <c r="C29" i="8"/>
  <c r="C146" i="8" s="1"/>
  <c r="C23" i="8"/>
  <c r="C103" i="8" s="1"/>
  <c r="C17" i="8"/>
  <c r="C60" i="8" s="1"/>
  <c r="C468" i="8"/>
  <c r="C465" i="8"/>
  <c r="C461" i="8"/>
  <c r="C455" i="8"/>
  <c r="C451" i="8"/>
  <c r="C445" i="8"/>
  <c r="C441" i="8"/>
  <c r="C435" i="8"/>
  <c r="C431" i="8"/>
  <c r="C425" i="8"/>
  <c r="C421" i="8"/>
  <c r="C414" i="8"/>
  <c r="C410" i="8"/>
  <c r="C404" i="8"/>
  <c r="C400" i="8"/>
  <c r="C394" i="8"/>
  <c r="C392" i="8"/>
  <c r="C390" i="8"/>
  <c r="B362" i="8"/>
  <c r="B248" i="8"/>
  <c r="B237" i="8"/>
  <c r="B204" i="8"/>
  <c r="B193" i="8"/>
  <c r="B161" i="8"/>
  <c r="B150" i="8"/>
  <c r="B118" i="8"/>
  <c r="B107" i="8"/>
  <c r="C46" i="8"/>
  <c r="C40" i="8"/>
  <c r="B39" i="8"/>
  <c r="C34" i="8"/>
  <c r="C28" i="8"/>
  <c r="C22" i="8"/>
  <c r="C11" i="8"/>
  <c r="C9" i="8"/>
  <c r="C4" i="8"/>
  <c r="C2" i="8"/>
  <c r="C172" i="7"/>
  <c r="C168" i="7"/>
  <c r="C164" i="7"/>
  <c r="C158" i="7"/>
  <c r="C154" i="7"/>
  <c r="C150" i="7"/>
  <c r="C148" i="7"/>
  <c r="C144" i="7"/>
  <c r="B116" i="7"/>
  <c r="B88" i="7"/>
  <c r="B77" i="7"/>
  <c r="B45" i="7"/>
  <c r="B34" i="7"/>
  <c r="C28" i="7"/>
  <c r="B26" i="7"/>
  <c r="C23" i="7"/>
  <c r="C73" i="7" s="1"/>
  <c r="C22" i="7"/>
  <c r="C17" i="7"/>
  <c r="C30" i="7" s="1"/>
  <c r="C11" i="7"/>
  <c r="C9" i="7"/>
  <c r="C4" i="7"/>
  <c r="C2" i="7"/>
  <c r="B264" i="4"/>
  <c r="B131" i="6"/>
  <c r="B121" i="6"/>
  <c r="B122" i="6"/>
  <c r="B118" i="6"/>
  <c r="B119" i="6"/>
  <c r="B120" i="6"/>
  <c r="B117" i="6"/>
  <c r="B27" i="6" l="1"/>
  <c r="C399" i="5"/>
  <c r="C395" i="5"/>
  <c r="C197" i="6" l="1"/>
  <c r="C194" i="6"/>
  <c r="C190" i="6"/>
  <c r="C183" i="6"/>
  <c r="C179" i="6"/>
  <c r="C173" i="6"/>
  <c r="C169" i="6"/>
  <c r="C165" i="6"/>
  <c r="C163" i="6"/>
  <c r="C159" i="6"/>
  <c r="C28" i="6"/>
  <c r="C23" i="6"/>
  <c r="C73" i="6" s="1"/>
  <c r="C22" i="6"/>
  <c r="C17" i="6"/>
  <c r="C30" i="6" s="1"/>
  <c r="C11" i="6"/>
  <c r="C9" i="6"/>
  <c r="C4" i="6"/>
  <c r="C2" i="6"/>
  <c r="B165" i="2"/>
  <c r="C41" i="5"/>
  <c r="C221" i="5" s="1"/>
  <c r="C35" i="5"/>
  <c r="C177" i="5" s="1"/>
  <c r="C29" i="5"/>
  <c r="C134" i="5" s="1"/>
  <c r="C23" i="5"/>
  <c r="C91" i="5" s="1"/>
  <c r="C17" i="5"/>
  <c r="C48" i="5" s="1"/>
  <c r="B26" i="5"/>
  <c r="C403" i="5"/>
  <c r="C368" i="5"/>
  <c r="C364" i="5"/>
  <c r="C388" i="5"/>
  <c r="C384" i="5"/>
  <c r="C306" i="5"/>
  <c r="C302" i="5"/>
  <c r="C378" i="5"/>
  <c r="C374" i="5"/>
  <c r="C358" i="5"/>
  <c r="C354" i="5"/>
  <c r="C348" i="5"/>
  <c r="C344" i="5"/>
  <c r="C338" i="5"/>
  <c r="C334" i="5"/>
  <c r="C327" i="5"/>
  <c r="C323" i="5"/>
  <c r="C317" i="5"/>
  <c r="C313" i="5"/>
  <c r="C296" i="5"/>
  <c r="C294" i="5"/>
  <c r="C292" i="5"/>
  <c r="B264" i="5"/>
  <c r="B236" i="5"/>
  <c r="B225" i="5"/>
  <c r="B192" i="5"/>
  <c r="B181" i="5"/>
  <c r="B149" i="5"/>
  <c r="B138" i="5"/>
  <c r="B106" i="5"/>
  <c r="B95" i="5"/>
  <c r="B63" i="5"/>
  <c r="B52" i="5"/>
  <c r="C46" i="5"/>
  <c r="C40" i="5"/>
  <c r="B39" i="5"/>
  <c r="C34" i="5"/>
  <c r="B33" i="5"/>
  <c r="C28" i="5"/>
  <c r="C22" i="5"/>
  <c r="C11" i="5"/>
  <c r="C9" i="5"/>
  <c r="C4" i="5"/>
  <c r="C2" i="5"/>
  <c r="C359" i="4"/>
  <c r="C355" i="4"/>
  <c r="C211" i="2"/>
  <c r="C362" i="4"/>
  <c r="C338" i="4"/>
  <c r="C334" i="4"/>
  <c r="C308" i="4"/>
  <c r="C304" i="4"/>
  <c r="C328" i="4"/>
  <c r="C324" i="4"/>
  <c r="C318" i="4"/>
  <c r="C314" i="4"/>
  <c r="C349" i="4"/>
  <c r="C345" i="4"/>
  <c r="C298" i="4"/>
  <c r="B236" i="4"/>
  <c r="B225" i="4"/>
  <c r="B192" i="4"/>
  <c r="B181" i="4"/>
  <c r="B106" i="4"/>
  <c r="B95" i="4"/>
  <c r="B63" i="4"/>
  <c r="B52" i="4"/>
  <c r="B149" i="4"/>
  <c r="B138" i="4"/>
  <c r="C40" i="4"/>
  <c r="B39" i="4"/>
  <c r="C34" i="4"/>
  <c r="B33" i="4"/>
  <c r="C296" i="4"/>
  <c r="C292" i="4"/>
  <c r="C46" i="4"/>
  <c r="C28" i="4"/>
  <c r="C22" i="4"/>
  <c r="C11" i="4"/>
  <c r="C9" i="4"/>
  <c r="C4" i="4"/>
  <c r="C2" i="4"/>
  <c r="C35" i="2"/>
  <c r="C28" i="2"/>
  <c r="C22" i="2"/>
  <c r="C203" i="2"/>
  <c r="I11" i="1"/>
  <c r="J10" i="1" s="1"/>
  <c r="G11" i="1"/>
  <c r="H9" i="1" s="1"/>
  <c r="B137" i="2"/>
  <c r="B126" i="2"/>
  <c r="B94" i="2"/>
  <c r="B83" i="2"/>
  <c r="B34" i="2"/>
  <c r="B26" i="2"/>
  <c r="C2" i="2"/>
  <c r="C197" i="2"/>
  <c r="C209" i="2"/>
  <c r="C207" i="2"/>
  <c r="C201" i="2"/>
  <c r="C199" i="2"/>
  <c r="C195" i="2"/>
  <c r="C193" i="2"/>
  <c r="B166"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<sst xmlns="http://schemas.openxmlformats.org/spreadsheetml/2006/main" count="3957" uniqueCount="664">
  <si>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</si>
  <si>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</si>
  <si>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</si>
  <si>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</si>
  <si>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</si>
  <si>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</si>
  <si>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</si>
  <si>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</si>
  <si>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</si>
  <si>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</si>
  <si>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</si>
  <si>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</si>
  <si>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</si>
  <si>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</si>
  <si>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</si>
  <si>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</si>
  <si>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</si>
  <si>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</si>
  <si>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</si>
  <si>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</si>
  <si>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</si>
  <si>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</si>
  <si>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</si>
  <si>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</si>
  <si>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</si>
  <si>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</si>
  <si>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</si>
  <si>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</si>
  <si>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</si>
  <si>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</si>
  <si>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</si>
  <si>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</si>
  <si>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</si>
  <si>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</si>
  <si>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</si>
  <si>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</si>
  <si>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</si>
  <si>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</si>
  <si>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</si>
  <si>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</si>
  <si>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</si>
  <si>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</si>
  <si>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</si>
  <si>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</si>
  <si>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</si>
  <si>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</si>
  <si>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</si>
  <si>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</si>
  <si>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</si>
  <si>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</si>
  <si>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</si>
  <si>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</si>
  <si>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</si>
  <si>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</si>
  <si>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</si>
  <si>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</si>
  <si>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</si>
  <si>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</si>
  <si>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</si>
  <si>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</si>
  <si>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</si>
  <si>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</si>
  <si>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</si>
  <si>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</si>
  <si>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</si>
  <si>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</si>
  <si>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</si>
  <si>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</si>
  <si>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</si>
  <si>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AG</t>
  </si>
  <si>
    <t>ARMC9</t>
  </si>
  <si>
    <t>ARHGEF3</t>
  </si>
  <si>
    <t>EPHA6</t>
  </si>
  <si>
    <t>AT</t>
  </si>
  <si>
    <t>C5orf66</t>
  </si>
  <si>
    <t>PTDSS1</t>
  </si>
  <si>
    <t>RECK</t>
  </si>
  <si>
    <t>UBAC2</t>
  </si>
  <si>
    <t>FBLN5</t>
  </si>
  <si>
    <t>SLCO3A1</t>
  </si>
  <si>
    <t>TOX3</t>
  </si>
  <si>
    <t>AGPAT3</t>
  </si>
  <si>
    <t>CT, TT</t>
  </si>
  <si>
    <t>TPRM8</t>
  </si>
  <si>
    <t>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</si>
  <si>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</si>
  <si>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</si>
  <si>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</si>
  <si>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</si>
  <si>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</si>
  <si>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</si>
  <si>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</si>
  <si>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</si>
  <si>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</si>
  <si>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</si>
  <si>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</si>
  <si>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</si>
  <si>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</si>
  <si>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</si>
  <si>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</si>
  <si>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</si>
  <si>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</si>
  <si>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</si>
  <si>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</si>
  <si>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</si>
  <si>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</si>
  <si>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</si>
  <si>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</si>
  <si>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</si>
  <si>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</si>
  <si>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</si>
  <si>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</si>
  <si>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</si>
  <si>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</si>
  <si>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</si>
  <si>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</si>
  <si>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&lt;# G3264+630A (G;G), G3264+630A (A;A) #&gt;</t>
  </si>
  <si>
    <t># Normal Function</t>
  </si>
  <si>
    <t>No therapies are medically indicated at the moment.</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</si>
  <si>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</si>
  <si>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 Severe Risk</t>
  </si>
  <si>
    <t># Moderate Risk</t>
  </si>
  <si>
    <t>&lt;# G750C (G;C) #&gt;</t>
  </si>
  <si>
    <t>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t>
  </si>
  <si>
    <t>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</si>
  <si>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</si>
  <si>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</si>
  <si>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</si>
  <si>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</si>
  <si>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</si>
  <si>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</si>
  <si>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</si>
  <si>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</si>
  <si>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</si>
  <si>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</si>
  <si>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</si>
  <si>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</si>
  <si>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</si>
  <si>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</si>
  <si>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</si>
  <si>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</si>
  <si>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</si>
  <si>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</si>
  <si>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</si>
  <si>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</si>
  <si>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</si>
  <si>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</si>
  <si>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</si>
  <si>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</si>
  <si>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</si>
  <si>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</si>
  <si>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</si>
  <si>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</si>
  <si>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</si>
  <si>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</si>
  <si>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</si>
  <si>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</si>
  <si>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</si>
  <si>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</si>
  <si>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</si>
  <si>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</si>
  <si>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</si>
  <si>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</si>
  <si>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</si>
  <si>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</si>
  <si>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</si>
  <si>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</si>
  <si>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</si>
  <si>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</si>
  <si>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</si>
  <si>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</si>
  <si>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</si>
  <si>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</si>
  <si>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</si>
  <si>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T19960814C TC; T19960814C CC #&gt;</t>
  </si>
  <si>
    <t>&lt;# T19960814C TT #&gt;</t>
  </si>
  <si>
    <t>&lt;# T19943884C (C;C) #&gt;</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</si>
  <si>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</si>
  <si>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</si>
  <si>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</si>
  <si>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</si>
  <si>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</si>
  <si>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</si>
  <si>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</si>
  <si>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</si>
  <si>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</si>
  <si>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</si>
  <si>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</si>
  <si>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</si>
  <si>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</si>
  <si>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</si>
  <si>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</si>
  <si>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</si>
  <si>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</si>
  <si>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</si>
  <si>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</si>
  <si>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</si>
  <si>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</si>
  <si>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</si>
  <si>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</si>
  <si>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</si>
  <si>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</si>
  <si>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</si>
  <si>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</si>
  <si>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</si>
  <si>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</si>
  <si>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</si>
  <si>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</si>
  <si>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</si>
  <si>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</si>
  <si>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</si>
  <si>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</si>
  <si>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</si>
  <si>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</si>
  <si>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</si>
  <si>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</si>
  <si>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</si>
  <si>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</si>
  <si>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</si>
  <si>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</si>
  <si>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</si>
  <si>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</si>
  <si>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</si>
  <si>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</si>
  <si>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</si>
  <si>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</si>
  <si>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</si>
  <si>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</si>
  <si>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</si>
  <si>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</si>
  <si>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</si>
  <si>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</si>
  <si>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</si>
  <si>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</si>
  <si>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</si>
  <si>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</si>
  <si>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</si>
  <si>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</si>
  <si>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</si>
  <si>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</si>
  <si>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</si>
  <si>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</si>
  <si>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</si>
  <si>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</si>
  <si>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</si>
  <si>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</si>
  <si>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</si>
  <si>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</si>
  <si>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</si>
  <si>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</si>
  <si>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</si>
  <si>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</si>
  <si>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</si>
  <si>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</si>
  <si>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</si>
  <si>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</si>
  <si>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</si>
  <si>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</si>
  <si>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</si>
  <si>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</si>
  <si>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</si>
  <si>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</si>
  <si>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</si>
  <si>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</si>
  <si>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NC_000002.12 :g.233917342_234019522</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</si>
  <si>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</si>
  <si>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</si>
  <si>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brain and nervous system, liver, kidney, and blood.</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</si>
  <si>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</si>
  <si>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</si>
  <si>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</si>
  <si>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</si>
  <si>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</si>
  <si>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</si>
  <si>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</si>
  <si>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</si>
  <si>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</si>
  <si>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</si>
  <si>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 Serotonin Deficit</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</si>
  <si>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</si>
  <si>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</si>
  <si>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</si>
  <si>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</si>
  <si>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</si>
  <si>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</si>
  <si>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The T allele causes lower protein levels and reduced serotonin. Individuals with this variant have higher drinking intensity and higher urge and crave for drinking, leading to an increased risk of [alcohol dependence.](https://www.ncbi.nlm.nih.gov/pubmed/22355291?dopt=Abstract)</t>
  </si>
  <si>
    <t>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t>
  </si>
  <si>
    <t>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</si>
  <si>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</si>
  <si>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</si>
  <si>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</si>
  <si>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</si>
  <si>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</si>
  <si>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</si>
  <si>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</si>
  <si>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</si>
  <si>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</si>
  <si>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</si>
  <si>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</si>
  <si>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</si>
  <si>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</si>
  <si>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</si>
  <si>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</si>
  <si>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</si>
  <si>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</si>
  <si>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</si>
  <si>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</si>
  <si>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</si>
  <si>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</si>
  <si>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</si>
  <si>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</si>
  <si>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</si>
  <si>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</si>
  <si>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</si>
  <si>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</si>
  <si>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</si>
  <si>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</si>
  <si>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</si>
  <si>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</si>
  <si>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</si>
  <si>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</si>
  <si>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</si>
  <si>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</si>
  <si>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</si>
  <si>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</si>
  <si>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</si>
  <si>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</si>
  <si>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</si>
  <si>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</si>
  <si>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</si>
  <si>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</si>
  <si>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</si>
  <si>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</si>
  <si>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</si>
  <si>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</si>
  <si>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</si>
  <si>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</si>
  <si>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</si>
  <si>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</si>
  <si>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</si>
  <si>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</si>
  <si>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</si>
  <si>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</si>
  <si>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</si>
  <si>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</si>
  <si>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</si>
  <si>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</si>
  <si>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</si>
  <si>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</si>
  <si>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</si>
  <si>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</si>
  <si>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</si>
  <si>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</si>
  <si>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</si>
  <si>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</si>
  <si>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</si>
  <si>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</si>
  <si>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</si>
  <si>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</si>
  <si>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</si>
  <si>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</si>
  <si>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</si>
  <si>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</si>
  <si>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</si>
  <si>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</si>
  <si>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</si>
  <si>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</si>
  <si>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</si>
  <si>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</si>
  <si>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</si>
  <si>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</si>
  <si>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</si>
  <si>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</si>
  <si>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</si>
  <si>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</si>
  <si>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</si>
  <si>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</si>
  <si>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</si>
  <si>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</si>
  <si>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</si>
  <si>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</si>
  <si>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</si>
  <si>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</si>
  <si>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</si>
  <si>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</si>
  <si>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</si>
  <si>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</si>
  <si>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</si>
  <si>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</si>
  <si>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</si>
  <si>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</si>
  <si>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</si>
  <si>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</si>
  <si>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</si>
  <si>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</si>
  <si>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NC_000003.12:g.56871895G&gt;A</t>
  </si>
  <si>
    <t>CM000676.2:g.84743518A&gt;T</t>
  </si>
  <si>
    <t>NC_000014.9:g.91917655C&gt;A</t>
  </si>
  <si>
    <t>CM000670.2:g.96338727A&gt;G</t>
  </si>
  <si>
    <t>https://www.ncbi.nlm.nih.gov/projects/SNP/snp_ref.cgi?rs=7010471</t>
  </si>
  <si>
    <t>SLC18A2</t>
  </si>
  <si>
    <t>NC_000010.11:g.117278860C&gt;T</t>
  </si>
  <si>
    <t>NC_000010.11:g.117259615C&gt;T</t>
  </si>
  <si>
    <t>TCF3</t>
  </si>
  <si>
    <t>NC_000019.10:g.1650135A&gt;G</t>
  </si>
  <si>
    <t>A</t>
  </si>
  <si>
    <t>TH</t>
  </si>
  <si>
    <t>NC_000011.10:g.2165105A&gt;G</t>
  </si>
  <si>
    <t>NC_000011.10:g.2167955G&gt;A</t>
  </si>
  <si>
    <t>PEX16</t>
  </si>
  <si>
    <t>C</t>
  </si>
  <si>
    <t>NC_000021.9:g.43928298A&gt;C</t>
  </si>
  <si>
    <t>BMP2K</t>
  </si>
  <si>
    <t>NC_000004.12:g.78904323T&gt;A</t>
  </si>
  <si>
    <t>NC_000004.12:g.78845523T&gt;A</t>
  </si>
  <si>
    <t>NC_000004.12:g.78855950T&gt;C</t>
  </si>
  <si>
    <t>T</t>
  </si>
  <si>
    <t>NC_000004.12:g.78822912C&gt;T</t>
  </si>
  <si>
    <t>NC_000004.12:g.78778781A&gt;C</t>
  </si>
  <si>
    <t>NC_000004.12:g.78863373G&gt;C</t>
  </si>
  <si>
    <t>NC_000004.12:g.78888378G&gt;T</t>
  </si>
  <si>
    <t>G</t>
  </si>
  <si>
    <t>NC_000005.10:g.135086514T&gt;C</t>
  </si>
  <si>
    <t>EIF3A</t>
  </si>
  <si>
    <t>NC_000010.11:g.119059941A&gt;G</t>
  </si>
  <si>
    <t>NC_000003.12:g.97300204A&gt;T</t>
  </si>
  <si>
    <t>IL1A</t>
  </si>
  <si>
    <t>NC_000002.12:g.112777818G&gt;T</t>
  </si>
  <si>
    <t>KRT18P33</t>
  </si>
  <si>
    <t>MAOB</t>
  </si>
  <si>
    <t>NC_000023.11:g.43768752T&gt;A</t>
  </si>
  <si>
    <t>NC_000009.11:g.36091133G&gt;A</t>
  </si>
  <si>
    <t>CM000671.2:g.119856753T&gt;C</t>
  </si>
  <si>
    <t>NC_000015.10:g.91945362G&gt;A</t>
  </si>
  <si>
    <t>CM000674.2:g.91754952A&gt;G</t>
  </si>
  <si>
    <t>CM000675.2:g.99394905A&gt;T</t>
  </si>
  <si>
    <t>[C78606381T](https://www.ncbi.nlm.nih.gov/projects/SNP/snp_ref.cgi?rs=16827966)</t>
  </si>
  <si>
    <t>G56871895A</t>
  </si>
  <si>
    <t>[G56871895A
](https://www.ncbi.nlm.nih.gov/projects/SNP/snp_ref.cgi?rs=6445832
)</t>
  </si>
  <si>
    <t>C231342446T</t>
  </si>
  <si>
    <t>[231342446C&gt;T]</t>
  </si>
  <si>
    <t>[231342446=]</t>
  </si>
  <si>
    <t>NC_000002.12:g.231198546_231394991</t>
  </si>
  <si>
    <t>NC_000021.9:g.</t>
  </si>
  <si>
    <t>[43928298A&gt;C]</t>
  </si>
  <si>
    <t>[43928298=]</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</si>
  <si>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</si>
  <si>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</si>
  <si>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</si>
  <si>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</si>
  <si>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</si>
  <si>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</si>
  <si>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 xml:space="preserve">     # What does this mean?</t>
  </si>
  <si>
    <t>You are at greater risk for schizophrenia, depression, and glutamate problems. See below for more information.</t>
  </si>
  <si>
    <t xml:space="preserve">     # What is the effect of this variant?</t>
  </si>
  <si>
    <t xml:space="preserve">     # How common is this genotype in the general population?</t>
  </si>
  <si>
    <t>People with this variant have an increased risk of CFS. See below for more information.</t>
  </si>
  <si>
    <t>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</si>
  <si>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</si>
  <si>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</si>
  <si>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</si>
  <si>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</si>
  <si>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</si>
  <si>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</si>
  <si>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</si>
  <si>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</si>
  <si>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t>
  </si>
  <si>
    <t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t>
  </si>
  <si>
    <t>Your variant has an increased risk of type 2 diabetes. See below for more information.</t>
  </si>
  <si>
    <t>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</si>
  <si>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</si>
  <si>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</si>
  <si>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</si>
  <si>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</si>
  <si>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</si>
  <si>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</si>
  <si>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</si>
  <si>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</si>
  <si>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</si>
  <si>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</si>
  <si>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</si>
  <si>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Be careful if taking [Tacrolimus]( https://www.ncbi.nlm.nih.gov/pubmed/24465960). Avoid cold temperatures or temperature shock.</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</si>
  <si>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</si>
  <si>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</si>
  <si>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</si>
  <si>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</si>
  <si>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the following variants have a slightly reduced efficacy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</si>
  <si>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</si>
  <si>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</si>
  <si>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</si>
  <si>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</si>
  <si>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</si>
  <si>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</si>
  <si>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 ratio of 1.72 of having a child with [facial clefts](https://www.ncbi.nlm.nih.gov/pubmed/22072571). It may cause increased energy, as it is 
associated with a [64% lower odds of lower energy](https://www.ncbi.nlm.nih.gov/pubmed/27720787).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</si>
  <si>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</si>
  <si>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t>
  </si>
  <si>
    <t xml:space="preserve">circulatory and cardiovascular system D002319 Kidney and urinary bladder D005221 liver D008099 </t>
  </si>
  <si>
    <t>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</si>
  <si>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</si>
  <si>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fatigue D005221 memory problems D008569 inflamation D007249 muscle aches and pain D063806</t>
  </si>
  <si>
    <t xml:space="preserve">brain D001921 bone marrow and immune system D007107 </t>
  </si>
  <si>
    <t>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</si>
  <si>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</si>
  <si>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 xml:space="preserve">You are in the Severe Risk category. See below for more information.
</t>
  </si>
  <si>
    <t>You are in the Moderate Risk category. See below for more information.</t>
  </si>
  <si>
    <t>nervous system and brain.</t>
  </si>
  <si>
    <t>&lt;# C984A (A;A) C829T (T;T) G2691A (A;A) G1376C (G;G) #&gt;</t>
  </si>
  <si>
    <t>fatigue D005221 pain D010146 muscle aches and pain D063806 joint pain without swelling or redness D018771 inflamation D007249</t>
  </si>
  <si>
    <t>NC_000003.12:g.</t>
  </si>
  <si>
    <t>[56871895=]</t>
  </si>
  <si>
    <t>[56871895G&gt;A]</t>
  </si>
  <si>
    <t>[T166298928G](https://www.ncbi.nlm.nih.gov/projects/SNP/snp_ref.cgi?rs=1426137)</t>
  </si>
  <si>
    <t>[C984A (Tyr328Ter)](https://www.ncbi.nlm.nih.gov/projects/SNP/snp_ref.cgi?rs=1426139)</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</si>
  <si>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</si>
  <si>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</si>
  <si>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People with the following mutations have a drastically reduced efficcacy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</si>
  <si>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Most people with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cause worse MTHRF function. Consult your physician. </t>
  </si>
  <si>
    <t>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</si>
  <si>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t>
  </si>
  <si>
    <t>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</si>
  <si>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</si>
  <si>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</si>
  <si>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</si>
  <si>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</si>
  <si>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</si>
  <si>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SCN9A (sodium channel protein type 9 subunit alpha) controls a [sodium channels](http://www.uniprot.org/citations/17145499) in neurons that are part of the autonomic (involuntary) nervous system. The channel is controlled by voltage differences across membranes, and they are involved in [feeling pain](http://www.uniprot.org/citations/17145499) and developing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</si>
  <si>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and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</si>
  <si>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</si>
  <si>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&lt;# C2986T (T;T) #&gt;</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</si>
  <si>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or [recurrent illness](https://www.ncbi.nlm.nih.gov/pubmed/22845492) and [ulcerations which may result in the need for amputation](https://www.ncbi.nlm.nih.gov/medgen/C2752089). [Generalized epilepsy with febrile seizures plus, type 7](https://www.ncbi.nlm.nih.gov/medgen/C2751777) causes severe seizures beginning between 5 months and 4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</si>
  <si>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</si>
  <si>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the [ME/CFS](https://www.ncbi.nlm.nih.gov/pubmed/21951710/).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</si>
  <si>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</si>
  <si>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NC_000021.9:g.43865160_43987594</t>
  </si>
  <si>
    <t>NC_000003.12:g.56727418_57079308</t>
  </si>
  <si>
    <t>A78778781C</t>
  </si>
  <si>
    <t>C78822912T</t>
  </si>
  <si>
    <t>G78863373C</t>
  </si>
  <si>
    <t>G78888378T</t>
  </si>
  <si>
    <t>T78845523A</t>
  </si>
  <si>
    <t>T78855950C</t>
  </si>
  <si>
    <t>T78904323A</t>
  </si>
  <si>
    <t>[T78855950C](https://www.ncbi.nlm.nih.gov/projects/SNP/snp_ref.cgi?rs=3775513)</t>
  </si>
  <si>
    <t>[C78822912T](https://www.ncbi.nlm.nih.gov/projects/SNP/snp_ref.cgi?rs=3775516)</t>
  </si>
  <si>
    <t>[A78778781C](https://www.ncbi.nlm.nih.gov/projects/SNP/snp_ref.cgi?rs=3775525)</t>
  </si>
  <si>
    <t>[G78863373C](https://www.ncbi.nlm.nih.gov/projects/SNP/snp_ref.cgi?rs=3822106)</t>
  </si>
  <si>
    <t>[G78888378T](https://www.ncbi.nlm.nih.gov/projects/SNP/snp_ref.cgi?rs=6850116)</t>
  </si>
  <si>
    <t>[G56871895A](https://www.ncbi.nlm.nih.gov/projects/SNP/snp_ref.cgi?rs=6445832)</t>
  </si>
  <si>
    <t>People with this variant have two copies of the [C78606381T](https://www.ncbi.nlm.nih.gov/projects/SNP/snp_ref.cgi?rs=12914385) variant. This substitution of a single nucleotide is known as a missense mutation.</t>
  </si>
  <si>
    <t>type</t>
  </si>
  <si>
    <t>T135086514C</t>
  </si>
  <si>
    <t>[T135086514C](https://www.ncbi.nlm.nih.gov/projects/SNP/snp_ref.cgi?rs=254577)</t>
  </si>
  <si>
    <t>[135086514T&gt;C]</t>
  </si>
  <si>
    <t>[135086514=]</t>
  </si>
  <si>
    <t>NC_000005.10:g.</t>
  </si>
  <si>
    <t>NC_000005.10:g.135033280_135344680</t>
  </si>
  <si>
    <t>[97300204A&gt;T]</t>
  </si>
  <si>
    <t>[97300204=]</t>
  </si>
  <si>
    <t>A97300204T</t>
  </si>
  <si>
    <t>[A97300204T](https://www.ncbi.nlm.nih.gov/projects/SNP/snp_ref.cgi?rs=1523773)</t>
  </si>
  <si>
    <t>NC_000003.12:g.96814581_97761532</t>
  </si>
  <si>
    <t>NC_000010.11:g.</t>
  </si>
  <si>
    <t>[119059941A&gt;G]</t>
  </si>
  <si>
    <t>[119059941=]</t>
  </si>
  <si>
    <t>A119059941G</t>
  </si>
  <si>
    <t>[A119059941G](https://www.ncbi.nlm.nih.gov/projects/SNP/snp_ref.cgi?rs=1523773)</t>
  </si>
  <si>
    <t>NC_000010.11:g.119033670_119080884</t>
  </si>
  <si>
    <t>[112777818G&gt;T]</t>
  </si>
  <si>
    <t>[112777818=]</t>
  </si>
  <si>
    <t>NC_000002.12:g.112773915_112785398</t>
  </si>
  <si>
    <t>G112777818T</t>
  </si>
  <si>
    <t>[G112777818T](https://www.ncbi.nlm.nih.gov/projects/SNP/snp_ref.cgi?rs=2071376)</t>
  </si>
  <si>
    <t>NC_000002.12:g.65666469_65667794</t>
  </si>
  <si>
    <t>pseudogene</t>
  </si>
  <si>
    <t>[C231342446T](https://www.ncbi.nlm.nih.gov/projects/SNP/snp_ref.cgi?rs=16827966)</t>
  </si>
  <si>
    <t>NC_000023.11:g.</t>
  </si>
  <si>
    <t>[43768752T&gt;A]</t>
  </si>
  <si>
    <t>[43768752=]</t>
  </si>
  <si>
    <t>[T43768752A](https://www.ncbi.nlm.nih.gov/projects/SNP/snp_ref.cgi?rs=1799836)</t>
  </si>
  <si>
    <t>T43768752A</t>
  </si>
  <si>
    <t>NC_000023.11:g.43766610_43882475</t>
  </si>
  <si>
    <t>NC_000011.10:g.45914484G&gt;A</t>
  </si>
  <si>
    <t>NC_000011.10:g.</t>
  </si>
  <si>
    <t>[45914484G&gt;A]</t>
  </si>
  <si>
    <t>[45914484=]</t>
  </si>
  <si>
    <t>NC_000011.10:g.45909669_45918123</t>
  </si>
  <si>
    <t>C542-16T</t>
  </si>
  <si>
    <t>[C542-16T](https://www.ncbi.nlm.nih.gov/clinvar/variation/259546/)</t>
  </si>
  <si>
    <t>NC_000008.11:g.96261886_96334552</t>
  </si>
  <si>
    <t>A96338727G</t>
  </si>
  <si>
    <t>CM000670.2:g.</t>
  </si>
  <si>
    <t>[96338727A&gt;G]</t>
  </si>
  <si>
    <t>[96338727=]</t>
  </si>
  <si>
    <t>[A96338727G](https://www.ncbi.nlm.nih.gov/projects/SNP/snp_ref.cgi?rs=7010471)</t>
  </si>
  <si>
    <t>NC_000016.10:g.52532950A&gt;G</t>
  </si>
  <si>
    <t>NC_000016.10:g.</t>
  </si>
  <si>
    <t>[52532950A&gt;G]</t>
  </si>
  <si>
    <t>[52532950=]</t>
  </si>
  <si>
    <t>NC_000016.10:g.52436415_52547802</t>
  </si>
  <si>
    <t>T19853C</t>
  </si>
  <si>
    <t>[T19853C](https://www.ncbi.nlm.nih.gov/projects/SNP/snp_ref.cgi?rs=3095598)</t>
  </si>
  <si>
    <t>NC_000019.10:g.</t>
  </si>
  <si>
    <t>[1650135A&gt;G]</t>
  </si>
  <si>
    <t>[1650135=]</t>
  </si>
  <si>
    <t>A1650135G</t>
  </si>
  <si>
    <t>[A1650135G](https://www.ncbi.nlm.nih.gov/projects/SNP/snp_ref.cgi?rs=1860661)</t>
  </si>
  <si>
    <t>NC_000019.10:g.1609284_1652546</t>
  </si>
  <si>
    <t>[91945362G&gt;A]</t>
  </si>
  <si>
    <t>[91945362=]</t>
  </si>
  <si>
    <t>NC_000015.10:g.91853708_92172435</t>
  </si>
  <si>
    <t>G91945362A</t>
  </si>
  <si>
    <t>[G91945362A](https://www.ncbi.nlm.nih.gov/projects/SNP/snp_ref.cgi?rs=8029503)</t>
  </si>
  <si>
    <t>CM000676.2:g.</t>
  </si>
  <si>
    <t>[84743518A&gt;T]</t>
  </si>
  <si>
    <t>[84743518=]</t>
  </si>
  <si>
    <t>NC_000014.9:g.</t>
  </si>
  <si>
    <t>[91917655C&gt;A]</t>
  </si>
  <si>
    <t>[91917655=]</t>
  </si>
  <si>
    <t>A84743518T</t>
  </si>
  <si>
    <t>[A84743518T](https://www.ncbi.nlm.nih.gov/projects/SNP/snp_ref.cgi?rs=17120254)</t>
  </si>
  <si>
    <t>[C91917655A](https://www.ncbi.nlm.nih.gov/projects/SNP/snp_ref.cgi?rs=2249954)</t>
  </si>
  <si>
    <t>NC_000009.11:g.</t>
  </si>
  <si>
    <t>[36091133G&gt;A]</t>
  </si>
  <si>
    <t>[36091133=]</t>
  </si>
  <si>
    <t>G36091133A</t>
  </si>
  <si>
    <t>[G36091133A](https://www.ncbi.nlm.nih.gov/projects/SNP/snp_ref.cgi?rs=12235235)</t>
  </si>
  <si>
    <t>CM000671.2:g.</t>
  </si>
  <si>
    <t>[119856753T&gt;C]</t>
  </si>
  <si>
    <t>[119856753=]</t>
  </si>
  <si>
    <t>NC_000014.9:g.91869411_91947702</t>
  </si>
  <si>
    <t>NC_000009.12:g.36036905_36124455</t>
  </si>
  <si>
    <t>T119856753C</t>
  </si>
  <si>
    <t>[T119856753C](https://www.ncbi.nlm.nih.gov/projects/SNP/snp_ref.cgi?rs=7849492)</t>
  </si>
  <si>
    <t>[117278860C&gt;T]</t>
  </si>
  <si>
    <t>[117278860=]</t>
  </si>
  <si>
    <t>[117259615C&gt;T]</t>
  </si>
  <si>
    <t>[117259615=]</t>
  </si>
  <si>
    <t>C117278860T</t>
  </si>
  <si>
    <t>[C117278860T](https://www.ncbi.nlm.nih.gov/projects/SNP/snp_ref.cgi?rs=363236)</t>
  </si>
  <si>
    <t>C117259615T</t>
  </si>
  <si>
    <t>[C117259615T](https://www.ncbi.nlm.nih.gov/projects/SNP/snp_ref.cgi?rs=929493)</t>
  </si>
  <si>
    <t>NC_000010.11:g.117241073_117279430</t>
  </si>
  <si>
    <t>[2165105A&gt;G]</t>
  </si>
  <si>
    <t>[2165105=]</t>
  </si>
  <si>
    <t>[2167955G&gt;A]</t>
  </si>
  <si>
    <t>[2167955=]</t>
  </si>
  <si>
    <t>A216510G</t>
  </si>
  <si>
    <t>[A216510G](https://www.ncbi.nlm.nih.gov/projects/SNP/snp_ref.cgi?rs=2070762)</t>
  </si>
  <si>
    <t>NC_000011.10:g.2163929_2174081</t>
  </si>
  <si>
    <t>CM000674.2:g.</t>
  </si>
  <si>
    <t>[91754952A&gt;G]</t>
  </si>
  <si>
    <t>[91754952=]</t>
  </si>
  <si>
    <t>CM000675.2:g.</t>
  </si>
  <si>
    <t>[99394905A&gt;T]</t>
  </si>
  <si>
    <t>[99394905=]</t>
  </si>
  <si>
    <t>NC_000013.11:g.99200425_99386499</t>
  </si>
  <si>
    <t>A91754952AG</t>
  </si>
  <si>
    <t>[A91754952AG](https://www.ncbi.nlm.nih.gov/projects/SNP/snp_ref.cgi?rs=12312259)</t>
  </si>
  <si>
    <t>A99394905T</t>
  </si>
  <si>
    <t>[A99394905T](https://www.ncbi.nlm.nih.gov/projects/SNP/snp_ref.cgi?rs=9585049)</t>
  </si>
  <si>
    <t>A2167955G</t>
  </si>
  <si>
    <t>[A2167955G](https://www.ncbi.nlm.nih.gov/projects/SNP/snp_ref.cgi?rs=4074905)</t>
  </si>
  <si>
    <t>C91917655A</t>
  </si>
  <si>
    <t xml:space="preserve">    This variant changes the number of repeated sections in the gene. It is called a variable number tandem repeats variant (VNTR).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</si>
</sst>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3" fillId="0" borderId="0" applyNumberFormat="0" applyFill="0" applyBorder="0" applyAlignment="0" applyProtection="0"/>
  </cellStyleXfs>
  <cellXfs count="66">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8"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9" fillId="0" borderId="0" xfId="0" applyFont="1"/>
    <xf numFmtId="0" fontId="10" fillId="0" borderId="7" xfId="0" applyFont="1" applyBorder="1" applyAlignment="1">
      <alignment vertical="center" wrapText="1"/>
    </xf>
    <xf numFmtId="0" fontId="11" fillId="4" borderId="8" xfId="0" applyFont="1" applyFill="1" applyBorder="1" applyAlignment="1">
      <alignment horizontal="left" vertical="center" wrapText="1" indent="1"/>
    </xf>
    <xf numFmtId="10" fontId="0" fillId="0" borderId="0" xfId="0" applyNumberFormat="1"/>
    <xf numFmtId="2" fontId="11" fillId="4" borderId="8" xfId="0" applyNumberFormat="1" applyFont="1" applyFill="1" applyBorder="1" applyAlignment="1">
      <alignment horizontal="left" vertical="center" wrapText="1" indent="1"/>
    </xf>
    <xf numFmtId="0" fontId="9" fillId="0" borderId="0" xfId="0" applyFont="1" applyAlignment="1">
      <alignment horizontal="left" vertical="center" wrapText="1" indent="1"/>
    </xf>
    <xf numFmtId="0" fontId="0" fillId="0" borderId="0" xfId="0" applyAlignment="1">
      <alignment horizontal="left" wrapText="1"/>
    </xf>
    <xf numFmtId="0" fontId="9"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8" fillId="0" borderId="0" xfId="0" applyFont="1" applyAlignment="1">
      <alignment wrapText="1"/>
    </xf>
    <xf numFmtId="0" fontId="2" fillId="0" borderId="7" xfId="0" applyFont="1" applyBorder="1" applyAlignment="1"/>
    <xf numFmtId="0" fontId="0" fillId="0" borderId="0" xfId="0" applyFont="1"/>
    <xf numFmtId="0" fontId="13" fillId="0" borderId="0" xfId="1" applyAlignment="1">
      <alignment horizontal="left" vertical="center" wrapText="1" indent="1"/>
    </xf>
    <xf numFmtId="0" fontId="14" fillId="0" borderId="0" xfId="0" applyFont="1" applyAlignment="1">
      <alignment horizontal="left" vertical="center" wrapText="1"/>
    </xf>
    <xf numFmtId="0" fontId="14" fillId="0" borderId="0" xfId="0" applyFont="1" applyAlignment="1">
      <alignment horizontal="left"/>
    </xf>
    <xf numFmtId="0" fontId="15" fillId="0" borderId="0" xfId="0" applyFont="1" applyAlignment="1">
      <alignment horizontal="left" vertical="center" wrapText="1"/>
    </xf>
    <xf numFmtId="0" fontId="0" fillId="0" borderId="0" xfId="0" applyFont="1" applyAlignment="1">
      <alignment horizontal="left" vertical="center" wrapText="1"/>
    </xf>
    <xf numFmtId="0" fontId="2" fillId="0" borderId="0" xfId="0" applyFont="1" applyAlignment="1">
      <alignment wrapText="1"/>
    </xf>
    <xf numFmtId="0" fontId="14" fillId="0" borderId="0" xfId="0" applyFont="1" applyAlignment="1">
      <alignment horizontal="left" vertical="center"/>
    </xf>
    <xf numFmtId="0" fontId="2" fillId="0" borderId="0" xfId="0" applyFont="1" applyAlignment="1">
      <alignment horizontal="left" vertical="center"/>
    </xf>
    <xf numFmtId="0" fontId="7" fillId="0" borderId="0" xfId="0" applyFont="1" applyAlignment="1">
      <alignment vertical="center"/>
    </xf>
    <xf numFmtId="0" fontId="14" fillId="0" borderId="0" xfId="0" applyFont="1" applyAlignment="1">
      <alignment horizontal="left" vertical="top"/>
    </xf>
    <xf numFmtId="0" fontId="13" fillId="0" borderId="0" xfId="1" applyAlignment="1">
      <alignment horizontal="left" vertical="center"/>
    </xf>
    <xf numFmtId="0" fontId="0" fillId="0" borderId="0" xfId="0" applyFont="1" applyAlignment="1"/>
    <xf numFmtId="0" fontId="14" fillId="0" borderId="0" xfId="0" applyFont="1" applyBorder="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horizontal="left"/>
    </xf>
    <xf numFmtId="0" fontId="2" fillId="3" borderId="0" xfId="0" applyFont="1" applyFill="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7" fillId="3" borderId="0" xfId="0" applyFont="1" applyFill="1" applyAlignment="1">
      <alignment vertical="center"/>
    </xf>
    <xf numFmtId="0" fontId="5" fillId="5" borderId="0" xfId="0" applyFont="1" applyFill="1" applyAlignment="1">
      <alignment horizontal="left" vertical="center" indent="1"/>
    </xf>
    <xf numFmtId="0" fontId="0" fillId="5" borderId="0" xfId="0" applyFill="1" applyAlignment="1">
      <alignment horizontal="left"/>
    </xf>
    <xf numFmtId="0" fontId="0" fillId="5"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42"/>
  <sheetViews>
    <sheetView workbookViewId="0">
      <selection activeCell="B2" sqref="B2"/>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377</v>
      </c>
      <c r="C2" t="str">
        <f>CONCATENATE("# What does the ",B2," gene do?")</f>
        <v># What does the CHRNA5 gene do?</v>
      </c>
    </row>
    <row r="3" spans="1:3" x14ac:dyDescent="0.25">
      <c r="A3" s="6"/>
    </row>
    <row r="4" spans="1:3" ht="17.25" x14ac:dyDescent="0.3">
      <c r="A4" s="6" t="s">
        <v>22</v>
      </c>
      <c r="B4" s="24"/>
      <c r="C4">
        <f>B4</f>
        <v>0</v>
      </c>
    </row>
    <row r="5" spans="1:3" ht="17.25" x14ac:dyDescent="0.3">
      <c r="A5" s="6"/>
      <c r="B5" s="24"/>
    </row>
    <row r="6" spans="1:3" x14ac:dyDescent="0.25">
      <c r="A6" s="6" t="s">
        <v>23</v>
      </c>
      <c r="B6" s="23">
        <v>15</v>
      </c>
      <c r="C6" t="str">
        <f>CONCATENATE("This gene is located on chromosome ",B6,". The ",B7," it creates acts in your ",B8)</f>
        <v xml:space="preserve">This gene is located on chromosome 15. The protein it creates acts in your </v>
      </c>
    </row>
    <row r="7" spans="1:3" x14ac:dyDescent="0.25">
      <c r="A7" s="6" t="s">
        <v>24</v>
      </c>
      <c r="B7" s="23" t="s">
        <v>25</v>
      </c>
    </row>
    <row r="8" spans="1:3" x14ac:dyDescent="0.25">
      <c r="A8" s="6" t="s">
        <v>21</v>
      </c>
    </row>
    <row r="9" spans="1:3" x14ac:dyDescent="0.25">
      <c r="A9" s="5" t="s">
        <v>26</v>
      </c>
      <c r="C9" t="str">
        <f>CONCATENATE("&lt;TissueList ",B9," /&gt;")</f>
        <v>&lt;TissueList  /&gt;</v>
      </c>
    </row>
    <row r="10" spans="1:3" s="29" customFormat="1" x14ac:dyDescent="0.25">
      <c r="A10" s="30"/>
      <c r="B10" s="28"/>
    </row>
    <row r="11" spans="1:3" x14ac:dyDescent="0.25">
      <c r="A11" s="6" t="s">
        <v>4</v>
      </c>
      <c r="B11" s="23" t="s">
        <v>377</v>
      </c>
      <c r="C11" t="str">
        <f>CONCATENATE("&lt;GeneAnalysis gene=",CHAR(34),B11,CHAR(34)," interval=",CHAR(34),B12,CHAR(34),"&gt; ")</f>
        <v xml:space="preserve">&lt;GeneAnalysis gene="CHRNA5" interval="NC_000015.10:G.78565520_78595269"&gt; </v>
      </c>
    </row>
    <row r="12" spans="1:3" x14ac:dyDescent="0.25">
      <c r="A12" s="6" t="s">
        <v>27</v>
      </c>
      <c r="B12" s="23" t="s">
        <v>378</v>
      </c>
    </row>
    <row r="13" spans="1:3" x14ac:dyDescent="0.25">
      <c r="A13" s="6" t="s">
        <v>28</v>
      </c>
      <c r="B13" s="23" t="s">
        <v>320</v>
      </c>
      <c r="C13" t="str">
        <f>CONCATENATE("# What are some common mutations of ",B11,"?")</f>
        <v># What are some common mutations of CHRNA5?</v>
      </c>
    </row>
    <row r="14" spans="1:3" x14ac:dyDescent="0.25">
      <c r="A14" s="6"/>
      <c r="C14" t="s">
        <v>17</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29</v>
      </c>
      <c r="B18" s="1" t="s">
        <v>379</v>
      </c>
      <c r="C18" t="str">
        <f>CONCATENATE(" &lt;Variant hgvs=",CHAR(34),B18,CHAR(34)," name=",CHAR(34),B19,CHAR(34),"&gt; ")</f>
        <v xml:space="preserve"> &lt;Variant hgvs="NC_000015.10:g.78590583G&gt;A" name="G1192A"&gt; </v>
      </c>
    </row>
    <row r="19" spans="1:3" x14ac:dyDescent="0.25">
      <c r="A19" s="5" t="s">
        <v>30</v>
      </c>
      <c r="B19" s="26" t="s">
        <v>381</v>
      </c>
    </row>
    <row r="20" spans="1:3" x14ac:dyDescent="0.25">
      <c r="A20" s="5" t="s">
        <v>31</v>
      </c>
      <c r="B20" s="23"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32</v>
      </c>
      <c r="B21" s="23" t="s">
        <v>66</v>
      </c>
      <c r="C21" t="s">
        <v>17</v>
      </c>
    </row>
    <row r="22" spans="1:3" x14ac:dyDescent="0.25">
      <c r="A22" s="5" t="s">
        <v>40</v>
      </c>
      <c r="B22" s="26" t="s">
        <v>380</v>
      </c>
      <c r="C22" t="str">
        <f>"&lt;/Variant&gt;"</f>
        <v>&lt;/Variant&gt;</v>
      </c>
    </row>
    <row r="23" spans="1:3" x14ac:dyDescent="0.25">
      <c r="C23" t="str">
        <f>CONCATENATE("&lt;# ",B25," #&gt;")</f>
        <v>&lt;# A78573551G #&gt;</v>
      </c>
    </row>
    <row r="24" spans="1:3" x14ac:dyDescent="0.25">
      <c r="A24" s="6" t="s">
        <v>29</v>
      </c>
      <c r="B24" s="40" t="s">
        <v>382</v>
      </c>
      <c r="C24" t="str">
        <f>CONCATENATE(" &lt;Variant hgvs=",CHAR(34),B24,CHAR(34)," name=",CHAR(34),B25,CHAR(34),"&gt; ")</f>
        <v xml:space="preserve"> &lt;Variant hgvs="NC_000015.10:g.78573551G&gt;A" name="A78573551G"&gt; </v>
      </c>
    </row>
    <row r="25" spans="1:3" x14ac:dyDescent="0.25">
      <c r="A25" s="5" t="s">
        <v>30</v>
      </c>
      <c r="B25" s="26" t="s">
        <v>383</v>
      </c>
    </row>
    <row r="26" spans="1:3" x14ac:dyDescent="0.25">
      <c r="A26" s="5" t="s">
        <v>31</v>
      </c>
      <c r="B26" s="23"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32</v>
      </c>
      <c r="B27" s="23" t="s">
        <v>38</v>
      </c>
    </row>
    <row r="28" spans="1:3" x14ac:dyDescent="0.25">
      <c r="A28" s="6" t="s">
        <v>40</v>
      </c>
      <c r="B28" s="26" t="s">
        <v>384</v>
      </c>
      <c r="C28" t="str">
        <f>"&lt;/Variant&gt;"</f>
        <v>&lt;/Variant&gt;</v>
      </c>
    </row>
    <row r="29" spans="1:3" x14ac:dyDescent="0.25">
      <c r="C29" t="str">
        <f>CONCATENATE("&lt;# ",B31," #&gt;")</f>
        <v>&lt;# A78581651T #&gt;</v>
      </c>
    </row>
    <row r="30" spans="1:3" x14ac:dyDescent="0.25">
      <c r="A30" s="6" t="s">
        <v>29</v>
      </c>
      <c r="B30" s="40" t="s">
        <v>389</v>
      </c>
      <c r="C30" t="str">
        <f>CONCATENATE(" &lt;Variant hgvs=",CHAR(34),B30,CHAR(34)," name=",CHAR(34),B31,CHAR(34),"&gt; ")</f>
        <v xml:space="preserve"> &lt;Variant hgvs="NC_000015.10:g.78581651A&gt;T" name="A78581651T"&gt; </v>
      </c>
    </row>
    <row r="31" spans="1:3" x14ac:dyDescent="0.25">
      <c r="A31" s="5" t="s">
        <v>30</v>
      </c>
      <c r="B31" s="41" t="s">
        <v>390</v>
      </c>
    </row>
    <row r="32" spans="1:3" x14ac:dyDescent="0.25">
      <c r="A32" s="5" t="s">
        <v>31</v>
      </c>
      <c r="B32" s="23" t="s">
        <v>66</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32</v>
      </c>
      <c r="B33" s="23" t="s">
        <v>37</v>
      </c>
    </row>
    <row r="34" spans="1:3" x14ac:dyDescent="0.25">
      <c r="A34" s="6" t="s">
        <v>40</v>
      </c>
      <c r="B34" s="26" t="s">
        <v>391</v>
      </c>
      <c r="C34" t="str">
        <f>"&lt;/Variant&gt;"</f>
        <v>&lt;/Variant&gt;</v>
      </c>
    </row>
    <row r="35" spans="1:3" s="29" customFormat="1" x14ac:dyDescent="0.25">
      <c r="A35" s="27"/>
      <c r="B35" s="28"/>
    </row>
    <row r="36" spans="1:3" s="29" customFormat="1" x14ac:dyDescent="0.25">
      <c r="A36" s="27"/>
      <c r="B36" s="28"/>
      <c r="C36" t="str">
        <f>C17</f>
        <v>&lt;# G1192A #&gt;</v>
      </c>
    </row>
    <row r="37" spans="1:3" x14ac:dyDescent="0.25">
      <c r="A37" s="5" t="s">
        <v>39</v>
      </c>
      <c r="B37" s="38" t="s">
        <v>332</v>
      </c>
      <c r="C37" t="str">
        <f>CONCATENATE(" &lt;Genotype hgvs=",CHAR(34),B37,B38,";",B39,CHAR(34)," name=",CHAR(34),B19,CHAR(34),"&gt; ")</f>
        <v xml:space="preserve"> &lt;Genotype hgvs="NC_000015.10:g.[78606381C&gt;T];[78606381=]" name="G1192A"&gt; </v>
      </c>
    </row>
    <row r="38" spans="1:3" x14ac:dyDescent="0.25">
      <c r="A38" s="5" t="s">
        <v>40</v>
      </c>
      <c r="B38" s="23" t="s">
        <v>333</v>
      </c>
    </row>
    <row r="39" spans="1:3" x14ac:dyDescent="0.25">
      <c r="A39" s="5" t="s">
        <v>31</v>
      </c>
      <c r="B39" s="23" t="s">
        <v>334</v>
      </c>
      <c r="C39" t="s">
        <v>452</v>
      </c>
    </row>
    <row r="40" spans="1:3" x14ac:dyDescent="0.25">
      <c r="A40" s="5" t="s">
        <v>45</v>
      </c>
      <c r="B40" s="23"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17</v>
      </c>
    </row>
    <row r="41" spans="1:3" x14ac:dyDescent="0.25">
      <c r="A41" s="6" t="s">
        <v>46</v>
      </c>
      <c r="B41" s="23" t="s">
        <v>193</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47</v>
      </c>
      <c r="B42" s="23">
        <v>39.200000000000003</v>
      </c>
    </row>
    <row r="43" spans="1:3" x14ac:dyDescent="0.25">
      <c r="A43" s="5"/>
      <c r="C43" t="s">
        <v>454</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455</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48</v>
      </c>
      <c r="B51" s="23" t="s">
        <v>335</v>
      </c>
      <c r="C51" t="str">
        <f>CONCATENATE(" &lt;Genotype hgvs=",CHAR(34),B37,B38,";",B38,CHAR(34)," name=",CHAR(34),B19,CHAR(34),"&gt; ")</f>
        <v xml:space="preserve"> &lt;Genotype hgvs="NC_000015.10:g.[78606381C&gt;T];[78606381C&gt;T]" name="G1192A"&gt; </v>
      </c>
    </row>
    <row r="52" spans="1:3" x14ac:dyDescent="0.25">
      <c r="A52" s="6" t="s">
        <v>49</v>
      </c>
      <c r="B52" s="23" t="s">
        <v>165</v>
      </c>
      <c r="C52" t="s">
        <v>17</v>
      </c>
    </row>
    <row r="53" spans="1:3" x14ac:dyDescent="0.25">
      <c r="A53" s="6" t="s">
        <v>47</v>
      </c>
      <c r="B53" s="23">
        <v>5.2</v>
      </c>
      <c r="C53" t="s">
        <v>452</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454</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455</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50</v>
      </c>
      <c r="B65" s="23"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51</v>
      </c>
      <c r="B66" s="23" t="s">
        <v>113</v>
      </c>
      <c r="C66" t="s">
        <v>17</v>
      </c>
    </row>
    <row r="67" spans="1:3" x14ac:dyDescent="0.25">
      <c r="A67" s="6" t="s">
        <v>47</v>
      </c>
      <c r="B67" s="23">
        <v>55.6</v>
      </c>
      <c r="C67" t="s">
        <v>452</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454</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455</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39</v>
      </c>
      <c r="B80" s="1" t="s">
        <v>332</v>
      </c>
      <c r="C80" t="str">
        <f>CONCATENATE(" &lt;Genotype hgvs=",CHAR(34),B80,B81,";",B82,CHAR(34)," name=",CHAR(34),B25,CHAR(34),"&gt; ")</f>
        <v xml:space="preserve"> &lt;Genotype hgvs="NC_000015.10:g.[78573551G&gt;A];[78573551=]" name="A78573551G"&gt; </v>
      </c>
    </row>
    <row r="81" spans="1:3" x14ac:dyDescent="0.25">
      <c r="A81" s="5" t="s">
        <v>40</v>
      </c>
      <c r="B81" s="23" t="s">
        <v>385</v>
      </c>
    </row>
    <row r="82" spans="1:3" x14ac:dyDescent="0.25">
      <c r="A82" s="5" t="s">
        <v>31</v>
      </c>
      <c r="B82" s="23" t="s">
        <v>386</v>
      </c>
      <c r="C82" t="s">
        <v>452</v>
      </c>
    </row>
    <row r="83" spans="1:3" x14ac:dyDescent="0.25">
      <c r="A83" s="5" t="s">
        <v>45</v>
      </c>
      <c r="B83" s="23"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17</v>
      </c>
    </row>
    <row r="84" spans="1:3" x14ac:dyDescent="0.25">
      <c r="A84" s="6" t="s">
        <v>46</v>
      </c>
      <c r="B84" s="23" t="s">
        <v>193</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47</v>
      </c>
      <c r="B85" s="23">
        <v>39.200000000000003</v>
      </c>
    </row>
    <row r="86" spans="1:3" x14ac:dyDescent="0.25">
      <c r="A86" s="5"/>
      <c r="C86" t="s">
        <v>454</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455</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48</v>
      </c>
      <c r="B94" s="23"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49</v>
      </c>
      <c r="B95" s="23" t="s">
        <v>165</v>
      </c>
      <c r="C95" t="s">
        <v>17</v>
      </c>
    </row>
    <row r="96" spans="1:3" x14ac:dyDescent="0.25">
      <c r="A96" s="6" t="s">
        <v>47</v>
      </c>
      <c r="B96" s="23">
        <v>17.899999999999999</v>
      </c>
      <c r="C96" t="s">
        <v>452</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454</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455</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50</v>
      </c>
      <c r="B108" s="23"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51</v>
      </c>
      <c r="B109" s="23" t="s">
        <v>113</v>
      </c>
      <c r="C109" t="s">
        <v>17</v>
      </c>
    </row>
    <row r="110" spans="1:3" x14ac:dyDescent="0.25">
      <c r="A110" s="6" t="s">
        <v>47</v>
      </c>
      <c r="B110" s="23">
        <v>42.9</v>
      </c>
      <c r="C110" t="s">
        <v>452</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454</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455</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39</v>
      </c>
      <c r="B123" s="42" t="s">
        <v>332</v>
      </c>
      <c r="C123" t="str">
        <f>CONCATENATE(" &lt;Genotype hgvs=",CHAR(34),B123,B124,";",B125,CHAR(34)," name=",CHAR(34),B68,CHAR(34),"&gt; ")</f>
        <v xml:space="preserve"> &lt;Genotype hgvs="NC_000015.10:g.[78581651A&gt;T];[78581651=]" name=""&gt; </v>
      </c>
    </row>
    <row r="124" spans="1:3" x14ac:dyDescent="0.25">
      <c r="A124" s="5" t="s">
        <v>40</v>
      </c>
      <c r="B124" s="23" t="s">
        <v>392</v>
      </c>
    </row>
    <row r="125" spans="1:3" x14ac:dyDescent="0.25">
      <c r="A125" s="5" t="s">
        <v>31</v>
      </c>
      <c r="B125" s="23" t="s">
        <v>393</v>
      </c>
      <c r="C125" t="s">
        <v>452</v>
      </c>
    </row>
    <row r="126" spans="1:3" x14ac:dyDescent="0.25">
      <c r="A126" s="5" t="s">
        <v>45</v>
      </c>
      <c r="B126" s="23"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17</v>
      </c>
    </row>
    <row r="127" spans="1:3" x14ac:dyDescent="0.25">
      <c r="A127" s="6" t="s">
        <v>46</v>
      </c>
      <c r="B127" s="23" t="s">
        <v>193</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47</v>
      </c>
      <c r="B128" s="23">
        <v>27.3</v>
      </c>
    </row>
    <row r="129" spans="1:3" x14ac:dyDescent="0.25">
      <c r="A129" s="5"/>
      <c r="C129" t="s">
        <v>454</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455</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48</v>
      </c>
      <c r="B137" s="23"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name=",CHAR(34),B68,CHAR(34),"&gt; ")</f>
        <v xml:space="preserve"> &lt;Genotype hgvs="NC_000015.10:g.[78581651A&gt;T];[78581651A&gt;T]" name=""&gt; </v>
      </c>
    </row>
    <row r="138" spans="1:3" x14ac:dyDescent="0.25">
      <c r="A138" s="6" t="s">
        <v>49</v>
      </c>
      <c r="B138" s="23" t="s">
        <v>165</v>
      </c>
      <c r="C138" t="s">
        <v>17</v>
      </c>
    </row>
    <row r="139" spans="1:3" x14ac:dyDescent="0.25">
      <c r="A139" s="6" t="s">
        <v>47</v>
      </c>
      <c r="B139" s="23">
        <v>9.5</v>
      </c>
      <c r="C139" t="s">
        <v>452</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454</v>
      </c>
    </row>
    <row r="144" spans="1:3" x14ac:dyDescent="0.25">
      <c r="A144" s="6"/>
    </row>
    <row r="145" spans="1:3" x14ac:dyDescent="0.25">
      <c r="A145" s="6"/>
      <c r="C145" t="str">
        <f>CONCATENATE("     ",B138)</f>
        <v xml:space="preserve">     You are in the Moderate Loss of Function category. See below for more information.</v>
      </c>
    </row>
    <row r="146" spans="1:3" x14ac:dyDescent="0.25">
      <c r="A146" s="6"/>
    </row>
    <row r="147" spans="1:3" x14ac:dyDescent="0.25">
      <c r="A147" s="5"/>
      <c r="C147" t="s">
        <v>455</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50</v>
      </c>
      <c r="B151" s="23" t="str">
        <f>CONCATENATE("Your ",B54," gene has no variants. A normal gene is referred to as a ",CHAR(34),"wild-type",CHAR(34)," gene.")</f>
        <v>Your  gene has no variants. A normal gene is referred to as a "wild-type" gene.</v>
      </c>
      <c r="C151" t="str">
        <f>CONCATENATE(" &lt;Genotype hgvs=",CHAR(34),B123,B125,";",B125,CHAR(34)," name=",CHAR(34),B68,CHAR(34),"&gt; ")</f>
        <v xml:space="preserve"> &lt;Genotype hgvs="NC_000015.10:g.[78581651=];[78581651=]" name=""&gt; </v>
      </c>
    </row>
    <row r="152" spans="1:3" x14ac:dyDescent="0.25">
      <c r="A152" s="6" t="s">
        <v>51</v>
      </c>
      <c r="B152" s="23" t="s">
        <v>113</v>
      </c>
      <c r="C152" t="s">
        <v>17</v>
      </c>
    </row>
    <row r="153" spans="1:3" x14ac:dyDescent="0.25">
      <c r="A153" s="6" t="s">
        <v>47</v>
      </c>
      <c r="B153" s="23">
        <v>63.2</v>
      </c>
      <c r="C153" t="s">
        <v>452</v>
      </c>
    </row>
    <row r="154" spans="1:3" x14ac:dyDescent="0.25">
      <c r="A154" s="5"/>
    </row>
    <row r="155" spans="1:3" x14ac:dyDescent="0.25">
      <c r="A155" s="6"/>
      <c r="C155" t="str">
        <f>CONCATENATE("     ",B151)</f>
        <v xml:space="preserve">     Your  gene has no variants. A normal gene is referred to as a "wild-type" gene.</v>
      </c>
    </row>
    <row r="156" spans="1:3" x14ac:dyDescent="0.25">
      <c r="A156" s="6"/>
    </row>
    <row r="157" spans="1:3" x14ac:dyDescent="0.25">
      <c r="A157" s="6"/>
      <c r="C157" t="s">
        <v>454</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455</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t="s">
        <v>52</v>
      </c>
      <c r="B165" s="23" t="str">
        <f>CONCATENATE("Your ",B11," gene has an unknown variant.")</f>
        <v>Your CHRNA5 gene has an unknown variant.</v>
      </c>
      <c r="C165" t="str">
        <f>CONCATENATE(" &lt;Genotype hgvs=",CHAR(34),"unknown",CHAR(34),"&gt; ")</f>
        <v xml:space="preserve"> &lt;Genotype hgvs="unknown"&gt; </v>
      </c>
    </row>
    <row r="166" spans="1:3" x14ac:dyDescent="0.25">
      <c r="A166" s="6" t="s">
        <v>52</v>
      </c>
      <c r="B166" s="23" t="s">
        <v>115</v>
      </c>
      <c r="C166" t="s">
        <v>17</v>
      </c>
    </row>
    <row r="167" spans="1:3" x14ac:dyDescent="0.25">
      <c r="A167" s="6" t="s">
        <v>47</v>
      </c>
      <c r="C167" t="s">
        <v>452</v>
      </c>
    </row>
    <row r="168" spans="1:3" x14ac:dyDescent="0.25">
      <c r="A168" s="6"/>
    </row>
    <row r="169" spans="1:3" x14ac:dyDescent="0.25">
      <c r="A169" s="6"/>
      <c r="C169" t="str">
        <f>CONCATENATE("     ",B165)</f>
        <v xml:space="preserve">     Your CHRNA5 gene has an unknown variant.</v>
      </c>
    </row>
    <row r="170" spans="1:3" x14ac:dyDescent="0.25">
      <c r="A170" s="6"/>
    </row>
    <row r="171" spans="1:3" x14ac:dyDescent="0.25">
      <c r="A171" s="6"/>
      <c r="C171" t="s">
        <v>454</v>
      </c>
    </row>
    <row r="172" spans="1:3" x14ac:dyDescent="0.25">
      <c r="A172" s="6"/>
    </row>
    <row r="173" spans="1:3" x14ac:dyDescent="0.25">
      <c r="A173" s="5"/>
      <c r="C173" t="str">
        <f>CONCATENATE("     ",B166)</f>
        <v xml:space="preserve">     The effect is unknown.</v>
      </c>
    </row>
    <row r="174" spans="1:3" x14ac:dyDescent="0.25">
      <c r="A174" s="6"/>
    </row>
    <row r="175" spans="1:3" x14ac:dyDescent="0.25">
      <c r="A175" s="5"/>
      <c r="C175" t="s">
        <v>455</v>
      </c>
    </row>
    <row r="176" spans="1:3" x14ac:dyDescent="0.25">
      <c r="A176" s="5"/>
    </row>
    <row r="177" spans="1:3" x14ac:dyDescent="0.25">
      <c r="A177" s="5"/>
      <c r="C177" t="str">
        <f>CONCATENATE( " &lt;piechart percentage=",B167," /&gt;")</f>
        <v xml:space="preserve"> &lt;piechart percentage= /&gt;</v>
      </c>
    </row>
    <row r="178" spans="1:3" x14ac:dyDescent="0.25">
      <c r="A178" s="5"/>
      <c r="C178" t="str">
        <f>" &lt;/Genotype&gt;"</f>
        <v xml:space="preserve"> &lt;/Genotype&gt;</v>
      </c>
    </row>
    <row r="179" spans="1:3" x14ac:dyDescent="0.25">
      <c r="A179" s="5" t="s">
        <v>50</v>
      </c>
      <c r="B179" s="23" t="str">
        <f>CONCATENATE("Your ",B11," gene has no variants. A normal gene is referred to as a ",CHAR(34),"wild-type",CHAR(34)," gene.")</f>
        <v>Your CHRNA5 gene has no variants. A normal gene is referred to as a "wild-type" gene.</v>
      </c>
      <c r="C179" t="str">
        <f>CONCATENATE(" &lt;Genotype hgvs=",CHAR(34),"wildtype",CHAR(34),"&gt;")</f>
        <v xml:space="preserve"> &lt;Genotype hgvs="wildtype"&gt;</v>
      </c>
    </row>
    <row r="180" spans="1:3" x14ac:dyDescent="0.25">
      <c r="A180" s="6" t="s">
        <v>51</v>
      </c>
      <c r="B180" s="23" t="s">
        <v>194</v>
      </c>
      <c r="C180" t="s">
        <v>17</v>
      </c>
    </row>
    <row r="181" spans="1:3" x14ac:dyDescent="0.25">
      <c r="A181" s="6" t="s">
        <v>47</v>
      </c>
      <c r="C181" t="s">
        <v>452</v>
      </c>
    </row>
    <row r="182" spans="1:3" x14ac:dyDescent="0.25">
      <c r="A182" s="6"/>
    </row>
    <row r="183" spans="1:3" x14ac:dyDescent="0.25">
      <c r="A183" s="6"/>
      <c r="C183" t="str">
        <f>CONCATENATE("     ",B179)</f>
        <v xml:space="preserve">     Your CHRNA5 gene has no variants. A normal gene is referred to as a "wild-type" gene.</v>
      </c>
    </row>
    <row r="184" spans="1:3" x14ac:dyDescent="0.25">
      <c r="A184" s="6"/>
    </row>
    <row r="185" spans="1:3" x14ac:dyDescent="0.25">
      <c r="A185" s="6"/>
      <c r="C185" t="s">
        <v>454</v>
      </c>
    </row>
    <row r="186" spans="1:3" x14ac:dyDescent="0.25">
      <c r="A186" s="6"/>
    </row>
    <row r="187" spans="1:3" x14ac:dyDescent="0.25">
      <c r="A187" s="6"/>
      <c r="C187" t="str">
        <f>CONCATENATE("     ",B180)</f>
        <v xml:space="preserve">     Your variant is not associated with any loss of function.</v>
      </c>
    </row>
    <row r="188" spans="1:3" x14ac:dyDescent="0.25">
      <c r="A188" s="6"/>
    </row>
    <row r="189" spans="1:3" x14ac:dyDescent="0.25">
      <c r="A189" s="6"/>
      <c r="C189" t="s">
        <v>455</v>
      </c>
    </row>
    <row r="190" spans="1:3" x14ac:dyDescent="0.25">
      <c r="A190" s="5"/>
    </row>
    <row r="191" spans="1:3" x14ac:dyDescent="0.25">
      <c r="A191" s="6"/>
      <c r="C191" t="str">
        <f>CONCATENATE( " &lt;piechart percentage=",B181," /&gt;")</f>
        <v xml:space="preserve"> &lt;piechart percentage= /&gt;</v>
      </c>
    </row>
    <row r="192" spans="1:3" x14ac:dyDescent="0.25">
      <c r="A192" s="6"/>
      <c r="C192" t="str">
        <f>" &lt;/Genotype&gt;"</f>
        <v xml:space="preserve"> &lt;/Genotype&gt;</v>
      </c>
    </row>
    <row r="193" spans="1:3" x14ac:dyDescent="0.25">
      <c r="A193" s="6"/>
      <c r="C193" t="str">
        <f>"&lt;/GeneAnalysis&gt;"</f>
        <v>&lt;/GeneAnalysis&gt;</v>
      </c>
    </row>
    <row r="194" spans="1:3" s="29" customFormat="1" x14ac:dyDescent="0.25">
      <c r="A194" s="27"/>
      <c r="B194" s="28"/>
    </row>
    <row r="195" spans="1:3" x14ac:dyDescent="0.25">
      <c r="A195" s="5"/>
      <c r="C195" t="str">
        <f>CONCATENATE("# How do changes in ",B11," affect people?")</f>
        <v># How do changes in CHRNA5 affect people?</v>
      </c>
    </row>
    <row r="196" spans="1:3" x14ac:dyDescent="0.25">
      <c r="A196" s="5"/>
    </row>
    <row r="197" spans="1:3" x14ac:dyDescent="0.25">
      <c r="A197" s="5" t="s">
        <v>54</v>
      </c>
      <c r="B197" s="23"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CHRNA5 variants is small, and do not impact treatment. It is possible that variants in this gene interact with other gene variants, which is the reason for our inclusion of this gene.</v>
      </c>
      <c r="C197" t="str">
        <f>B197</f>
        <v>For the vast majority of people, the overall risk associated with the common CHRNA5 variants is small, and do not impact treatment. It is possible that variants in this gene interact with other gene variants, which is the reason for our inclusion of this gene.</v>
      </c>
    </row>
    <row r="198" spans="1:3" s="29" customFormat="1" x14ac:dyDescent="0.25">
      <c r="A198" s="27"/>
      <c r="B198" s="28"/>
    </row>
    <row r="199" spans="1:3" s="29" customFormat="1" x14ac:dyDescent="0.25">
      <c r="A199" s="30"/>
      <c r="B199" s="28"/>
      <c r="C199" s="6" t="s">
        <v>337</v>
      </c>
    </row>
    <row r="200" spans="1:3" s="29" customFormat="1" x14ac:dyDescent="0.25">
      <c r="A200" s="30"/>
      <c r="B200" s="28"/>
      <c r="C200" s="6"/>
    </row>
    <row r="201" spans="1:3" x14ac:dyDescent="0.25">
      <c r="A201" s="5"/>
      <c r="C201" t="s">
        <v>336</v>
      </c>
    </row>
    <row r="202" spans="1:3" x14ac:dyDescent="0.25">
      <c r="A202" s="5"/>
    </row>
    <row r="203" spans="1:3" x14ac:dyDescent="0.25">
      <c r="A203" s="5" t="s">
        <v>17</v>
      </c>
      <c r="B203" s="23" t="s">
        <v>501</v>
      </c>
      <c r="C203" t="str">
        <f>B203</f>
        <v>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v>
      </c>
    </row>
    <row r="204" spans="1:3" x14ac:dyDescent="0.25">
      <c r="A204" s="5"/>
    </row>
    <row r="205" spans="1:3" x14ac:dyDescent="0.25">
      <c r="A205" s="5"/>
      <c r="C205" t="s">
        <v>55</v>
      </c>
    </row>
    <row r="206" spans="1:3" x14ac:dyDescent="0.25">
      <c r="A206" s="5"/>
    </row>
    <row r="207" spans="1:3" x14ac:dyDescent="0.25">
      <c r="A207" s="5"/>
      <c r="B207" s="37" t="s">
        <v>519</v>
      </c>
      <c r="C207" t="str">
        <f>B207</f>
        <v>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8" spans="1:3" s="29" customFormat="1" x14ac:dyDescent="0.25">
      <c r="A208" s="27"/>
      <c r="B208" s="28"/>
    </row>
    <row r="209" spans="1:3" s="29" customFormat="1" x14ac:dyDescent="0.25">
      <c r="A209" s="30"/>
      <c r="B209" s="28"/>
      <c r="C209" s="6" t="s">
        <v>338</v>
      </c>
    </row>
    <row r="210" spans="1:3" s="29" customFormat="1" x14ac:dyDescent="0.25">
      <c r="A210" s="30"/>
      <c r="B210" s="28"/>
      <c r="C210" s="6"/>
    </row>
    <row r="211" spans="1:3" x14ac:dyDescent="0.25">
      <c r="A211" s="5"/>
      <c r="C211" t="s">
        <v>121</v>
      </c>
    </row>
    <row r="212" spans="1:3" x14ac:dyDescent="0.25">
      <c r="A212" s="5"/>
    </row>
    <row r="213" spans="1:3" ht="409.5" x14ac:dyDescent="0.25">
      <c r="A213" s="5" t="s">
        <v>17</v>
      </c>
      <c r="B213" s="37" t="s">
        <v>520</v>
      </c>
      <c r="C213" t="str">
        <f>B213</f>
        <v>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v>
      </c>
    </row>
    <row r="214" spans="1:3" x14ac:dyDescent="0.25">
      <c r="A214" s="5"/>
    </row>
    <row r="215" spans="1:3" x14ac:dyDescent="0.25">
      <c r="A215" s="5"/>
      <c r="C215" t="s">
        <v>55</v>
      </c>
    </row>
    <row r="216" spans="1:3" x14ac:dyDescent="0.25">
      <c r="A216" s="5"/>
    </row>
    <row r="217" spans="1:3" x14ac:dyDescent="0.25">
      <c r="A217" s="5"/>
      <c r="B217" s="37" t="s">
        <v>521</v>
      </c>
      <c r="C217" t="str">
        <f>B217</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219" spans="1:3" s="29" customFormat="1" x14ac:dyDescent="0.25">
      <c r="A219" s="27"/>
      <c r="B219" s="28"/>
    </row>
    <row r="220" spans="1:3" s="29" customFormat="1" x14ac:dyDescent="0.25">
      <c r="A220" s="30"/>
      <c r="B220" s="28"/>
      <c r="C220" t="s">
        <v>340</v>
      </c>
    </row>
    <row r="221" spans="1:3" s="29" customFormat="1" x14ac:dyDescent="0.25">
      <c r="A221" s="30"/>
      <c r="B221" s="28"/>
      <c r="C221" s="6"/>
    </row>
    <row r="222" spans="1:3" x14ac:dyDescent="0.25">
      <c r="A222" s="5"/>
      <c r="C222" t="s">
        <v>336</v>
      </c>
    </row>
    <row r="223" spans="1:3" x14ac:dyDescent="0.25">
      <c r="A223" s="5"/>
    </row>
    <row r="224" spans="1:3" x14ac:dyDescent="0.25">
      <c r="A224" s="5" t="s">
        <v>17</v>
      </c>
      <c r="B224" s="23" t="s">
        <v>502</v>
      </c>
      <c r="C224" t="str">
        <f>B224</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225" spans="1:3" x14ac:dyDescent="0.25">
      <c r="A225" s="5"/>
    </row>
    <row r="226" spans="1:3" x14ac:dyDescent="0.25">
      <c r="A226" s="5"/>
      <c r="C226" t="s">
        <v>55</v>
      </c>
    </row>
    <row r="227" spans="1:3" x14ac:dyDescent="0.25">
      <c r="A227" s="5"/>
    </row>
    <row r="228" spans="1:3" x14ac:dyDescent="0.25">
      <c r="A228" s="5"/>
      <c r="B228" s="37" t="s">
        <v>522</v>
      </c>
      <c r="C228" t="str">
        <f>B228</f>
        <v>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29" spans="1:3" s="29" customFormat="1" x14ac:dyDescent="0.25">
      <c r="A229" s="27"/>
      <c r="B229" s="28"/>
    </row>
    <row r="230" spans="1:3" s="29" customFormat="1" x14ac:dyDescent="0.25">
      <c r="A230" s="30"/>
      <c r="B230" s="28"/>
      <c r="C230" t="s">
        <v>339</v>
      </c>
    </row>
    <row r="231" spans="1:3" s="29" customFormat="1" x14ac:dyDescent="0.25">
      <c r="A231" s="30"/>
      <c r="B231" s="28"/>
      <c r="C231" s="6"/>
    </row>
    <row r="232" spans="1:3" x14ac:dyDescent="0.25">
      <c r="A232" s="5"/>
      <c r="C232" t="s">
        <v>121</v>
      </c>
    </row>
    <row r="233" spans="1:3" x14ac:dyDescent="0.25">
      <c r="A233" s="5"/>
    </row>
    <row r="234" spans="1:3" x14ac:dyDescent="0.25">
      <c r="A234" s="5" t="s">
        <v>17</v>
      </c>
      <c r="B234" s="23" t="s">
        <v>523</v>
      </c>
      <c r="C234" t="str">
        <f>B234</f>
        <v>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v>
      </c>
    </row>
    <row r="235" spans="1:3" x14ac:dyDescent="0.25">
      <c r="A235" s="5"/>
    </row>
    <row r="236" spans="1:3" x14ac:dyDescent="0.25">
      <c r="A236" s="5"/>
      <c r="C236" t="s">
        <v>55</v>
      </c>
    </row>
    <row r="237" spans="1:3" x14ac:dyDescent="0.25">
      <c r="A237" s="5"/>
    </row>
    <row r="238" spans="1:3" x14ac:dyDescent="0.25">
      <c r="A238" s="5"/>
      <c r="B238" s="37" t="s">
        <v>524</v>
      </c>
      <c r="C238" t="str">
        <f>B238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40" spans="1:3" s="29" customFormat="1" x14ac:dyDescent="0.25">
      <c r="B240" s="28"/>
    </row>
    <row r="242" spans="1:3" ht="30" x14ac:dyDescent="0.25">
      <c r="A242" t="s">
        <v>56</v>
      </c>
      <c r="B242" s="7" t="s">
        <v>343</v>
      </c>
      <c r="C242" t="str">
        <f>CONCATENATE("&lt;symptoms ",B242," /&gt;")</f>
        <v>&lt;symptoms fatigue D005221 inflamation D007249 anxiety D001007 depression D003863 /&gt;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378"/>
  <sheetViews>
    <sheetView workbookViewId="0">
      <selection activeCell="B243" sqref="B243"/>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344</v>
      </c>
      <c r="C2" t="str">
        <f>CONCATENATE("# What does the ",B2," gene do?")</f>
        <v># What does the SCN9A gene do?</v>
      </c>
    </row>
    <row r="3" spans="1:3" x14ac:dyDescent="0.25">
      <c r="A3" s="6"/>
    </row>
    <row r="4" spans="1:3" ht="17.25" x14ac:dyDescent="0.3">
      <c r="A4" s="6" t="s">
        <v>22</v>
      </c>
      <c r="B4" s="24" t="s">
        <v>525</v>
      </c>
      <c r="C4" t="str">
        <f>B4</f>
        <v xml:space="preserve">SCN9A (sodium channel protein type 9 subunit alpha) controls a [sodium channels](http://www.uniprot.org/citations/17145499) in neurons that are part of the autonomic (involuntary) nervous system. The channel is controlled by voltage differences across membranes, and they are involved in [feeling pain](http://www.uniprot.org/citations/17145499) and developing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4"/>
    </row>
    <row r="6" spans="1:3" x14ac:dyDescent="0.25">
      <c r="A6" s="6" t="s">
        <v>23</v>
      </c>
      <c r="B6" s="23">
        <v>2</v>
      </c>
      <c r="C6" t="str">
        <f>CONCATENATE("This gene is located on chromosome ",B6,". The ",B7," it creates acts in your ",B8)</f>
        <v>This gene is located on chromosome 2. The protein it creates acts in your nervous system and brain.</v>
      </c>
    </row>
    <row r="7" spans="1:3" x14ac:dyDescent="0.25">
      <c r="A7" s="6" t="s">
        <v>24</v>
      </c>
      <c r="B7" s="23" t="s">
        <v>25</v>
      </c>
    </row>
    <row r="8" spans="1:3" x14ac:dyDescent="0.25">
      <c r="A8" s="6" t="s">
        <v>21</v>
      </c>
      <c r="B8" s="23" t="s">
        <v>505</v>
      </c>
    </row>
    <row r="9" spans="1:3" x14ac:dyDescent="0.25">
      <c r="A9" s="5" t="s">
        <v>26</v>
      </c>
      <c r="B9" s="23" t="s">
        <v>227</v>
      </c>
      <c r="C9" t="str">
        <f>CONCATENATE("&lt;TissueList ",B9," /&gt;")</f>
        <v>&lt;TissueList brain D001921 /&gt;</v>
      </c>
    </row>
    <row r="10" spans="1:3" s="29" customFormat="1" x14ac:dyDescent="0.25">
      <c r="A10" s="30"/>
      <c r="B10" s="28"/>
    </row>
    <row r="11" spans="1:3" x14ac:dyDescent="0.25">
      <c r="A11" s="6" t="s">
        <v>4</v>
      </c>
      <c r="B11" s="23" t="s">
        <v>344</v>
      </c>
      <c r="C11" t="str">
        <f>CONCATENATE("&lt;GeneAnalysis gene=",CHAR(34),B11,CHAR(34)," interval=",CHAR(34),B12,CHAR(34),"&gt; ")</f>
        <v xml:space="preserve">&lt;GeneAnalysis gene="SCN9A" interval="NC_000002.12:g.166195185_166375987"&gt; </v>
      </c>
    </row>
    <row r="12" spans="1:3" x14ac:dyDescent="0.25">
      <c r="A12" s="6" t="s">
        <v>27</v>
      </c>
      <c r="B12" s="23" t="s">
        <v>376</v>
      </c>
    </row>
    <row r="13" spans="1:3" x14ac:dyDescent="0.25">
      <c r="A13" s="6" t="s">
        <v>28</v>
      </c>
      <c r="B13" s="23" t="s">
        <v>370</v>
      </c>
      <c r="C13" t="str">
        <f>CONCATENATE("# What are some common mutations of ",B11,"?")</f>
        <v># What are some common mutations of SCN9A?</v>
      </c>
    </row>
    <row r="14" spans="1:3" x14ac:dyDescent="0.25">
      <c r="A14" s="6"/>
      <c r="C14" t="s">
        <v>17</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29</v>
      </c>
      <c r="B18" s="1" t="s">
        <v>345</v>
      </c>
      <c r="C18" t="str">
        <f>CONCATENATE(" &lt;Variant hgvs=",CHAR(34),B18,CHAR(34)," name=",CHAR(34),B19,CHAR(34),"&gt; ")</f>
        <v xml:space="preserve"> &lt;Variant hgvs="NC_000002.12:g.166298928T&gt;G" name="T166298928G"&gt; </v>
      </c>
    </row>
    <row r="19" spans="1:3" x14ac:dyDescent="0.25">
      <c r="A19" s="5" t="s">
        <v>30</v>
      </c>
      <c r="B19" s="26" t="s">
        <v>347</v>
      </c>
    </row>
    <row r="20" spans="1:3" x14ac:dyDescent="0.25">
      <c r="A20" s="5" t="s">
        <v>31</v>
      </c>
      <c r="B20" s="23"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32</v>
      </c>
      <c r="B21" s="23" t="s">
        <v>38</v>
      </c>
      <c r="C21" t="s">
        <v>17</v>
      </c>
    </row>
    <row r="22" spans="1:3" x14ac:dyDescent="0.25">
      <c r="A22" s="5" t="s">
        <v>40</v>
      </c>
      <c r="B22" s="26" t="s">
        <v>346</v>
      </c>
      <c r="C22" t="str">
        <f>"&lt;/Variant&gt;"</f>
        <v>&lt;/Variant&gt;</v>
      </c>
    </row>
    <row r="23" spans="1:3" x14ac:dyDescent="0.25">
      <c r="C23" t="str">
        <f>CONCATENATE("&lt;# ",B25," #&gt;")</f>
        <v>&lt;# C984A #&gt;</v>
      </c>
    </row>
    <row r="24" spans="1:3" x14ac:dyDescent="0.25">
      <c r="A24" s="6" t="s">
        <v>29</v>
      </c>
      <c r="B24" s="1" t="s">
        <v>350</v>
      </c>
      <c r="C24" t="str">
        <f>CONCATENATE(" &lt;Variant hgvs=",CHAR(34),B24,CHAR(34)," name=",CHAR(34),B25,CHAR(34),"&gt; ")</f>
        <v xml:space="preserve"> &lt;Variant hgvs="NC_000002.12:g.166293354G&gt;T" name="C984A"&gt; </v>
      </c>
    </row>
    <row r="25" spans="1:3" x14ac:dyDescent="0.25">
      <c r="A25" s="5" t="s">
        <v>30</v>
      </c>
      <c r="B25" s="26" t="s">
        <v>356</v>
      </c>
    </row>
    <row r="26" spans="1:3" x14ac:dyDescent="0.25">
      <c r="A26" s="5" t="s">
        <v>31</v>
      </c>
      <c r="B26" s="23"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32</v>
      </c>
      <c r="B27" s="23" t="s">
        <v>66</v>
      </c>
    </row>
    <row r="28" spans="1:3" x14ac:dyDescent="0.25">
      <c r="A28" s="6" t="s">
        <v>40</v>
      </c>
      <c r="B28" s="26" t="s">
        <v>357</v>
      </c>
      <c r="C28" t="str">
        <f>"&lt;/Variant&gt;"</f>
        <v>&lt;/Variant&gt;</v>
      </c>
    </row>
    <row r="29" spans="1:3" x14ac:dyDescent="0.25">
      <c r="C29" t="str">
        <f>CONCATENATE("&lt;# ",B31," #&gt;")</f>
        <v>&lt;# C829T #&gt;</v>
      </c>
    </row>
    <row r="30" spans="1:3" x14ac:dyDescent="0.25">
      <c r="A30" s="6" t="s">
        <v>29</v>
      </c>
      <c r="B30" s="1" t="s">
        <v>353</v>
      </c>
      <c r="C30" t="str">
        <f>CONCATENATE(" &lt;Variant hgvs=",CHAR(34),B30,CHAR(34)," name=",CHAR(34),B31,CHAR(34),"&gt; ")</f>
        <v xml:space="preserve"> &lt;Variant hgvs="NC_000002.12:g.166303162G&gt;A" name="C829T"&gt; </v>
      </c>
    </row>
    <row r="31" spans="1:3" x14ac:dyDescent="0.25">
      <c r="A31" s="5" t="s">
        <v>30</v>
      </c>
      <c r="B31" s="1" t="s">
        <v>358</v>
      </c>
    </row>
    <row r="32" spans="1:3" x14ac:dyDescent="0.25">
      <c r="A32" s="5" t="s">
        <v>31</v>
      </c>
      <c r="B32" s="23" t="str">
        <f>"cytosine (C)"</f>
        <v>cytosine (C)</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3" spans="1:3" x14ac:dyDescent="0.25">
      <c r="A33" s="5" t="s">
        <v>32</v>
      </c>
      <c r="B33" s="23" t="s">
        <v>37</v>
      </c>
    </row>
    <row r="34" spans="1:3" x14ac:dyDescent="0.25">
      <c r="A34" s="5" t="s">
        <v>40</v>
      </c>
      <c r="B34" s="1" t="s">
        <v>359</v>
      </c>
      <c r="C34" t="str">
        <f>"&lt;/Variant&gt;"</f>
        <v>&lt;/Variant&gt;</v>
      </c>
    </row>
    <row r="35" spans="1:3" x14ac:dyDescent="0.25">
      <c r="A35" s="5"/>
      <c r="C35" t="str">
        <f>CONCATENATE("&lt;# ",B37," #&gt;")</f>
        <v>&lt;# C2986T #&gt;</v>
      </c>
    </row>
    <row r="36" spans="1:3" x14ac:dyDescent="0.25">
      <c r="A36" s="6" t="s">
        <v>29</v>
      </c>
      <c r="B36" s="1" t="s">
        <v>361</v>
      </c>
      <c r="C36" t="str">
        <f>CONCATENATE(" &lt;Variant hgvs=",CHAR(34),B36,CHAR(34)," name=",CHAR(34),B37,CHAR(34),"&gt; ")</f>
        <v xml:space="preserve"> &lt;Variant hgvs="NC_000002.12:g.166272731G&gt;A" name="C2986T"&gt; </v>
      </c>
    </row>
    <row r="37" spans="1:3" x14ac:dyDescent="0.25">
      <c r="A37" s="5" t="s">
        <v>30</v>
      </c>
      <c r="B37" s="26" t="s">
        <v>360</v>
      </c>
    </row>
    <row r="38" spans="1:3" x14ac:dyDescent="0.25">
      <c r="A38" s="5" t="s">
        <v>31</v>
      </c>
      <c r="B38" s="23"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32</v>
      </c>
      <c r="B39" s="23" t="s">
        <v>37</v>
      </c>
    </row>
    <row r="40" spans="1:3" x14ac:dyDescent="0.25">
      <c r="A40" s="5" t="s">
        <v>40</v>
      </c>
      <c r="B40" s="26" t="s">
        <v>364</v>
      </c>
      <c r="C40" t="str">
        <f>"&lt;/Variant&gt;"</f>
        <v>&lt;/Variant&gt;</v>
      </c>
    </row>
    <row r="41" spans="1:3" x14ac:dyDescent="0.25">
      <c r="A41" s="6"/>
      <c r="C41" t="str">
        <f>CONCATENATE("&lt;# ",B43," #&gt;")</f>
        <v>&lt;# G2691A #&gt;</v>
      </c>
    </row>
    <row r="42" spans="1:3" x14ac:dyDescent="0.25">
      <c r="A42" s="6" t="s">
        <v>29</v>
      </c>
      <c r="B42" s="31" t="s">
        <v>367</v>
      </c>
      <c r="C42" t="str">
        <f>CONCATENATE(" &lt;Variant hgvs=",CHAR(34),B42,CHAR(34)," name=",CHAR(34),B43,CHAR(34),"&gt; ")</f>
        <v xml:space="preserve"> &lt;Variant hgvs="NC_000002.12:g.166277133C&gt;T" name="G2691A"&gt; </v>
      </c>
    </row>
    <row r="43" spans="1:3" x14ac:dyDescent="0.25">
      <c r="A43" s="5" t="s">
        <v>30</v>
      </c>
      <c r="B43" s="23" t="s">
        <v>366</v>
      </c>
    </row>
    <row r="44" spans="1:3" x14ac:dyDescent="0.25">
      <c r="A44" s="5" t="s">
        <v>31</v>
      </c>
      <c r="B44" s="23" t="s">
        <v>38</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32</v>
      </c>
      <c r="B45" s="23" t="s">
        <v>66</v>
      </c>
    </row>
    <row r="46" spans="1:3" x14ac:dyDescent="0.25">
      <c r="A46" s="5" t="s">
        <v>40</v>
      </c>
      <c r="B46" s="23" t="s">
        <v>365</v>
      </c>
      <c r="C46" t="str">
        <f>"&lt;/Variant&gt;"</f>
        <v>&lt;/Variant&gt;</v>
      </c>
    </row>
    <row r="47" spans="1:3" x14ac:dyDescent="0.25">
      <c r="A47" s="5"/>
      <c r="C47" t="str">
        <f>CONCATENATE("&lt;# ",B49," #&gt;")</f>
        <v>&lt;# G1376C #&gt;</v>
      </c>
    </row>
    <row r="48" spans="1:3" x14ac:dyDescent="0.25">
      <c r="A48" s="6" t="s">
        <v>29</v>
      </c>
      <c r="B48" s="1" t="s">
        <v>371</v>
      </c>
      <c r="C48" t="str">
        <f>CONCATENATE(" &lt;Variant hgvs=",CHAR(34),B48,CHAR(34)," name=",CHAR(34),B49,CHAR(34),"&gt; ")</f>
        <v xml:space="preserve"> &lt;Variant hgvs="NC_000002.12:g.166286562G&gt;C" name="G1376C"&gt; </v>
      </c>
    </row>
    <row r="49" spans="1:3" x14ac:dyDescent="0.25">
      <c r="A49" s="5" t="s">
        <v>30</v>
      </c>
      <c r="B49" s="26" t="s">
        <v>374</v>
      </c>
    </row>
    <row r="50" spans="1:3" x14ac:dyDescent="0.25">
      <c r="A50" s="5" t="s">
        <v>31</v>
      </c>
      <c r="B50" s="23"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32</v>
      </c>
      <c r="B51" s="23" t="s">
        <v>38</v>
      </c>
    </row>
    <row r="52" spans="1:3" x14ac:dyDescent="0.25">
      <c r="A52" s="5" t="s">
        <v>40</v>
      </c>
      <c r="B52" s="26" t="s">
        <v>375</v>
      </c>
      <c r="C52" t="str">
        <f>"&lt;/Variant&gt;"</f>
        <v>&lt;/Variant&gt;</v>
      </c>
    </row>
    <row r="53" spans="1:3" s="29" customFormat="1" x14ac:dyDescent="0.25">
      <c r="A53" s="27"/>
      <c r="B53" s="28"/>
    </row>
    <row r="54" spans="1:3" s="29" customFormat="1" x14ac:dyDescent="0.25">
      <c r="A54" s="27"/>
      <c r="B54" s="28"/>
      <c r="C54" t="str">
        <f>C17</f>
        <v>&lt;# T166298928G #&gt;</v>
      </c>
    </row>
    <row r="55" spans="1:3" x14ac:dyDescent="0.25">
      <c r="A55" s="5" t="s">
        <v>39</v>
      </c>
      <c r="B55" s="1" t="s">
        <v>89</v>
      </c>
      <c r="C55" t="str">
        <f>CONCATENATE(" &lt;Genotype hgvs=",CHAR(34),B55,B56,";",B57,CHAR(34)," name=",CHAR(34),B19,CHAR(34),"&gt; ")</f>
        <v xml:space="preserve"> &lt;Genotype hgvs="NC_000002.12:g.[166298928T&gt;G];[166298928=]" name="T166298928G"&gt; </v>
      </c>
    </row>
    <row r="56" spans="1:3" x14ac:dyDescent="0.25">
      <c r="A56" s="5" t="s">
        <v>40</v>
      </c>
      <c r="B56" s="23" t="s">
        <v>348</v>
      </c>
    </row>
    <row r="57" spans="1:3" x14ac:dyDescent="0.25">
      <c r="A57" s="5" t="s">
        <v>31</v>
      </c>
      <c r="B57" s="23" t="s">
        <v>349</v>
      </c>
      <c r="C57" t="s">
        <v>452</v>
      </c>
    </row>
    <row r="58" spans="1:3" x14ac:dyDescent="0.25">
      <c r="A58" s="5" t="s">
        <v>45</v>
      </c>
      <c r="B58" s="23" t="str">
        <f>CONCATENATE("People with this variant have one copy of the ",B22)</f>
        <v>People with this variant have one copy of the [T166298928G](https://www.ncbi.nlm.nih.gov/projects/SNP/snp_ref.cgi?rs=6754031)</v>
      </c>
      <c r="C58" t="s">
        <v>17</v>
      </c>
    </row>
    <row r="59" spans="1:3" x14ac:dyDescent="0.25">
      <c r="A59" s="6" t="s">
        <v>46</v>
      </c>
      <c r="B59" s="23" t="s">
        <v>113</v>
      </c>
      <c r="C59" t="str">
        <f>CONCATENATE("     ",B58)</f>
        <v xml:space="preserve">     People with this variant have one copy of the [T166298928G](https://www.ncbi.nlm.nih.gov/projects/SNP/snp_ref.cgi?rs=6754031)</v>
      </c>
    </row>
    <row r="60" spans="1:3" x14ac:dyDescent="0.25">
      <c r="A60" s="6" t="s">
        <v>47</v>
      </c>
      <c r="B60" s="23">
        <v>45.8</v>
      </c>
    </row>
    <row r="61" spans="1:3" x14ac:dyDescent="0.25">
      <c r="A61" s="5"/>
      <c r="C61" t="s">
        <v>454</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455</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48</v>
      </c>
      <c r="B69" s="23"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49</v>
      </c>
      <c r="B70" s="23" t="s">
        <v>165</v>
      </c>
      <c r="C70" t="s">
        <v>17</v>
      </c>
    </row>
    <row r="71" spans="1:3" x14ac:dyDescent="0.25">
      <c r="A71" s="6" t="s">
        <v>47</v>
      </c>
      <c r="B71" s="23">
        <v>24.1</v>
      </c>
      <c r="C71" t="s">
        <v>452</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454</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455</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50</v>
      </c>
      <c r="B83" s="23"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51</v>
      </c>
      <c r="B84" s="23" t="s">
        <v>113</v>
      </c>
      <c r="C84" t="s">
        <v>17</v>
      </c>
    </row>
    <row r="85" spans="1:3" x14ac:dyDescent="0.25">
      <c r="A85" s="6" t="s">
        <v>47</v>
      </c>
      <c r="B85" s="23">
        <v>30.2</v>
      </c>
      <c r="C85" t="s">
        <v>452</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454</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455</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39</v>
      </c>
      <c r="B98" s="1" t="s">
        <v>89</v>
      </c>
      <c r="C98" t="str">
        <f>CONCATENATE(" &lt;Genotype hgvs=",CHAR(34),B98,B99,";",B100,CHAR(34)," name=",CHAR(34),B25,CHAR(34),"&gt; ")</f>
        <v xml:space="preserve"> &lt;Genotype hgvs="NC_000002.12:g.[166293354G&gt;T];[166293354=]" name="C984A"&gt; </v>
      </c>
    </row>
    <row r="99" spans="1:3" x14ac:dyDescent="0.25">
      <c r="A99" s="5" t="s">
        <v>40</v>
      </c>
      <c r="B99" s="23" t="s">
        <v>351</v>
      </c>
    </row>
    <row r="100" spans="1:3" x14ac:dyDescent="0.25">
      <c r="A100" s="5" t="s">
        <v>31</v>
      </c>
      <c r="B100" s="23" t="s">
        <v>352</v>
      </c>
      <c r="C100" t="s">
        <v>452</v>
      </c>
    </row>
    <row r="101" spans="1:3" x14ac:dyDescent="0.25">
      <c r="A101" s="5" t="s">
        <v>45</v>
      </c>
      <c r="B101" s="23"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17</v>
      </c>
    </row>
    <row r="102" spans="1:3" x14ac:dyDescent="0.25">
      <c r="A102" s="6" t="s">
        <v>46</v>
      </c>
      <c r="B102" s="23" t="s">
        <v>194</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47</v>
      </c>
      <c r="B103" s="23">
        <v>0.01</v>
      </c>
    </row>
    <row r="104" spans="1:3" x14ac:dyDescent="0.25">
      <c r="A104" s="5"/>
      <c r="C104" t="s">
        <v>454</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455</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48</v>
      </c>
      <c r="B112" s="23"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49</v>
      </c>
      <c r="B113" s="23" t="s">
        <v>464</v>
      </c>
      <c r="C113" t="s">
        <v>17</v>
      </c>
    </row>
    <row r="114" spans="1:3" x14ac:dyDescent="0.25">
      <c r="A114" s="6" t="s">
        <v>47</v>
      </c>
      <c r="B114" s="23">
        <v>0.01</v>
      </c>
      <c r="C114" t="s">
        <v>452</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454</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455</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50</v>
      </c>
      <c r="B126" s="23"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51</v>
      </c>
      <c r="B127" s="23" t="s">
        <v>194</v>
      </c>
      <c r="C127" t="s">
        <v>17</v>
      </c>
    </row>
    <row r="128" spans="1:3" x14ac:dyDescent="0.25">
      <c r="A128" s="6" t="s">
        <v>47</v>
      </c>
      <c r="B128" s="23">
        <v>99.98</v>
      </c>
      <c r="C128" t="s">
        <v>452</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454</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455</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39</v>
      </c>
      <c r="B141" s="1" t="s">
        <v>89</v>
      </c>
      <c r="C141" t="str">
        <f>CONCATENATE(" &lt;Genotype hgvs=",CHAR(34),B141,B142,";",B143,CHAR(34)," name=",CHAR(34),B31,CHAR(34),"&gt; ")</f>
        <v xml:space="preserve"> &lt;Genotype hgvs="NC_000002.12:g.[166303162G&gt;A];[166303162=]" name="C829T"&gt; </v>
      </c>
    </row>
    <row r="142" spans="1:3" x14ac:dyDescent="0.25">
      <c r="A142" s="5" t="s">
        <v>40</v>
      </c>
      <c r="B142" s="23" t="s">
        <v>354</v>
      </c>
    </row>
    <row r="143" spans="1:3" x14ac:dyDescent="0.25">
      <c r="A143" s="5" t="s">
        <v>31</v>
      </c>
      <c r="B143" s="23" t="s">
        <v>355</v>
      </c>
      <c r="C143" t="s">
        <v>452</v>
      </c>
    </row>
    <row r="144" spans="1:3" x14ac:dyDescent="0.25">
      <c r="A144" s="5" t="s">
        <v>45</v>
      </c>
      <c r="B144" s="23"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17</v>
      </c>
    </row>
    <row r="145" spans="1:3" x14ac:dyDescent="0.25">
      <c r="A145" s="6" t="s">
        <v>46</v>
      </c>
      <c r="B145" s="23" t="s">
        <v>194</v>
      </c>
      <c r="C145" t="str">
        <f>CONCATENATE("     ",B144)</f>
        <v xml:space="preserve">     People with this variant have one copy of the C829T variant. This substitution of a single nucleotide is known as a missense mutation.</v>
      </c>
    </row>
    <row r="146" spans="1:3" x14ac:dyDescent="0.25">
      <c r="A146" s="6" t="s">
        <v>47</v>
      </c>
      <c r="B146" s="23">
        <v>0.01</v>
      </c>
    </row>
    <row r="147" spans="1:3" x14ac:dyDescent="0.25">
      <c r="A147" s="5"/>
      <c r="C147" t="s">
        <v>454</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455</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48</v>
      </c>
      <c r="B155" s="23"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49</v>
      </c>
      <c r="B156" s="23" t="s">
        <v>464</v>
      </c>
      <c r="C156" t="s">
        <v>17</v>
      </c>
    </row>
    <row r="157" spans="1:3" x14ac:dyDescent="0.25">
      <c r="A157" s="6" t="s">
        <v>47</v>
      </c>
      <c r="B157" s="23">
        <v>0.01</v>
      </c>
      <c r="C157" t="s">
        <v>452</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454</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455</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50</v>
      </c>
      <c r="B169" s="23"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51</v>
      </c>
      <c r="B170" s="23" t="s">
        <v>194</v>
      </c>
      <c r="C170" t="s">
        <v>17</v>
      </c>
    </row>
    <row r="171" spans="1:3" x14ac:dyDescent="0.25">
      <c r="A171" s="6" t="s">
        <v>47</v>
      </c>
      <c r="B171" s="23">
        <v>99.98</v>
      </c>
      <c r="C171" t="s">
        <v>452</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454</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455</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39</v>
      </c>
      <c r="B184" s="1" t="s">
        <v>89</v>
      </c>
      <c r="C184" t="str">
        <f>CONCATENATE(" &lt;Genotype hgvs=",CHAR(34),B184,B185,";",B186,CHAR(34)," name=",CHAR(34),B37,CHAR(34),"&gt; ")</f>
        <v xml:space="preserve"> &lt;Genotype hgvs="NC_000002.12:g.[166272731G&gt;A];[166272731=]" name="C2986T"&gt; </v>
      </c>
    </row>
    <row r="185" spans="1:3" x14ac:dyDescent="0.25">
      <c r="A185" s="5" t="s">
        <v>40</v>
      </c>
      <c r="B185" s="23" t="s">
        <v>362</v>
      </c>
    </row>
    <row r="186" spans="1:3" x14ac:dyDescent="0.25">
      <c r="A186" s="5" t="s">
        <v>31</v>
      </c>
      <c r="B186" s="23" t="s">
        <v>363</v>
      </c>
      <c r="C186" t="s">
        <v>452</v>
      </c>
    </row>
    <row r="187" spans="1:3" x14ac:dyDescent="0.25">
      <c r="A187" s="5" t="s">
        <v>45</v>
      </c>
      <c r="B187" s="23"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17</v>
      </c>
    </row>
    <row r="188" spans="1:3" x14ac:dyDescent="0.25">
      <c r="A188" s="6" t="s">
        <v>46</v>
      </c>
      <c r="B188" s="23" t="s">
        <v>194</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47</v>
      </c>
      <c r="B189" s="23">
        <v>0.1</v>
      </c>
    </row>
    <row r="190" spans="1:3" x14ac:dyDescent="0.25">
      <c r="A190" s="5"/>
      <c r="C190" t="s">
        <v>454</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455</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48</v>
      </c>
      <c r="B198" s="23"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49</v>
      </c>
      <c r="B199" s="23" t="s">
        <v>464</v>
      </c>
      <c r="C199" t="s">
        <v>17</v>
      </c>
    </row>
    <row r="200" spans="1:3" x14ac:dyDescent="0.25">
      <c r="A200" s="6" t="s">
        <v>47</v>
      </c>
      <c r="B200" s="23">
        <v>0.01</v>
      </c>
      <c r="C200" t="s">
        <v>452</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454</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455</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50</v>
      </c>
      <c r="B212" s="23"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51</v>
      </c>
      <c r="B213" s="23" t="s">
        <v>194</v>
      </c>
      <c r="C213" t="s">
        <v>17</v>
      </c>
    </row>
    <row r="214" spans="1:3" x14ac:dyDescent="0.25">
      <c r="A214" s="6" t="s">
        <v>47</v>
      </c>
      <c r="B214" s="23">
        <v>99.88</v>
      </c>
      <c r="C214" t="s">
        <v>452</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454</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455</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 &lt;/Genotype&gt;"</f>
        <v xml:space="preserve"> &lt;/Genotype&gt;</v>
      </c>
    </row>
    <row r="227" spans="1:3" x14ac:dyDescent="0.25">
      <c r="A227" s="5"/>
      <c r="C227" t="str">
        <f>C41</f>
        <v>&lt;# G2691A #&gt;</v>
      </c>
    </row>
    <row r="228" spans="1:3" x14ac:dyDescent="0.25">
      <c r="A228" s="5" t="s">
        <v>39</v>
      </c>
      <c r="B228" s="1" t="s">
        <v>89</v>
      </c>
      <c r="C228" t="str">
        <f>CONCATENATE(" &lt;Genotype hgvs=",CHAR(34),B228,B229,";",B230,CHAR(34)," name=",CHAR(34),B43,CHAR(34),"&gt; ")</f>
        <v xml:space="preserve"> &lt;Genotype hgvs="NC_000002.12:g.[166277133C&gt;T];[166277133=]" name="G2691A"&gt; </v>
      </c>
    </row>
    <row r="229" spans="1:3" x14ac:dyDescent="0.25">
      <c r="A229" s="5" t="s">
        <v>40</v>
      </c>
      <c r="B229" s="25" t="s">
        <v>368</v>
      </c>
    </row>
    <row r="230" spans="1:3" x14ac:dyDescent="0.25">
      <c r="A230" s="5" t="s">
        <v>31</v>
      </c>
      <c r="B230" s="25" t="s">
        <v>369</v>
      </c>
      <c r="C230" t="s">
        <v>452</v>
      </c>
    </row>
    <row r="231" spans="1:3" x14ac:dyDescent="0.25">
      <c r="A231" s="5" t="s">
        <v>45</v>
      </c>
      <c r="B231" s="23"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1" t="s">
        <v>17</v>
      </c>
    </row>
    <row r="232" spans="1:3" x14ac:dyDescent="0.25">
      <c r="A232" s="6" t="s">
        <v>46</v>
      </c>
      <c r="B232" s="23" t="s">
        <v>194</v>
      </c>
      <c r="C232" t="str">
        <f>CONCATENATE("     ",B231)</f>
        <v xml:space="preserve">     People with this variant have one copy of the [G2691A (Trp897Ter)](https://www.ncbi.nlm.nih.gov/clinvar/variation/6355/) variant. This substitution of a single nucleotide is known as a missense mutation.</v>
      </c>
    </row>
    <row r="233" spans="1:3" x14ac:dyDescent="0.25">
      <c r="A233" s="6" t="s">
        <v>47</v>
      </c>
      <c r="B233" s="23" t="s">
        <v>388</v>
      </c>
    </row>
    <row r="234" spans="1:3" x14ac:dyDescent="0.25">
      <c r="A234" s="5"/>
      <c r="C234" t="s">
        <v>454</v>
      </c>
    </row>
    <row r="235" spans="1:3" x14ac:dyDescent="0.25">
      <c r="A235" s="6"/>
    </row>
    <row r="236" spans="1:3" x14ac:dyDescent="0.25">
      <c r="A236" s="6"/>
      <c r="C236" t="str">
        <f>CONCATENATE("     ",B232)</f>
        <v xml:space="preserve">     Your variant is not associated with any loss of function.</v>
      </c>
    </row>
    <row r="237" spans="1:3" x14ac:dyDescent="0.25">
      <c r="A237" s="6"/>
    </row>
    <row r="238" spans="1:3" x14ac:dyDescent="0.25">
      <c r="A238" s="6"/>
      <c r="C238" t="s">
        <v>455</v>
      </c>
    </row>
    <row r="239" spans="1:3" x14ac:dyDescent="0.25">
      <c r="A239" s="5"/>
    </row>
    <row r="240" spans="1:3" x14ac:dyDescent="0.25">
      <c r="A240" s="5"/>
      <c r="C240" t="str">
        <f>CONCATENATE( " &lt;piechart percentage=",B233," /&gt;")</f>
        <v xml:space="preserve"> &lt;piechart percentage=? /&gt;</v>
      </c>
    </row>
    <row r="241" spans="1:3" x14ac:dyDescent="0.25">
      <c r="A241" s="5"/>
      <c r="C241" t="str">
        <f>" &lt;/Genotype&gt;"</f>
        <v xml:space="preserve"> &lt;/Genotype&gt;</v>
      </c>
    </row>
    <row r="242" spans="1:3" x14ac:dyDescent="0.25">
      <c r="A242" s="5" t="s">
        <v>48</v>
      </c>
      <c r="B242" s="23"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2" t="str">
        <f>CONCATENATE(" &lt;Genotype hgvs=",CHAR(34),B228,B229,";",B229,CHAR(34)," name=",CHAR(34),B43,CHAR(34),"&gt; ")</f>
        <v xml:space="preserve"> &lt;Genotype hgvs="NC_000002.12:g.[166277133C&gt;T];[166277133C&gt;T]" name="G2691A"&gt; </v>
      </c>
    </row>
    <row r="243" spans="1:3" x14ac:dyDescent="0.25">
      <c r="A243" s="6" t="s">
        <v>49</v>
      </c>
      <c r="B243" s="23" t="s">
        <v>464</v>
      </c>
      <c r="C243" t="s">
        <v>17</v>
      </c>
    </row>
    <row r="244" spans="1:3" x14ac:dyDescent="0.25">
      <c r="A244" s="6" t="s">
        <v>47</v>
      </c>
      <c r="B244" s="23" t="s">
        <v>388</v>
      </c>
      <c r="C244" t="s">
        <v>452</v>
      </c>
    </row>
    <row r="245" spans="1:3" x14ac:dyDescent="0.25">
      <c r="A245" s="6"/>
    </row>
    <row r="246" spans="1:3" x14ac:dyDescent="0.25">
      <c r="A246" s="5"/>
      <c r="C246" t="str">
        <f>CONCATENATE("     ",B242)</f>
        <v xml:space="preserve">     People with this variant have two copies of the [G2691A (Trp897Ter)](https://www.ncbi.nlm.nih.gov/clinvar/variation/6355/) variant. This substitution of a single nucleotide is known as a missense mutation.</v>
      </c>
    </row>
    <row r="247" spans="1:3" x14ac:dyDescent="0.25">
      <c r="A247" s="6"/>
    </row>
    <row r="248" spans="1:3" x14ac:dyDescent="0.25">
      <c r="A248" s="6"/>
      <c r="C248" t="s">
        <v>454</v>
      </c>
    </row>
    <row r="249" spans="1:3" x14ac:dyDescent="0.25">
      <c r="A249" s="6"/>
    </row>
    <row r="250" spans="1:3" x14ac:dyDescent="0.25">
      <c r="A250" s="6"/>
      <c r="C250" t="str">
        <f>CONCATENATE("     ",B243)</f>
        <v xml:space="preserve">     You are in the Severe Risk category. See below for more information.</v>
      </c>
    </row>
    <row r="251" spans="1:3" x14ac:dyDescent="0.25">
      <c r="A251" s="6"/>
    </row>
    <row r="252" spans="1:3" x14ac:dyDescent="0.25">
      <c r="A252" s="5"/>
      <c r="C252" t="s">
        <v>455</v>
      </c>
    </row>
    <row r="253" spans="1:3" x14ac:dyDescent="0.25">
      <c r="A253" s="5"/>
    </row>
    <row r="254" spans="1:3" x14ac:dyDescent="0.25">
      <c r="A254" s="5"/>
      <c r="C254" t="str">
        <f>CONCATENATE( " &lt;piechart percentage=",B244," /&gt;")</f>
        <v xml:space="preserve"> &lt;piechart percentage=? /&gt;</v>
      </c>
    </row>
    <row r="255" spans="1:3" x14ac:dyDescent="0.25">
      <c r="A255" s="5"/>
      <c r="C255" t="str">
        <f>" &lt;/Genotype&gt;"</f>
        <v xml:space="preserve"> &lt;/Genotype&gt;</v>
      </c>
    </row>
    <row r="256" spans="1:3" x14ac:dyDescent="0.25">
      <c r="A256" s="5" t="s">
        <v>50</v>
      </c>
      <c r="B256" s="23" t="str">
        <f>CONCATENATE("Your ",B11," gene has no variants. A normal gene is referred to as a ",CHAR(34),"wild-type",CHAR(34)," gene.")</f>
        <v>Your SCN9A gene has no variants. A normal gene is referred to as a "wild-type" gene.</v>
      </c>
      <c r="C256" t="str">
        <f>CONCATENATE(" &lt;Genotype hgvs=",CHAR(34),B228,B230,";",B230,CHAR(34)," name=",CHAR(34),B43,CHAR(34),"&gt; ")</f>
        <v xml:space="preserve"> &lt;Genotype hgvs="NC_000002.12:g.[166277133=];[166277133=]" name="G2691A"&gt; </v>
      </c>
    </row>
    <row r="257" spans="1:3" x14ac:dyDescent="0.25">
      <c r="A257" s="6" t="s">
        <v>51</v>
      </c>
      <c r="B257" s="23" t="s">
        <v>194</v>
      </c>
      <c r="C257" t="s">
        <v>17</v>
      </c>
    </row>
    <row r="258" spans="1:3" x14ac:dyDescent="0.25">
      <c r="A258" s="6" t="s">
        <v>47</v>
      </c>
      <c r="B258" s="23" t="s">
        <v>388</v>
      </c>
      <c r="C258" t="s">
        <v>452</v>
      </c>
    </row>
    <row r="259" spans="1:3" x14ac:dyDescent="0.25">
      <c r="A259" s="5"/>
    </row>
    <row r="260" spans="1:3" x14ac:dyDescent="0.25">
      <c r="A260" s="6"/>
      <c r="C260" t="str">
        <f>CONCATENATE("     ",B256)</f>
        <v xml:space="preserve">     Your SCN9A gene has no variants. A normal gene is referred to as a "wild-type" gene.</v>
      </c>
    </row>
    <row r="261" spans="1:3" x14ac:dyDescent="0.25">
      <c r="A261" s="6"/>
    </row>
    <row r="262" spans="1:3" x14ac:dyDescent="0.25">
      <c r="A262" s="6"/>
      <c r="C262" t="s">
        <v>454</v>
      </c>
    </row>
    <row r="263" spans="1:3" x14ac:dyDescent="0.25">
      <c r="A263" s="6"/>
    </row>
    <row r="264" spans="1:3" x14ac:dyDescent="0.25">
      <c r="A264" s="6"/>
      <c r="C264" t="str">
        <f>CONCATENATE("     ",B257)</f>
        <v xml:space="preserve">     Your variant is not associated with any loss of function.</v>
      </c>
    </row>
    <row r="265" spans="1:3" x14ac:dyDescent="0.25">
      <c r="A265" s="5"/>
    </row>
    <row r="266" spans="1:3" x14ac:dyDescent="0.25">
      <c r="A266" s="5"/>
      <c r="C266" t="s">
        <v>455</v>
      </c>
    </row>
    <row r="267" spans="1:3" x14ac:dyDescent="0.25">
      <c r="A267" s="5"/>
    </row>
    <row r="268" spans="1:3" x14ac:dyDescent="0.25">
      <c r="A268" s="5"/>
      <c r="C268" t="str">
        <f>CONCATENATE( " &lt;piechart percentage=",B258," /&gt;")</f>
        <v xml:space="preserve"> &lt;piechart percentage=? /&gt;</v>
      </c>
    </row>
    <row r="269" spans="1:3" x14ac:dyDescent="0.25">
      <c r="A269" s="5"/>
      <c r="C269" t="str">
        <f>" &lt;/Genotype&gt;"</f>
        <v xml:space="preserve"> &lt;/Genotype&gt;</v>
      </c>
    </row>
    <row r="270" spans="1:3" x14ac:dyDescent="0.25">
      <c r="A270" s="5"/>
      <c r="C270" t="str">
        <f>C47</f>
        <v>&lt;# G1376C #&gt;</v>
      </c>
    </row>
    <row r="271" spans="1:3" x14ac:dyDescent="0.25">
      <c r="A271" s="5" t="s">
        <v>39</v>
      </c>
      <c r="B271" s="1" t="s">
        <v>89</v>
      </c>
      <c r="C271" t="str">
        <f>CONCATENATE(" &lt;Genotype hgvs=",CHAR(34),B271,B272,";",B273,CHAR(34)," name=",CHAR(34),B49,CHAR(34),"&gt; ")</f>
        <v xml:space="preserve"> &lt;Genotype hgvs="NC_000002.12:g.[166286562G&gt;C];[166286562=]" name="G1376C"&gt; </v>
      </c>
    </row>
    <row r="272" spans="1:3" x14ac:dyDescent="0.25">
      <c r="A272" s="5" t="s">
        <v>40</v>
      </c>
      <c r="B272" s="25" t="s">
        <v>372</v>
      </c>
    </row>
    <row r="273" spans="1:3" x14ac:dyDescent="0.25">
      <c r="A273" s="5" t="s">
        <v>31</v>
      </c>
      <c r="B273" s="25" t="s">
        <v>373</v>
      </c>
      <c r="C273" t="s">
        <v>452</v>
      </c>
    </row>
    <row r="274" spans="1:3" x14ac:dyDescent="0.25">
      <c r="A274" s="5" t="s">
        <v>45</v>
      </c>
      <c r="B274" s="23"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4" t="s">
        <v>17</v>
      </c>
    </row>
    <row r="275" spans="1:3" x14ac:dyDescent="0.25">
      <c r="A275" s="6" t="s">
        <v>46</v>
      </c>
      <c r="B275" s="23" t="s">
        <v>194</v>
      </c>
      <c r="C275" t="str">
        <f>CONCATENATE("     ",B274)</f>
        <v xml:space="preserve">     People with this variant have one copy of the [G1376C (Ser459Ter)](https://www.ncbi.nlm.nih.gov/clinvar/variation/6353/) variant. This substitution of a single nucleotide is known as a missense mutation.</v>
      </c>
    </row>
    <row r="276" spans="1:3" x14ac:dyDescent="0.25">
      <c r="A276" s="6" t="s">
        <v>47</v>
      </c>
      <c r="B276" s="23" t="s">
        <v>388</v>
      </c>
    </row>
    <row r="277" spans="1:3" x14ac:dyDescent="0.25">
      <c r="A277" s="5"/>
      <c r="C277" t="s">
        <v>454</v>
      </c>
    </row>
    <row r="278" spans="1:3" x14ac:dyDescent="0.25">
      <c r="A278" s="6"/>
    </row>
    <row r="279" spans="1:3" x14ac:dyDescent="0.25">
      <c r="A279" s="6"/>
      <c r="C279" t="str">
        <f>CONCATENATE("     ",B275)</f>
        <v xml:space="preserve">     Your variant is not associated with any loss of function.</v>
      </c>
    </row>
    <row r="280" spans="1:3" x14ac:dyDescent="0.25">
      <c r="A280" s="6"/>
    </row>
    <row r="281" spans="1:3" x14ac:dyDescent="0.25">
      <c r="A281" s="6"/>
      <c r="C281" t="s">
        <v>455</v>
      </c>
    </row>
    <row r="282" spans="1:3" x14ac:dyDescent="0.25">
      <c r="A282" s="5"/>
    </row>
    <row r="283" spans="1:3" x14ac:dyDescent="0.25">
      <c r="A283" s="5"/>
      <c r="C283" t="str">
        <f>CONCATENATE( " &lt;piechart percentage=",B276," /&gt;")</f>
        <v xml:space="preserve"> &lt;piechart percentage=? /&gt;</v>
      </c>
    </row>
    <row r="284" spans="1:3" x14ac:dyDescent="0.25">
      <c r="A284" s="5"/>
      <c r="C284" t="str">
        <f>" &lt;/Genotype&gt;"</f>
        <v xml:space="preserve"> &lt;/Genotype&gt;</v>
      </c>
    </row>
    <row r="285" spans="1:3" x14ac:dyDescent="0.25">
      <c r="A285" s="5" t="s">
        <v>48</v>
      </c>
      <c r="B285" s="23"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5" t="str">
        <f>CONCATENATE(" &lt;Genotype hgvs=",CHAR(34),B271,B272,";",B272,CHAR(34)," name=",CHAR(34),B49,CHAR(34),"&gt; ")</f>
        <v xml:space="preserve"> &lt;Genotype hgvs="NC_000002.12:g.[166286562G&gt;C];[166286562G&gt;C]" name="G1376C"&gt; </v>
      </c>
    </row>
    <row r="286" spans="1:3" x14ac:dyDescent="0.25">
      <c r="A286" s="6" t="s">
        <v>49</v>
      </c>
      <c r="B286" s="23" t="s">
        <v>194</v>
      </c>
      <c r="C286" t="s">
        <v>17</v>
      </c>
    </row>
    <row r="287" spans="1:3" x14ac:dyDescent="0.25">
      <c r="A287" s="6" t="s">
        <v>47</v>
      </c>
      <c r="B287" s="23" t="s">
        <v>388</v>
      </c>
      <c r="C287" t="s">
        <v>452</v>
      </c>
    </row>
    <row r="288" spans="1:3" x14ac:dyDescent="0.25">
      <c r="A288" s="6"/>
    </row>
    <row r="289" spans="1:3" x14ac:dyDescent="0.25">
      <c r="A289" s="5"/>
      <c r="C289" t="str">
        <f>CONCATENATE("     ",B285)</f>
        <v xml:space="preserve">     People with this variant have two copies of the [G1376C (Ser459Ter)](https://www.ncbi.nlm.nih.gov/clinvar/variation/6353/) variant. This substitution of a single nucleotide is known as a missense mutation.</v>
      </c>
    </row>
    <row r="290" spans="1:3" x14ac:dyDescent="0.25">
      <c r="A290" s="6"/>
    </row>
    <row r="291" spans="1:3" x14ac:dyDescent="0.25">
      <c r="A291" s="6"/>
      <c r="C291" t="s">
        <v>454</v>
      </c>
    </row>
    <row r="292" spans="1:3" x14ac:dyDescent="0.25">
      <c r="A292" s="6"/>
    </row>
    <row r="293" spans="1:3" x14ac:dyDescent="0.25">
      <c r="A293" s="6"/>
      <c r="C293" t="str">
        <f>CONCATENATE("     ",B286)</f>
        <v xml:space="preserve">     Your variant is not associated with any loss of function.</v>
      </c>
    </row>
    <row r="294" spans="1:3" x14ac:dyDescent="0.25">
      <c r="A294" s="6"/>
    </row>
    <row r="295" spans="1:3" x14ac:dyDescent="0.25">
      <c r="A295" s="5"/>
      <c r="C295" t="s">
        <v>455</v>
      </c>
    </row>
    <row r="296" spans="1:3" x14ac:dyDescent="0.25">
      <c r="A296" s="5"/>
    </row>
    <row r="297" spans="1:3" x14ac:dyDescent="0.25">
      <c r="A297" s="5"/>
      <c r="C297" t="str">
        <f>CONCATENATE( " &lt;piechart percentage=",B287," /&gt;")</f>
        <v xml:space="preserve"> &lt;piechart percentage=? /&gt;</v>
      </c>
    </row>
    <row r="298" spans="1:3" x14ac:dyDescent="0.25">
      <c r="A298" s="5"/>
      <c r="C298" t="str">
        <f>" &lt;/Genotype&gt;"</f>
        <v xml:space="preserve"> &lt;/Genotype&gt;</v>
      </c>
    </row>
    <row r="299" spans="1:3" x14ac:dyDescent="0.25">
      <c r="A299" s="5" t="s">
        <v>50</v>
      </c>
      <c r="B299" s="23" t="str">
        <f>CONCATENATE("Your ",B49," gene has no variants. A normal gene is referred to as a ",CHAR(34),"wild-type",CHAR(34)," gene.")</f>
        <v>Your G1376C gene has no variants. A normal gene is referred to as a "wild-type" gene.</v>
      </c>
      <c r="C299" t="str">
        <f>CONCATENATE(" &lt;Genotype hgvs=",CHAR(34),B271,B273,";",B273,CHAR(34)," name=",CHAR(34),B49,CHAR(34),"&gt; ")</f>
        <v xml:space="preserve"> &lt;Genotype hgvs="NC_000002.12:g.[166286562=];[166286562=]" name="G1376C"&gt; </v>
      </c>
    </row>
    <row r="300" spans="1:3" x14ac:dyDescent="0.25">
      <c r="A300" s="6" t="s">
        <v>51</v>
      </c>
      <c r="B300" s="37" t="s">
        <v>503</v>
      </c>
      <c r="C300" t="s">
        <v>17</v>
      </c>
    </row>
    <row r="301" spans="1:3" x14ac:dyDescent="0.25">
      <c r="A301" s="6" t="s">
        <v>47</v>
      </c>
      <c r="B301" s="23" t="s">
        <v>388</v>
      </c>
      <c r="C301" t="s">
        <v>452</v>
      </c>
    </row>
    <row r="302" spans="1:3" x14ac:dyDescent="0.25">
      <c r="A302" s="5"/>
    </row>
    <row r="303" spans="1:3" x14ac:dyDescent="0.25">
      <c r="A303" s="6"/>
      <c r="C303" t="str">
        <f>CONCATENATE("     ",B299)</f>
        <v xml:space="preserve">     Your G1376C gene has no variants. A normal gene is referred to as a "wild-type" gene.</v>
      </c>
    </row>
    <row r="304" spans="1:3" x14ac:dyDescent="0.25">
      <c r="A304" s="6"/>
    </row>
    <row r="305" spans="1:3" x14ac:dyDescent="0.25">
      <c r="A305" s="6"/>
      <c r="C305" t="s">
        <v>454</v>
      </c>
    </row>
    <row r="306" spans="1:3" x14ac:dyDescent="0.25">
      <c r="A306" s="6"/>
    </row>
    <row r="307" spans="1:3" x14ac:dyDescent="0.25">
      <c r="A307" s="6"/>
      <c r="C307" t="str">
        <f>CONCATENATE("     ",B300)</f>
        <v xml:space="preserve">     You are in the Severe Risk category. See below for more information.
</v>
      </c>
    </row>
    <row r="308" spans="1:3" x14ac:dyDescent="0.25">
      <c r="A308" s="5"/>
    </row>
    <row r="309" spans="1:3" x14ac:dyDescent="0.25">
      <c r="A309" s="5"/>
      <c r="C309" t="s">
        <v>455</v>
      </c>
    </row>
    <row r="310" spans="1:3" x14ac:dyDescent="0.25">
      <c r="A310" s="5"/>
    </row>
    <row r="311" spans="1:3" x14ac:dyDescent="0.25">
      <c r="A311" s="5"/>
      <c r="C311" t="str">
        <f>CONCATENATE( " &lt;piechart percentage=",B301," /&gt;")</f>
        <v xml:space="preserve"> &lt;piechart percentage=? /&gt;</v>
      </c>
    </row>
    <row r="312" spans="1:3" x14ac:dyDescent="0.25">
      <c r="A312" s="5" t="s">
        <v>52</v>
      </c>
      <c r="B312" s="23" t="str">
        <f>CONCATENATE("Your ",B11," gene has an unknown variant.")</f>
        <v>Your SCN9A gene has an unknown variant.</v>
      </c>
      <c r="C312" t="str">
        <f>CONCATENATE(" &lt;Genotype hgvs=",CHAR(34),"unknown",CHAR(34),"&gt; ")</f>
        <v xml:space="preserve"> &lt;Genotype hgvs="unknown"&gt; </v>
      </c>
    </row>
    <row r="313" spans="1:3" x14ac:dyDescent="0.25">
      <c r="A313" s="6" t="s">
        <v>52</v>
      </c>
      <c r="B313" s="23" t="s">
        <v>115</v>
      </c>
      <c r="C313" t="s">
        <v>17</v>
      </c>
    </row>
    <row r="314" spans="1:3" x14ac:dyDescent="0.25">
      <c r="A314" s="6" t="s">
        <v>47</v>
      </c>
      <c r="C314" t="s">
        <v>452</v>
      </c>
    </row>
    <row r="315" spans="1:3" x14ac:dyDescent="0.25">
      <c r="A315" s="6"/>
    </row>
    <row r="316" spans="1:3" x14ac:dyDescent="0.25">
      <c r="A316" s="6"/>
      <c r="C316" t="str">
        <f>CONCATENATE("     ",B312)</f>
        <v xml:space="preserve">     Your SCN9A gene has an unknown variant.</v>
      </c>
    </row>
    <row r="317" spans="1:3" x14ac:dyDescent="0.25">
      <c r="A317" s="6"/>
    </row>
    <row r="318" spans="1:3" x14ac:dyDescent="0.25">
      <c r="A318" s="6"/>
      <c r="C318" t="s">
        <v>454</v>
      </c>
    </row>
    <row r="319" spans="1:3" x14ac:dyDescent="0.25">
      <c r="A319" s="6"/>
    </row>
    <row r="320" spans="1:3" x14ac:dyDescent="0.25">
      <c r="A320" s="5"/>
      <c r="C320" t="str">
        <f>CONCATENATE("     ",B313)</f>
        <v xml:space="preserve">     The effect is unknown.</v>
      </c>
    </row>
    <row r="321" spans="1:3" x14ac:dyDescent="0.25">
      <c r="A321" s="6"/>
    </row>
    <row r="322" spans="1:3" x14ac:dyDescent="0.25">
      <c r="A322" s="5"/>
      <c r="C322" t="s">
        <v>455</v>
      </c>
    </row>
    <row r="323" spans="1:3" x14ac:dyDescent="0.25">
      <c r="A323" s="5"/>
    </row>
    <row r="324" spans="1:3" x14ac:dyDescent="0.25">
      <c r="A324" s="5"/>
      <c r="C324" t="str">
        <f>CONCATENATE( " &lt;piechart percentage=",B314," /&gt;")</f>
        <v xml:space="preserve"> &lt;piechart percentage= /&gt;</v>
      </c>
    </row>
    <row r="325" spans="1:3" x14ac:dyDescent="0.25">
      <c r="A325" s="5"/>
      <c r="C325" t="str">
        <f>" &lt;/Genotype&gt;"</f>
        <v xml:space="preserve"> &lt;/Genotype&gt;</v>
      </c>
    </row>
    <row r="326" spans="1:3" x14ac:dyDescent="0.25">
      <c r="A326" s="5" t="s">
        <v>50</v>
      </c>
      <c r="B326" s="23" t="str">
        <f>CONCATENATE("Your ",B11," gene has no variants. A normal gene is referred to as a ",CHAR(34),"wild-type",CHAR(34)," gene.")</f>
        <v>Your SCN9A gene has no variants. A normal gene is referred to as a "wild-type" gene.</v>
      </c>
      <c r="C326" t="str">
        <f>CONCATENATE(" &lt;Genotype hgvs=",CHAR(34),"wildtype",CHAR(34),"&gt;")</f>
        <v xml:space="preserve"> &lt;Genotype hgvs="wildtype"&gt;</v>
      </c>
    </row>
    <row r="327" spans="1:3" x14ac:dyDescent="0.25">
      <c r="A327" s="6" t="s">
        <v>51</v>
      </c>
      <c r="B327" s="23" t="s">
        <v>194</v>
      </c>
      <c r="C327" t="s">
        <v>17</v>
      </c>
    </row>
    <row r="328" spans="1:3" x14ac:dyDescent="0.25">
      <c r="A328" s="6" t="s">
        <v>47</v>
      </c>
      <c r="C328" t="s">
        <v>452</v>
      </c>
    </row>
    <row r="329" spans="1:3" x14ac:dyDescent="0.25">
      <c r="A329" s="6"/>
    </row>
    <row r="330" spans="1:3" x14ac:dyDescent="0.25">
      <c r="A330" s="6"/>
      <c r="C330" t="str">
        <f>CONCATENATE("     ",B326)</f>
        <v xml:space="preserve">     Your SCN9A gene has no variants. A normal gene is referred to as a "wild-type" gene.</v>
      </c>
    </row>
    <row r="331" spans="1:3" x14ac:dyDescent="0.25">
      <c r="A331" s="6"/>
    </row>
    <row r="332" spans="1:3" x14ac:dyDescent="0.25">
      <c r="A332" s="6"/>
      <c r="C332" t="s">
        <v>454</v>
      </c>
    </row>
    <row r="333" spans="1:3" x14ac:dyDescent="0.25">
      <c r="A333" s="6"/>
    </row>
    <row r="334" spans="1:3" x14ac:dyDescent="0.25">
      <c r="A334" s="6"/>
      <c r="C334" t="str">
        <f>CONCATENATE("     ",B327)</f>
        <v xml:space="preserve">     Your variant is not associated with any loss of function.</v>
      </c>
    </row>
    <row r="335" spans="1:3" x14ac:dyDescent="0.25">
      <c r="A335" s="6"/>
    </row>
    <row r="336" spans="1:3" x14ac:dyDescent="0.25">
      <c r="A336" s="6"/>
      <c r="C336" t="s">
        <v>455</v>
      </c>
    </row>
    <row r="337" spans="1:3" x14ac:dyDescent="0.25">
      <c r="A337" s="5"/>
    </row>
    <row r="338" spans="1:3" x14ac:dyDescent="0.25">
      <c r="A338" s="6"/>
      <c r="C338" t="str">
        <f>CONCATENATE( " &lt;piechart percentage=",B328," /&gt;")</f>
        <v xml:space="preserve"> &lt;piechart percentage= /&gt;</v>
      </c>
    </row>
    <row r="339" spans="1:3" x14ac:dyDescent="0.25">
      <c r="A339" s="6"/>
      <c r="C339" t="str">
        <f>" &lt;/Genotype&gt;"</f>
        <v xml:space="preserve"> &lt;/Genotype&gt;</v>
      </c>
    </row>
    <row r="340" spans="1:3" x14ac:dyDescent="0.25">
      <c r="A340" s="6"/>
      <c r="C340" t="str">
        <f>"&lt;/GeneAnalysis&gt;"</f>
        <v>&lt;/GeneAnalysis&gt;</v>
      </c>
    </row>
    <row r="341" spans="1:3" s="29" customFormat="1" x14ac:dyDescent="0.25">
      <c r="A341" s="27"/>
      <c r="B341" s="28"/>
    </row>
    <row r="342" spans="1:3" x14ac:dyDescent="0.25">
      <c r="A342" s="5"/>
      <c r="C342" t="str">
        <f>CONCATENATE("# How do changes in ",B11," affect people?")</f>
        <v># How do changes in SCN9A affect people?</v>
      </c>
    </row>
    <row r="343" spans="1:3" x14ac:dyDescent="0.25">
      <c r="A343" s="5"/>
    </row>
    <row r="344" spans="1:3" x14ac:dyDescent="0.25">
      <c r="A344" s="5" t="s">
        <v>54</v>
      </c>
      <c r="B344" s="23"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4" t="str">
        <f>B344</f>
        <v>For the vast majority of people, the overall risk associated with the common SCN9A variants is small and does not impact treatment. It is possible that variants in this gene interact with other gene variants, which is the reason for our inclusion of this gene.</v>
      </c>
    </row>
    <row r="345" spans="1:3" s="29" customFormat="1" x14ac:dyDescent="0.25">
      <c r="A345" s="27"/>
      <c r="B345" s="28"/>
    </row>
    <row r="346" spans="1:3" s="29" customFormat="1" x14ac:dyDescent="0.25">
      <c r="A346" s="30"/>
      <c r="B346" s="28"/>
      <c r="C346" s="6" t="s">
        <v>506</v>
      </c>
    </row>
    <row r="347" spans="1:3" s="29" customFormat="1" x14ac:dyDescent="0.25">
      <c r="A347" s="30"/>
      <c r="B347" s="28"/>
      <c r="C347" s="6"/>
    </row>
    <row r="348" spans="1:3" x14ac:dyDescent="0.25">
      <c r="A348" s="5"/>
      <c r="C348" t="s">
        <v>120</v>
      </c>
    </row>
    <row r="349" spans="1:3" x14ac:dyDescent="0.25">
      <c r="A349" s="5"/>
    </row>
    <row r="350" spans="1:3" x14ac:dyDescent="0.25">
      <c r="A350" s="5" t="s">
        <v>17</v>
      </c>
      <c r="B350" s="23" t="s">
        <v>526</v>
      </c>
      <c r="C350" t="str">
        <f>B350</f>
        <v xml:space="preserve">[Congenital indifference to pain (CIP)](https://www.omim.org/entry/243000) is a rare disorder where individuals cannot feel pain, although they feel sensations of touch, hot and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1" spans="1:3" x14ac:dyDescent="0.25">
      <c r="A351" s="5"/>
    </row>
    <row r="352" spans="1:3" x14ac:dyDescent="0.25">
      <c r="A352" s="5"/>
      <c r="C352" t="s">
        <v>55</v>
      </c>
    </row>
    <row r="353" spans="1:3" x14ac:dyDescent="0.25">
      <c r="A353" s="5"/>
    </row>
    <row r="354" spans="1:3" x14ac:dyDescent="0.25">
      <c r="A354" s="5"/>
      <c r="B354" s="23" t="s">
        <v>527</v>
      </c>
      <c r="C354" t="str">
        <f>B354</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5" spans="1:3" s="29" customFormat="1" x14ac:dyDescent="0.25">
      <c r="A355" s="27"/>
      <c r="B355" s="28"/>
    </row>
    <row r="356" spans="1:3" s="29" customFormat="1" x14ac:dyDescent="0.25">
      <c r="A356" s="30"/>
      <c r="B356" s="28"/>
      <c r="C356" s="6" t="s">
        <v>528</v>
      </c>
    </row>
    <row r="357" spans="1:3" s="29" customFormat="1" x14ac:dyDescent="0.25">
      <c r="A357" s="30"/>
      <c r="B357" s="28"/>
      <c r="C357" s="6"/>
    </row>
    <row r="358" spans="1:3" x14ac:dyDescent="0.25">
      <c r="A358" s="5"/>
      <c r="C358" t="s">
        <v>121</v>
      </c>
    </row>
    <row r="359" spans="1:3" x14ac:dyDescent="0.25">
      <c r="A359" s="5"/>
    </row>
    <row r="360" spans="1:3" x14ac:dyDescent="0.25">
      <c r="A360" s="5" t="s">
        <v>17</v>
      </c>
      <c r="B360" s="23" t="s">
        <v>529</v>
      </c>
      <c r="C360" t="str">
        <f>B360</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or [recurrent illness](https://www.ncbi.nlm.nih.gov/pubmed/22845492) and [ulcerations which may result in the need for amputation](https://www.ncbi.nlm.nih.gov/medgen/C2752089). [Generalized epilepsy with febrile seizures plus, type 7](https://www.ncbi.nlm.nih.gov/medgen/C2751777) causes severe seizures beginning between 5 months and 4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1" spans="1:3" x14ac:dyDescent="0.25">
      <c r="A361" s="5"/>
    </row>
    <row r="362" spans="1:3" x14ac:dyDescent="0.25">
      <c r="A362" s="5"/>
      <c r="B362" s="37"/>
      <c r="C362" t="s">
        <v>55</v>
      </c>
    </row>
    <row r="363" spans="1:3" x14ac:dyDescent="0.25">
      <c r="A363" s="5"/>
    </row>
    <row r="364" spans="1:3" x14ac:dyDescent="0.25">
      <c r="A364" s="5"/>
      <c r="B364" s="37" t="s">
        <v>530</v>
      </c>
      <c r="C364" t="str">
        <f>B364</f>
        <v xml:space="preserve">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66" spans="1:3" s="29" customFormat="1" x14ac:dyDescent="0.25">
      <c r="A366" s="27"/>
      <c r="B366" s="28"/>
    </row>
    <row r="367" spans="1:3" s="29" customFormat="1" x14ac:dyDescent="0.25">
      <c r="A367" s="30"/>
      <c r="B367" s="28"/>
      <c r="C367" s="6" t="s">
        <v>387</v>
      </c>
    </row>
    <row r="368" spans="1:3" s="29" customFormat="1" x14ac:dyDescent="0.25">
      <c r="A368" s="30"/>
      <c r="B368" s="28"/>
      <c r="C368" s="6"/>
    </row>
    <row r="369" spans="1:3" x14ac:dyDescent="0.25">
      <c r="A369" s="5"/>
      <c r="C369" t="s">
        <v>121</v>
      </c>
    </row>
    <row r="370" spans="1:3" x14ac:dyDescent="0.25">
      <c r="A370" s="5"/>
    </row>
    <row r="371" spans="1:3" x14ac:dyDescent="0.25">
      <c r="A371" s="5" t="s">
        <v>17</v>
      </c>
      <c r="B371" s="23" t="s">
        <v>531</v>
      </c>
      <c r="C371" t="str">
        <f>B371</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the [ME/CFS](https://www.ncbi.nlm.nih.gov/pubmed/21951710/). </v>
      </c>
    </row>
    <row r="372" spans="1:3" x14ac:dyDescent="0.25">
      <c r="A372" s="5"/>
    </row>
    <row r="373" spans="1:3" x14ac:dyDescent="0.25">
      <c r="A373" s="5"/>
      <c r="C373" t="s">
        <v>55</v>
      </c>
    </row>
    <row r="374" spans="1:3" x14ac:dyDescent="0.25">
      <c r="A374" s="5"/>
    </row>
    <row r="375" spans="1:3" x14ac:dyDescent="0.25">
      <c r="A375" s="5"/>
      <c r="B375" s="37" t="s">
        <v>532</v>
      </c>
      <c r="C375" t="str">
        <f>B375</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76" spans="1:3" s="29" customFormat="1" x14ac:dyDescent="0.25">
      <c r="B376" s="28"/>
    </row>
    <row r="378" spans="1:3" ht="60" x14ac:dyDescent="0.25">
      <c r="A378" t="s">
        <v>56</v>
      </c>
      <c r="B378" s="7" t="s">
        <v>507</v>
      </c>
      <c r="C378" t="str">
        <f>CONCATENATE("&lt;symptoms ",B378," /&gt;")</f>
        <v>&lt;symptoms fatigue D005221 pain D010146 muscle aches and pain D063806 joint pain without swelling or redness D018771 inflamation D007249 /&gt;</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3003"/>
  <sheetViews>
    <sheetView topLeftCell="A342" workbookViewId="0">
      <selection activeCell="B351" sqref="B351"/>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5" s="29" customFormat="1" x14ac:dyDescent="0.25">
      <c r="A1" s="30"/>
      <c r="B1" s="28"/>
    </row>
    <row r="2" spans="1:5" x14ac:dyDescent="0.25">
      <c r="A2" s="6" t="s">
        <v>4</v>
      </c>
      <c r="B2" s="23" t="s">
        <v>81</v>
      </c>
      <c r="C2" t="str">
        <f>CONCATENATE("&lt;GeneAnalysis gene=",CHAR(34),B2,CHAR(34)," interval=",CHAR(34),B3,CHAR(34),"&gt; ")</f>
        <v xml:space="preserve">&lt;GeneAnalysis gene="AGPAT3" interval="NC_000021.9:g.43865160_43987594"&gt; </v>
      </c>
    </row>
    <row r="3" spans="1:5" x14ac:dyDescent="0.25">
      <c r="A3" s="6" t="s">
        <v>27</v>
      </c>
      <c r="B3" s="23" t="s">
        <v>533</v>
      </c>
    </row>
    <row r="4" spans="1:5" x14ac:dyDescent="0.25">
      <c r="A4" s="6" t="s">
        <v>28</v>
      </c>
      <c r="B4" s="23" t="s">
        <v>324</v>
      </c>
      <c r="C4" t="str">
        <f>CONCATENATE("# What are some common mutations of ",B2,"?")</f>
        <v># What are some common mutations of AGPAT3?</v>
      </c>
    </row>
    <row r="5" spans="1:5" x14ac:dyDescent="0.25">
      <c r="A5" s="6" t="s">
        <v>24</v>
      </c>
      <c r="B5" s="23" t="s">
        <v>25</v>
      </c>
      <c r="C5" t="s">
        <v>17</v>
      </c>
    </row>
    <row r="6" spans="1:5" x14ac:dyDescent="0.25">
      <c r="B6" s="23"/>
      <c r="C6" t="str">
        <f>CONCATENATE("There is ",B4," well-known variant in ",B2,": ",B13,".")</f>
        <v>There is one well-known variant in AGPAT3: [A43928298C](https://www.ncbi.nlm.nih.gov/projects/SNP/snp_ref.cgi?rs=3788079).</v>
      </c>
    </row>
    <row r="7" spans="1:5" x14ac:dyDescent="0.25">
      <c r="A7" s="48"/>
      <c r="B7" s="48"/>
      <c r="C7" s="39"/>
      <c r="D7" s="46"/>
      <c r="E7" s="21"/>
    </row>
    <row r="8" spans="1:5" x14ac:dyDescent="0.25">
      <c r="A8" s="6"/>
      <c r="B8" s="23"/>
      <c r="C8" t="str">
        <f>CONCATENATE("&lt;# ",B10," #&gt;")</f>
        <v>&lt;# A43928298C #&gt;</v>
      </c>
    </row>
    <row r="9" spans="1:5" x14ac:dyDescent="0.25">
      <c r="A9" s="6" t="s">
        <v>29</v>
      </c>
      <c r="B9" s="1" t="s">
        <v>411</v>
      </c>
      <c r="C9" t="str">
        <f>CONCATENATE(" &lt;Variant hgvs=",CHAR(34),B9,CHAR(34)," name=",CHAR(34),B10,CHAR(34),"&gt; ")</f>
        <v xml:space="preserve"> &lt;Variant hgvs="NC_000021.9:g.43928298A&gt;C" name="A43928298C"&gt; </v>
      </c>
    </row>
    <row r="10" spans="1:5" x14ac:dyDescent="0.25">
      <c r="A10" s="5" t="s">
        <v>30</v>
      </c>
      <c r="B10" s="26" t="s">
        <v>446</v>
      </c>
    </row>
    <row r="11" spans="1:5" x14ac:dyDescent="0.25">
      <c r="A11" s="5" t="s">
        <v>31</v>
      </c>
      <c r="B11" s="23" t="s">
        <v>66</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row>
    <row r="12" spans="1:5" x14ac:dyDescent="0.25">
      <c r="A12" s="5" t="s">
        <v>32</v>
      </c>
      <c r="B12" s="23" t="str">
        <f>"cytosine (C)"</f>
        <v>cytosine (C)</v>
      </c>
      <c r="C12" t="s">
        <v>17</v>
      </c>
    </row>
    <row r="13" spans="1:5" x14ac:dyDescent="0.25">
      <c r="A13" s="5" t="s">
        <v>40</v>
      </c>
      <c r="B13" s="26" t="s">
        <v>447</v>
      </c>
      <c r="C13" t="str">
        <f>"&lt;/Variant&gt;"</f>
        <v>&lt;/Variant&gt;</v>
      </c>
    </row>
    <row r="14" spans="1:5" s="29" customFormat="1" x14ac:dyDescent="0.25">
      <c r="A14" s="27"/>
      <c r="B14" s="28"/>
    </row>
    <row r="15" spans="1:5" s="29" customFormat="1" x14ac:dyDescent="0.25">
      <c r="A15" s="27"/>
      <c r="B15" s="28"/>
      <c r="C15" t="str">
        <f>C8</f>
        <v>&lt;# A43928298C #&gt;</v>
      </c>
    </row>
    <row r="16" spans="1:5" x14ac:dyDescent="0.25">
      <c r="A16" s="5" t="s">
        <v>39</v>
      </c>
      <c r="B16" s="1" t="s">
        <v>443</v>
      </c>
      <c r="C16" t="str">
        <f>CONCATENATE(" &lt;Genotype hgvs=",CHAR(34),B16,B17,";",B18,CHAR(34)," name=",CHAR(34),B10,CHAR(34),"&gt; ")</f>
        <v xml:space="preserve"> &lt;Genotype hgvs="NC_000021.9:g.[43928298A&gt;C];[43928298=]" name="A43928298C"&gt; </v>
      </c>
    </row>
    <row r="17" spans="1:3" x14ac:dyDescent="0.25">
      <c r="A17" s="5" t="s">
        <v>40</v>
      </c>
      <c r="B17" s="23" t="s">
        <v>444</v>
      </c>
    </row>
    <row r="18" spans="1:3" x14ac:dyDescent="0.25">
      <c r="A18" s="5" t="s">
        <v>31</v>
      </c>
      <c r="B18" s="23" t="s">
        <v>445</v>
      </c>
      <c r="C18" t="s">
        <v>452</v>
      </c>
    </row>
    <row r="19" spans="1:3" x14ac:dyDescent="0.25">
      <c r="A19" s="5" t="s">
        <v>45</v>
      </c>
      <c r="B19" s="23"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17</v>
      </c>
    </row>
    <row r="20" spans="1:3" x14ac:dyDescent="0.25">
      <c r="A20" s="6" t="s">
        <v>46</v>
      </c>
      <c r="B20" s="23" t="s">
        <v>504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adenine (A) gene from You are in the Moderate Risk category. See below for more information. to 2.5 resulting in incorrect  function. This substitution of a single nucleotide is known as a missense variant.</v>
      </c>
    </row>
    <row r="21" spans="1:3" x14ac:dyDescent="0.25">
      <c r="A21" s="6" t="s">
        <v>47</v>
      </c>
      <c r="B21" s="23">
        <v>2.5</v>
      </c>
    </row>
    <row r="22" spans="1:3" x14ac:dyDescent="0.25">
      <c r="A22" s="5"/>
      <c r="B22" s="23"/>
      <c r="C22" t="s">
        <v>454</v>
      </c>
    </row>
    <row r="23" spans="1:3" x14ac:dyDescent="0.25">
      <c r="A23" s="6"/>
      <c r="B23" s="23"/>
    </row>
    <row r="24" spans="1:3" x14ac:dyDescent="0.25">
      <c r="A24" s="6"/>
      <c r="B24" s="23"/>
      <c r="C24" t="str">
        <f>CONCATENATE("     ",B20)</f>
        <v xml:space="preserve">     You are in the Moderate Risk category. See below for more information.</v>
      </c>
    </row>
    <row r="25" spans="1:3" x14ac:dyDescent="0.25">
      <c r="A25" s="6"/>
      <c r="B25" s="23"/>
    </row>
    <row r="26" spans="1:3" x14ac:dyDescent="0.25">
      <c r="A26" s="6"/>
      <c r="B26" s="23"/>
      <c r="C26" t="s">
        <v>455</v>
      </c>
    </row>
    <row r="27" spans="1:3" x14ac:dyDescent="0.25">
      <c r="A27" s="5"/>
      <c r="B27" s="23"/>
    </row>
    <row r="28" spans="1:3" x14ac:dyDescent="0.25">
      <c r="A28" s="5"/>
      <c r="B28" s="23"/>
      <c r="C28" t="str">
        <f>CONCATENATE( " &lt;piechart percentage=",B21," /&gt;")</f>
        <v xml:space="preserve"> &lt;piechart percentage=2.5 /&gt;</v>
      </c>
    </row>
    <row r="29" spans="1:3" x14ac:dyDescent="0.25">
      <c r="A29" s="5"/>
      <c r="B29" s="23"/>
      <c r="C29" t="str">
        <f>" &lt;/Genotype&gt;"</f>
        <v xml:space="preserve"> &lt;/Genotype&gt;</v>
      </c>
    </row>
    <row r="30" spans="1:3" x14ac:dyDescent="0.25">
      <c r="A30" s="5" t="s">
        <v>48</v>
      </c>
      <c r="B30" s="23" t="s">
        <v>335</v>
      </c>
      <c r="C30" t="str">
        <f>CONCATENATE(" &lt;Genotype hgvs=",CHAR(34),B16,B17,";",B17,CHAR(34)," name=",CHAR(34),B10,CHAR(34),"&gt; ")</f>
        <v xml:space="preserve"> &lt;Genotype hgvs="NC_000021.9:g.[43928298A&gt;C];[43928298A&gt;C]" name="A43928298C"&gt; </v>
      </c>
    </row>
    <row r="31" spans="1:3" x14ac:dyDescent="0.25">
      <c r="A31" s="6" t="s">
        <v>49</v>
      </c>
      <c r="B31" s="23" t="s">
        <v>113</v>
      </c>
      <c r="C31" t="s">
        <v>17</v>
      </c>
    </row>
    <row r="32" spans="1:3" x14ac:dyDescent="0.25">
      <c r="A32" s="6" t="s">
        <v>47</v>
      </c>
      <c r="B32" s="23">
        <v>0.7</v>
      </c>
      <c r="C32" t="s">
        <v>452</v>
      </c>
    </row>
    <row r="33" spans="1:3" x14ac:dyDescent="0.25">
      <c r="A33" s="6"/>
      <c r="B33" s="23"/>
    </row>
    <row r="34" spans="1:3" x14ac:dyDescent="0.25">
      <c r="A34" s="5"/>
      <c r="B34" s="23"/>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3"/>
      <c r="C35" t="str">
        <f>CONCATENATE("       ",B34)</f>
        <v xml:space="preserve">       </v>
      </c>
    </row>
    <row r="36" spans="1:3" x14ac:dyDescent="0.25">
      <c r="A36" s="6"/>
      <c r="B36" s="23"/>
      <c r="C36" t="s">
        <v>454</v>
      </c>
    </row>
    <row r="37" spans="1:3" x14ac:dyDescent="0.25">
      <c r="A37" s="6"/>
      <c r="B37" s="23"/>
    </row>
    <row r="38" spans="1:3" x14ac:dyDescent="0.25">
      <c r="A38" s="6"/>
      <c r="B38" s="23"/>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adenine (A) gene from  to  resulting in incorrect  function. This substitution of a single nucleotide is known as a missense variant.</v>
      </c>
    </row>
    <row r="39" spans="1:3" x14ac:dyDescent="0.25">
      <c r="A39" s="6"/>
      <c r="B39" s="23"/>
      <c r="C39" t="str">
        <f>CONCATENATE("       ",B35)</f>
        <v xml:space="preserve">       </v>
      </c>
    </row>
    <row r="40" spans="1:3" x14ac:dyDescent="0.25">
      <c r="A40" s="5"/>
      <c r="B40" s="23"/>
      <c r="C40" t="s">
        <v>455</v>
      </c>
    </row>
    <row r="41" spans="1:3" x14ac:dyDescent="0.25">
      <c r="A41" s="5"/>
      <c r="B41" s="23"/>
      <c r="C41" t="str">
        <f>CONCATENATE("       ",B40)</f>
        <v xml:space="preserve">       </v>
      </c>
    </row>
    <row r="42" spans="1:3" x14ac:dyDescent="0.25">
      <c r="A42" s="5"/>
      <c r="B42" s="23"/>
      <c r="C42" t="str">
        <f>CONCATENATE( " &lt;piechart percentage=",B32," /&gt;")</f>
        <v xml:space="preserve"> &lt;piechart percentage=0.7 /&gt;</v>
      </c>
    </row>
    <row r="43" spans="1:3" x14ac:dyDescent="0.25">
      <c r="A43" s="5"/>
      <c r="B43" s="23"/>
      <c r="C43" t="str">
        <f>" &lt;/Genotype&gt;"</f>
        <v xml:space="preserve"> &lt;/Genotype&gt;</v>
      </c>
    </row>
    <row r="44" spans="1:3" x14ac:dyDescent="0.25">
      <c r="A44" s="5" t="s">
        <v>50</v>
      </c>
      <c r="B44" s="23" t="str">
        <f>CONCATENATE("Your ",B2," gene has no variants. A normal gene is referred to as a ",CHAR(34),"wild-type",CHAR(34)," gene.")</f>
        <v>Your AGPAT3 gene has no variants. A normal gene is referred to as a "wild-type" gene.</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adenine (A) gene from Your AGPAT3 gene has no variants. A normal gene is referred to as a "wild-type" gene. to This variant is not associated with increased risk. resulting in incorrect  function. This substitution of a single nucleotide is known as a missense variant.</v>
      </c>
    </row>
    <row r="45" spans="1:3" x14ac:dyDescent="0.25">
      <c r="A45" s="6" t="s">
        <v>51</v>
      </c>
      <c r="B45" s="23" t="s">
        <v>113</v>
      </c>
      <c r="C45" t="str">
        <f>CONCATENATE("       ",B41)</f>
        <v xml:space="preserve">       </v>
      </c>
    </row>
    <row r="46" spans="1:3" x14ac:dyDescent="0.25">
      <c r="A46" s="6" t="s">
        <v>47</v>
      </c>
      <c r="B46" s="23">
        <v>96.8</v>
      </c>
      <c r="C46" t="s">
        <v>452</v>
      </c>
    </row>
    <row r="47" spans="1:3" x14ac:dyDescent="0.25">
      <c r="A47" s="5"/>
      <c r="B47" s="23"/>
    </row>
    <row r="48" spans="1:3" x14ac:dyDescent="0.25">
      <c r="A48" s="6"/>
      <c r="B48" s="23"/>
      <c r="C48" t="str">
        <f>CONCATENATE("     ",B44)</f>
        <v xml:space="preserve">     Your AGPAT3 gene has no variants. A normal gene is referred to as a "wild-type" gene.</v>
      </c>
    </row>
    <row r="49" spans="1:3" x14ac:dyDescent="0.25">
      <c r="A49" s="6"/>
      <c r="B49" s="23"/>
    </row>
    <row r="50" spans="1:3" x14ac:dyDescent="0.25">
      <c r="A50" s="6"/>
      <c r="B50" s="23"/>
      <c r="C50" t="s">
        <v>454</v>
      </c>
    </row>
    <row r="51" spans="1:3" x14ac:dyDescent="0.25">
      <c r="A51" s="6"/>
      <c r="B51" s="23"/>
    </row>
    <row r="52" spans="1:3" x14ac:dyDescent="0.25">
      <c r="A52" s="6"/>
      <c r="B52" s="23"/>
      <c r="C52" t="str">
        <f>CONCATENATE("     ",B45)</f>
        <v xml:space="preserve">     This variant is not associated with increased risk.</v>
      </c>
    </row>
    <row r="53" spans="1:3" x14ac:dyDescent="0.25">
      <c r="A53" s="5"/>
      <c r="B53" s="23"/>
    </row>
    <row r="54" spans="1:3" x14ac:dyDescent="0.25">
      <c r="A54" s="5"/>
      <c r="B54" s="23"/>
      <c r="C54" t="s">
        <v>455</v>
      </c>
    </row>
    <row r="55" spans="1:3" x14ac:dyDescent="0.25">
      <c r="A55" s="5"/>
      <c r="B55" s="23"/>
      <c r="C55" t="str">
        <f>CONCATENATE("       ",B51)</f>
        <v xml:space="preserve">       </v>
      </c>
    </row>
    <row r="56" spans="1:3" x14ac:dyDescent="0.25">
      <c r="A56" s="5"/>
      <c r="B56" s="23"/>
      <c r="C56" t="str">
        <f>CONCATENATE( " &lt;piechart percentage=",B46," /&gt;")</f>
        <v xml:space="preserve"> &lt;piechart percentage=96.8 /&gt;</v>
      </c>
    </row>
    <row r="57" spans="1:3" x14ac:dyDescent="0.25">
      <c r="A57" s="5"/>
      <c r="B57" s="23"/>
      <c r="C57" t="str">
        <f>" &lt;/Genotype&gt;"</f>
        <v xml:space="preserve"> &lt;/Genotype&gt;</v>
      </c>
    </row>
    <row r="58" spans="1:3" x14ac:dyDescent="0.25">
      <c r="A58" s="5" t="s">
        <v>52</v>
      </c>
      <c r="B58" s="23" t="str">
        <f>CONCATENATE("Your ",B2," gene has an unknown variant.")</f>
        <v>Your AGPAT3 gene has an unknown variant.</v>
      </c>
      <c r="C58" t="str">
        <f>CONCATENATE(" &lt;Genotype hgvs=",CHAR(34),"unknown",CHAR(34),"&gt; ")</f>
        <v xml:space="preserve"> &lt;Genotype hgvs="unknown"&gt; </v>
      </c>
    </row>
    <row r="59" spans="1:3" x14ac:dyDescent="0.25">
      <c r="A59" s="6" t="s">
        <v>52</v>
      </c>
      <c r="B59" s="23" t="s">
        <v>115</v>
      </c>
      <c r="C59" t="str">
        <f>CONCATENATE("       ",B52)</f>
        <v xml:space="preserve">       </v>
      </c>
    </row>
    <row r="60" spans="1:3" x14ac:dyDescent="0.25">
      <c r="A60" s="6" t="s">
        <v>47</v>
      </c>
      <c r="B60" s="23"/>
      <c r="C60" t="s">
        <v>452</v>
      </c>
    </row>
    <row r="61" spans="1:3" x14ac:dyDescent="0.25">
      <c r="A61" s="6"/>
      <c r="B61" s="23"/>
    </row>
    <row r="62" spans="1:3" x14ac:dyDescent="0.25">
      <c r="A62" s="6"/>
      <c r="B62" s="23"/>
      <c r="C62" t="str">
        <f>CONCATENATE("     ",B58)</f>
        <v xml:space="preserve">     Your AGPAT3 gene has an unknown variant.</v>
      </c>
    </row>
    <row r="63" spans="1:3" x14ac:dyDescent="0.25">
      <c r="A63" s="6"/>
      <c r="B63" s="23"/>
    </row>
    <row r="64" spans="1:3" x14ac:dyDescent="0.25">
      <c r="A64" s="6"/>
      <c r="B64" s="23"/>
      <c r="C64" t="s">
        <v>454</v>
      </c>
    </row>
    <row r="65" spans="1:3" x14ac:dyDescent="0.25">
      <c r="A65" s="6"/>
      <c r="B65" s="23"/>
    </row>
    <row r="66" spans="1:3" x14ac:dyDescent="0.25">
      <c r="A66" s="5"/>
      <c r="B66" s="23"/>
      <c r="C66" t="str">
        <f>CONCATENATE("     ",B59)</f>
        <v xml:space="preserve">     The effect is unknown.</v>
      </c>
    </row>
    <row r="67" spans="1:3" x14ac:dyDescent="0.25">
      <c r="A67" s="6"/>
      <c r="B67" s="23"/>
      <c r="C67" t="str">
        <f>CONCATENATE("       ",B60)</f>
        <v xml:space="preserve">       </v>
      </c>
    </row>
    <row r="68" spans="1:3" x14ac:dyDescent="0.25">
      <c r="A68" s="5"/>
      <c r="B68" s="23"/>
      <c r="C68" t="s">
        <v>455</v>
      </c>
    </row>
    <row r="69" spans="1:3" x14ac:dyDescent="0.25">
      <c r="A69" s="5"/>
      <c r="B69" s="23"/>
      <c r="C69" t="str">
        <f>CONCATENATE("       ",B65)</f>
        <v xml:space="preserve">       </v>
      </c>
    </row>
    <row r="70" spans="1:3" x14ac:dyDescent="0.25">
      <c r="A70" s="5"/>
      <c r="B70" s="23"/>
      <c r="C70" t="str">
        <f>CONCATENATE( " &lt;piechart percentage=",B60," /&gt;")</f>
        <v xml:space="preserve"> &lt;piechart percentage= /&gt;</v>
      </c>
    </row>
    <row r="71" spans="1:3" x14ac:dyDescent="0.25">
      <c r="A71" s="5"/>
      <c r="B71" s="23"/>
      <c r="C71" t="str">
        <f>" &lt;/Genotype&gt;"</f>
        <v xml:space="preserve"> &lt;/Genotype&gt;</v>
      </c>
    </row>
    <row r="72" spans="1:3" x14ac:dyDescent="0.25">
      <c r="A72" s="5" t="s">
        <v>50</v>
      </c>
      <c r="B72" s="23"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51</v>
      </c>
      <c r="B73" s="23" t="s">
        <v>194</v>
      </c>
      <c r="C73" t="str">
        <f>CONCATENATE("       ",B66)</f>
        <v xml:space="preserve">       </v>
      </c>
    </row>
    <row r="74" spans="1:3" x14ac:dyDescent="0.25">
      <c r="A74" s="6" t="s">
        <v>47</v>
      </c>
      <c r="B74" s="23"/>
      <c r="C74" t="s">
        <v>452</v>
      </c>
    </row>
    <row r="75" spans="1:3" x14ac:dyDescent="0.25">
      <c r="A75" s="6"/>
      <c r="B75" s="23"/>
    </row>
    <row r="76" spans="1:3" x14ac:dyDescent="0.25">
      <c r="A76" s="6"/>
      <c r="B76" s="23"/>
      <c r="C76" t="str">
        <f>CONCATENATE("     ",B72)</f>
        <v xml:space="preserve">     Your AGPAT3 gene has no variants. A normal gene is referred to as a "wild-type" gene.</v>
      </c>
    </row>
    <row r="77" spans="1:3" x14ac:dyDescent="0.25">
      <c r="A77" s="6"/>
      <c r="B77" s="23"/>
    </row>
    <row r="78" spans="1:3" x14ac:dyDescent="0.25">
      <c r="A78" s="6"/>
      <c r="B78" s="23"/>
      <c r="C78" t="s">
        <v>454</v>
      </c>
    </row>
    <row r="79" spans="1:3" x14ac:dyDescent="0.25">
      <c r="A79" s="6"/>
      <c r="B79" s="23"/>
    </row>
    <row r="80" spans="1:3" x14ac:dyDescent="0.25">
      <c r="A80" s="6"/>
      <c r="B80" s="23"/>
      <c r="C80" t="str">
        <f>CONCATENATE("     ",B73)</f>
        <v xml:space="preserve">     Your variant is not associated with any loss of function.</v>
      </c>
    </row>
    <row r="81" spans="1:5" x14ac:dyDescent="0.25">
      <c r="A81" s="6"/>
      <c r="B81" s="23"/>
      <c r="C81" t="str">
        <f>CONCATENATE("       ",B77)</f>
        <v xml:space="preserve">       </v>
      </c>
    </row>
    <row r="82" spans="1:5" x14ac:dyDescent="0.25">
      <c r="A82" s="6"/>
      <c r="B82" s="23"/>
      <c r="C82" t="s">
        <v>455</v>
      </c>
    </row>
    <row r="83" spans="1:5" x14ac:dyDescent="0.25">
      <c r="A83" s="5"/>
      <c r="B83" s="23"/>
      <c r="C83" t="str">
        <f>CONCATENATE("       ",B79)</f>
        <v xml:space="preserve">       </v>
      </c>
    </row>
    <row r="84" spans="1:5" x14ac:dyDescent="0.25">
      <c r="A84" s="6"/>
      <c r="B84" s="23"/>
      <c r="C84" t="str">
        <f>CONCATENATE( " &lt;piechart percentage=",B74," /&gt;")</f>
        <v xml:space="preserve"> &lt;piechart percentage= /&gt;</v>
      </c>
    </row>
    <row r="85" spans="1:5" x14ac:dyDescent="0.25">
      <c r="A85" s="6"/>
      <c r="B85" s="23"/>
      <c r="C85" t="str">
        <f>" &lt;/Genotype&gt;"</f>
        <v xml:space="preserve"> &lt;/Genotype&gt;</v>
      </c>
    </row>
    <row r="86" spans="1:5" x14ac:dyDescent="0.25">
      <c r="A86" s="6"/>
      <c r="B86" s="23"/>
      <c r="C86" t="str">
        <f>"&lt;/GeneAnalysis&gt;"</f>
        <v>&lt;/GeneAnalysis&gt;</v>
      </c>
    </row>
    <row r="87" spans="1:5" s="29" customFormat="1" x14ac:dyDescent="0.25"/>
    <row r="88" spans="1:5" s="29" customFormat="1" x14ac:dyDescent="0.25">
      <c r="A88" s="30"/>
      <c r="B88" s="28"/>
      <c r="C88" s="29" t="str">
        <f>CONCATENATE("       ",B84)</f>
        <v xml:space="preserve">       </v>
      </c>
    </row>
    <row r="89" spans="1:5" x14ac:dyDescent="0.25">
      <c r="A89" s="6" t="s">
        <v>4</v>
      </c>
      <c r="B89" s="23" t="s">
        <v>70</v>
      </c>
      <c r="C89" t="str">
        <f>CONCATENATE("&lt;GeneAnalysis gene=",CHAR(34),B89,CHAR(34)," interval=",CHAR(34),B90,CHAR(34),"&gt; ")</f>
        <v xml:space="preserve">&lt;GeneAnalysis gene="ARMC9" interval="NC_000002.12:g.231198546_231394991"&gt; </v>
      </c>
    </row>
    <row r="90" spans="1:5" x14ac:dyDescent="0.25">
      <c r="A90" s="6" t="s">
        <v>27</v>
      </c>
      <c r="B90" s="23" t="s">
        <v>442</v>
      </c>
    </row>
    <row r="91" spans="1:5" x14ac:dyDescent="0.25">
      <c r="A91" s="6" t="s">
        <v>28</v>
      </c>
      <c r="B91" s="23" t="s">
        <v>322</v>
      </c>
      <c r="C91" t="str">
        <f>CONCATENATE("# What are some common mutations of ",B89,"?")</f>
        <v># What are some common mutations of ARMC9?</v>
      </c>
    </row>
    <row r="92" spans="1:5" x14ac:dyDescent="0.25">
      <c r="A92" s="6" t="s">
        <v>24</v>
      </c>
      <c r="B92" s="23" t="s">
        <v>25</v>
      </c>
      <c r="C92" t="str">
        <f>CONCATENATE("       ",B88)</f>
        <v xml:space="preserve">       </v>
      </c>
    </row>
    <row r="93" spans="1:5" x14ac:dyDescent="0.25">
      <c r="B93" s="23"/>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3"/>
      <c r="B94" s="45"/>
      <c r="C94" s="39"/>
      <c r="D94" s="46"/>
      <c r="E94" s="45"/>
    </row>
    <row r="95" spans="1:5" x14ac:dyDescent="0.25">
      <c r="A95" s="6"/>
      <c r="B95" s="23"/>
      <c r="C95" t="str">
        <f>CONCATENATE("&lt;# ",B97," #&gt;")</f>
        <v>&lt;# C231342446T #&gt;</v>
      </c>
    </row>
    <row r="96" spans="1:5" x14ac:dyDescent="0.25">
      <c r="A96" s="6" t="s">
        <v>29</v>
      </c>
      <c r="B96" s="49" t="s">
        <v>394</v>
      </c>
      <c r="C96" t="str">
        <f>CONCATENATE(" &lt;Variant hgvs=",CHAR(34),B96,CHAR(34)," name=",CHAR(34),B97,CHAR(34),"&gt; ")</f>
        <v xml:space="preserve"> &lt;Variant hgvs="NC_000002.12:g.231342446C&gt;T" name="C231342446T"&gt; </v>
      </c>
    </row>
    <row r="97" spans="1:3" x14ac:dyDescent="0.25">
      <c r="A97" s="5" t="s">
        <v>30</v>
      </c>
      <c r="B97" s="41" t="s">
        <v>439</v>
      </c>
    </row>
    <row r="98" spans="1:3" x14ac:dyDescent="0.25">
      <c r="A98" s="5" t="s">
        <v>31</v>
      </c>
      <c r="B98" s="23" t="s">
        <v>184</v>
      </c>
      <c r="C98" t="str">
        <f>CONCATENATE("    This variant is a change at a specific point in the ",B89," gene from ",B98," to ",B99," resulting in incorrect ",B85," function. This substitution of a single nucleotide is known as a missense variant.")</f>
        <v xml:space="preserve">    This variant is a change at a specific point in the ARMC9 gene from cytosine (C) to thymine (T) resulting in incorrect  function. This substitution of a single nucleotide is known as a missense variant.</v>
      </c>
    </row>
    <row r="99" spans="1:3" x14ac:dyDescent="0.25">
      <c r="A99" s="5" t="s">
        <v>32</v>
      </c>
      <c r="B99" s="23" t="s">
        <v>37</v>
      </c>
      <c r="C99" t="s">
        <v>17</v>
      </c>
    </row>
    <row r="100" spans="1:3" x14ac:dyDescent="0.25">
      <c r="A100" s="5" t="s">
        <v>40</v>
      </c>
      <c r="B100" s="26" t="s">
        <v>436</v>
      </c>
      <c r="C100" t="str">
        <f>"&lt;/Variant&gt;"</f>
        <v>&lt;/Variant&gt;</v>
      </c>
    </row>
    <row r="101" spans="1:3" x14ac:dyDescent="0.25">
      <c r="B101" s="23"/>
      <c r="C101" t="str">
        <f>CONCATENATE("&lt;# ",B103," #&gt;")</f>
        <v>&lt;# G56871895A #&gt;</v>
      </c>
    </row>
    <row r="102" spans="1:3" x14ac:dyDescent="0.25">
      <c r="A102" s="6" t="s">
        <v>29</v>
      </c>
      <c r="B102" s="1" t="s">
        <v>395</v>
      </c>
      <c r="C102" t="str">
        <f>CONCATENATE(" &lt;Variant hgvs=",CHAR(34),B102,CHAR(34)," name=",CHAR(34),B103,CHAR(34),"&gt; ")</f>
        <v xml:space="preserve"> &lt;Variant hgvs="NC_000003.12:g.56871895G&gt;A" name="G56871895A"&gt; </v>
      </c>
    </row>
    <row r="103" spans="1:3" x14ac:dyDescent="0.25">
      <c r="A103" s="5" t="s">
        <v>30</v>
      </c>
      <c r="B103" s="26" t="s">
        <v>437</v>
      </c>
    </row>
    <row r="104" spans="1:3" x14ac:dyDescent="0.25">
      <c r="A104" s="5" t="s">
        <v>31</v>
      </c>
      <c r="B104" s="23" t="s">
        <v>38</v>
      </c>
      <c r="C104" t="str">
        <f>CONCATENATE("    This variant is a change at a specific point in the ",B89," gene from ",B104," to ",B105," resulting in incorrect ",B85," function. This substitution of a single nucleotide is known as a missense variant.")</f>
        <v xml:space="preserve">    This variant is a change at a specific point in the ARMC9 gene from guanine (G) to adenine (A) resulting in incorrect  function. This substitution of a single nucleotide is known as a missense variant.</v>
      </c>
    </row>
    <row r="105" spans="1:3" x14ac:dyDescent="0.25">
      <c r="A105" s="5" t="s">
        <v>32</v>
      </c>
      <c r="B105" s="23" t="s">
        <v>66</v>
      </c>
    </row>
    <row r="106" spans="1:3" x14ac:dyDescent="0.25">
      <c r="A106" s="6" t="s">
        <v>40</v>
      </c>
      <c r="B106" s="1" t="s">
        <v>438</v>
      </c>
      <c r="C106" t="str">
        <f>"&lt;/Variant&gt;"</f>
        <v>&lt;/Variant&gt;</v>
      </c>
    </row>
    <row r="107" spans="1:3" s="29" customFormat="1" x14ac:dyDescent="0.25">
      <c r="A107" s="27"/>
      <c r="B107" s="28"/>
    </row>
    <row r="108" spans="1:3" s="29" customFormat="1" x14ac:dyDescent="0.25">
      <c r="A108" s="27"/>
      <c r="B108" s="28"/>
      <c r="C108" t="str">
        <f>C95</f>
        <v>&lt;# C231342446T #&gt;</v>
      </c>
    </row>
    <row r="109" spans="1:3" x14ac:dyDescent="0.25">
      <c r="A109" s="5" t="s">
        <v>39</v>
      </c>
      <c r="B109" s="36" t="s">
        <v>89</v>
      </c>
      <c r="C109" t="str">
        <f>CONCATENATE(" &lt;Genotype hgvs=",CHAR(34),B109,B110,";",B111,CHAR(34)," name=",CHAR(34),B97,CHAR(34),"&gt; ")</f>
        <v xml:space="preserve"> &lt;Genotype hgvs="NC_000002.12:g.[231342446C&gt;T];[231342446=]" name="C231342446T"&gt; </v>
      </c>
    </row>
    <row r="110" spans="1:3" x14ac:dyDescent="0.25">
      <c r="A110" s="5" t="s">
        <v>40</v>
      </c>
      <c r="B110" s="23" t="s">
        <v>440</v>
      </c>
    </row>
    <row r="111" spans="1:3" x14ac:dyDescent="0.25">
      <c r="A111" s="5" t="s">
        <v>31</v>
      </c>
      <c r="B111" s="23" t="s">
        <v>441</v>
      </c>
      <c r="C111" t="s">
        <v>452</v>
      </c>
    </row>
    <row r="112" spans="1:3" x14ac:dyDescent="0.25">
      <c r="A112" s="5" t="s">
        <v>45</v>
      </c>
      <c r="B112" s="23"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tr">
        <f>CONCATENATE("       ",B108)</f>
        <v xml:space="preserve">       </v>
      </c>
    </row>
    <row r="113" spans="1:3" x14ac:dyDescent="0.25">
      <c r="A113" s="6" t="s">
        <v>46</v>
      </c>
      <c r="B113" s="23" t="s">
        <v>113</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47</v>
      </c>
      <c r="B114" s="23">
        <v>6.7</v>
      </c>
      <c r="C114" t="str">
        <f>CONCATENATE("       ",B107)</f>
        <v xml:space="preserve">       </v>
      </c>
    </row>
    <row r="115" spans="1:3" x14ac:dyDescent="0.25">
      <c r="A115" s="5"/>
      <c r="B115" s="23"/>
      <c r="C115" t="s">
        <v>454</v>
      </c>
    </row>
    <row r="116" spans="1:3" x14ac:dyDescent="0.25">
      <c r="A116" s="6"/>
      <c r="B116" s="23"/>
    </row>
    <row r="117" spans="1:3" x14ac:dyDescent="0.25">
      <c r="A117" s="6"/>
      <c r="B117" s="23"/>
      <c r="C117" t="str">
        <f>CONCATENATE("     ",B113)</f>
        <v xml:space="preserve">     This variant is not associated with increased risk.</v>
      </c>
    </row>
    <row r="118" spans="1:3" x14ac:dyDescent="0.25">
      <c r="A118" s="6"/>
      <c r="B118" s="23"/>
    </row>
    <row r="119" spans="1:3" x14ac:dyDescent="0.25">
      <c r="A119" s="6"/>
      <c r="B119" s="23"/>
      <c r="C119" t="s">
        <v>455</v>
      </c>
    </row>
    <row r="120" spans="1:3" x14ac:dyDescent="0.25">
      <c r="A120" s="5"/>
      <c r="B120" s="23"/>
      <c r="C120" t="str">
        <f>CONCATENATE("       ",B116)</f>
        <v xml:space="preserve">       </v>
      </c>
    </row>
    <row r="121" spans="1:3" x14ac:dyDescent="0.25">
      <c r="A121" s="5"/>
      <c r="B121" s="23"/>
      <c r="C121" t="str">
        <f>CONCATENATE( " &lt;piechart percentage=",B114," /&gt;")</f>
        <v xml:space="preserve"> &lt;piechart percentage=6.7 /&gt;</v>
      </c>
    </row>
    <row r="122" spans="1:3" x14ac:dyDescent="0.25">
      <c r="A122" s="5"/>
      <c r="B122" s="23"/>
      <c r="C122" t="str">
        <f>" &lt;/Genotype&gt;"</f>
        <v xml:space="preserve"> &lt;/Genotype&gt;</v>
      </c>
    </row>
    <row r="123" spans="1:3" x14ac:dyDescent="0.25">
      <c r="A123" s="5" t="s">
        <v>48</v>
      </c>
      <c r="B123" s="23" t="s">
        <v>335</v>
      </c>
      <c r="C123" t="str">
        <f>CONCATENATE(" &lt;Genotype hgvs=",CHAR(34),B109,B110,";",B110,CHAR(34)," name=",CHAR(34),B97,CHAR(34),"&gt; ")</f>
        <v xml:space="preserve"> &lt;Genotype hgvs="NC_000002.12:g.[231342446C&gt;T];[231342446C&gt;T]" name="C231342446T"&gt; </v>
      </c>
    </row>
    <row r="124" spans="1:3" x14ac:dyDescent="0.25">
      <c r="A124" s="6" t="s">
        <v>49</v>
      </c>
      <c r="B124" s="23" t="s">
        <v>113</v>
      </c>
      <c r="C124" t="str">
        <f>CONCATENATE("       ",B120)</f>
        <v xml:space="preserve">       </v>
      </c>
    </row>
    <row r="125" spans="1:3" x14ac:dyDescent="0.25">
      <c r="A125" s="6" t="s">
        <v>47</v>
      </c>
      <c r="B125" s="23">
        <v>33</v>
      </c>
      <c r="C125" t="s">
        <v>452</v>
      </c>
    </row>
    <row r="126" spans="1:3" x14ac:dyDescent="0.25">
      <c r="A126" s="6"/>
      <c r="B126" s="23"/>
    </row>
    <row r="127" spans="1:3" x14ac:dyDescent="0.25">
      <c r="A127" s="5"/>
      <c r="B127" s="23"/>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3"/>
      <c r="C128" t="str">
        <f>CONCATENATE("       ",B121)</f>
        <v xml:space="preserve">       </v>
      </c>
    </row>
    <row r="129" spans="1:3" x14ac:dyDescent="0.25">
      <c r="A129" s="6"/>
      <c r="B129" s="23"/>
      <c r="C129" t="s">
        <v>454</v>
      </c>
    </row>
    <row r="130" spans="1:3" x14ac:dyDescent="0.25">
      <c r="A130" s="6"/>
      <c r="B130" s="23"/>
    </row>
    <row r="131" spans="1:3" x14ac:dyDescent="0.25">
      <c r="A131" s="6"/>
      <c r="B131" s="23"/>
      <c r="C131" t="str">
        <f>CONCATENATE("     ",B124)</f>
        <v xml:space="preserve">     This variant is not associated with increased risk.</v>
      </c>
    </row>
    <row r="132" spans="1:3" x14ac:dyDescent="0.25">
      <c r="A132" s="6"/>
      <c r="B132" s="23"/>
    </row>
    <row r="133" spans="1:3" x14ac:dyDescent="0.25">
      <c r="A133" s="5"/>
      <c r="B133" s="23"/>
      <c r="C133" t="s">
        <v>455</v>
      </c>
    </row>
    <row r="134" spans="1:3" x14ac:dyDescent="0.25">
      <c r="A134" s="5"/>
      <c r="B134" s="23"/>
      <c r="C134" t="str">
        <f>CONCATENATE("       ",B130)</f>
        <v xml:space="preserve">       </v>
      </c>
    </row>
    <row r="135" spans="1:3" x14ac:dyDescent="0.25">
      <c r="A135" s="5"/>
      <c r="B135" s="23"/>
      <c r="C135" t="str">
        <f>CONCATENATE( " &lt;piechart percentage=",B125," /&gt;")</f>
        <v xml:space="preserve"> &lt;piechart percentage=33 /&gt;</v>
      </c>
    </row>
    <row r="136" spans="1:3" x14ac:dyDescent="0.25">
      <c r="A136" s="5"/>
      <c r="B136" s="23"/>
      <c r="C136" t="str">
        <f>" &lt;/Genotype&gt;"</f>
        <v xml:space="preserve"> &lt;/Genotype&gt;</v>
      </c>
    </row>
    <row r="137" spans="1:3" x14ac:dyDescent="0.25">
      <c r="A137" s="5" t="s">
        <v>50</v>
      </c>
      <c r="B137" s="23"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51</v>
      </c>
      <c r="B138" s="23" t="s">
        <v>504</v>
      </c>
      <c r="C138" t="s">
        <v>17</v>
      </c>
    </row>
    <row r="139" spans="1:3" x14ac:dyDescent="0.25">
      <c r="A139" s="6" t="s">
        <v>47</v>
      </c>
      <c r="B139" s="23">
        <v>60.3</v>
      </c>
      <c r="C139" t="s">
        <v>452</v>
      </c>
    </row>
    <row r="140" spans="1:3" x14ac:dyDescent="0.25">
      <c r="A140" s="5"/>
      <c r="B140" s="23"/>
    </row>
    <row r="141" spans="1:3" x14ac:dyDescent="0.25">
      <c r="A141" s="6"/>
      <c r="B141" s="23"/>
      <c r="C141" t="str">
        <f>CONCATENATE("     ",B137)</f>
        <v xml:space="preserve">     Your ARMC9 gene has no variants. A normal gene is referred to as a "wild-type" gene.</v>
      </c>
    </row>
    <row r="142" spans="1:3" x14ac:dyDescent="0.25">
      <c r="A142" s="6"/>
      <c r="B142" s="23"/>
    </row>
    <row r="143" spans="1:3" x14ac:dyDescent="0.25">
      <c r="A143" s="6"/>
      <c r="B143" s="23"/>
      <c r="C143" t="s">
        <v>454</v>
      </c>
    </row>
    <row r="144" spans="1:3" x14ac:dyDescent="0.25">
      <c r="A144" s="6"/>
      <c r="B144" s="23"/>
    </row>
    <row r="145" spans="1:3" x14ac:dyDescent="0.25">
      <c r="A145" s="6"/>
      <c r="B145" s="23"/>
      <c r="C145" t="str">
        <f>CONCATENATE("     ",B138)</f>
        <v xml:space="preserve">     You are in the Moderate Risk category. See below for more information.</v>
      </c>
    </row>
    <row r="146" spans="1:3" x14ac:dyDescent="0.25">
      <c r="A146" s="5"/>
      <c r="B146" s="23"/>
    </row>
    <row r="147" spans="1:3" x14ac:dyDescent="0.25">
      <c r="A147" s="5"/>
      <c r="B147" s="23"/>
      <c r="C147" t="s">
        <v>455</v>
      </c>
    </row>
    <row r="148" spans="1:3" x14ac:dyDescent="0.25">
      <c r="A148" s="5"/>
      <c r="B148" s="23"/>
    </row>
    <row r="149" spans="1:3" x14ac:dyDescent="0.25">
      <c r="A149" s="5"/>
      <c r="B149" s="23"/>
      <c r="C149" t="str">
        <f>CONCATENATE( " &lt;piechart percentage=",B139," /&gt;")</f>
        <v xml:space="preserve"> &lt;piechart percentage=60.3 /&gt;</v>
      </c>
    </row>
    <row r="150" spans="1:3" x14ac:dyDescent="0.25">
      <c r="A150" s="5"/>
      <c r="B150" s="23"/>
      <c r="C150" t="str">
        <f>" &lt;/Genotype&gt;"</f>
        <v xml:space="preserve"> &lt;/Genotype&gt;</v>
      </c>
    </row>
    <row r="151" spans="1:3" x14ac:dyDescent="0.25">
      <c r="A151" s="5"/>
      <c r="B151" s="23"/>
      <c r="C151" t="str">
        <f>C101</f>
        <v>&lt;# G56871895A #&gt;</v>
      </c>
    </row>
    <row r="152" spans="1:3" x14ac:dyDescent="0.25">
      <c r="A152" s="5" t="s">
        <v>39</v>
      </c>
      <c r="B152" s="1" t="s">
        <v>213</v>
      </c>
      <c r="C152" t="str">
        <f>CONCATENATE(" &lt;Genotype hgvs=",CHAR(34),B152,B153,";",B154,CHAR(34)," name=",CHAR(34),B103,CHAR(34),"&gt; ")</f>
        <v xml:space="preserve"> &lt;Genotype hgvs="NC_000017.11:g.[30237328T&gt;C];[30237328=]" name="G56871895A"&gt; </v>
      </c>
    </row>
    <row r="153" spans="1:3" x14ac:dyDescent="0.25">
      <c r="A153" s="5" t="s">
        <v>40</v>
      </c>
      <c r="B153" s="23" t="s">
        <v>235</v>
      </c>
      <c r="C153" t="str">
        <f>CONCATENATE("       ",B149)</f>
        <v xml:space="preserve">       </v>
      </c>
    </row>
    <row r="154" spans="1:3" x14ac:dyDescent="0.25">
      <c r="A154" s="5" t="s">
        <v>31</v>
      </c>
      <c r="B154" s="23" t="s">
        <v>236</v>
      </c>
      <c r="C154" t="s">
        <v>452</v>
      </c>
    </row>
    <row r="155" spans="1:3" x14ac:dyDescent="0.25">
      <c r="A155" s="5" t="s">
        <v>45</v>
      </c>
      <c r="B155" s="23"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tr">
        <f>CONCATENATE("       ",B151)</f>
        <v xml:space="preserve">       </v>
      </c>
    </row>
    <row r="156" spans="1:3" x14ac:dyDescent="0.25">
      <c r="A156" s="6" t="s">
        <v>46</v>
      </c>
      <c r="B156" s="23" t="s">
        <v>193</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47</v>
      </c>
      <c r="B157" s="23">
        <v>39.700000000000003</v>
      </c>
      <c r="C157" t="str">
        <f>CONCATENATE("       ",B150)</f>
        <v xml:space="preserve">       </v>
      </c>
    </row>
    <row r="158" spans="1:3" x14ac:dyDescent="0.25">
      <c r="A158" s="5"/>
      <c r="B158" s="23"/>
      <c r="C158" t="s">
        <v>454</v>
      </c>
    </row>
    <row r="159" spans="1:3" x14ac:dyDescent="0.25">
      <c r="A159" s="6"/>
      <c r="B159" s="23"/>
    </row>
    <row r="160" spans="1:3" x14ac:dyDescent="0.25">
      <c r="A160" s="6"/>
      <c r="B160" s="23"/>
      <c r="C160" t="str">
        <f>CONCATENATE("     ",B156)</f>
        <v xml:space="preserve">     You are in the Mild Loss of Function category. See below for more information.</v>
      </c>
    </row>
    <row r="161" spans="1:3" x14ac:dyDescent="0.25">
      <c r="A161" s="6"/>
      <c r="B161" s="23"/>
    </row>
    <row r="162" spans="1:3" x14ac:dyDescent="0.25">
      <c r="A162" s="6"/>
      <c r="B162" s="23"/>
      <c r="C162" t="s">
        <v>455</v>
      </c>
    </row>
    <row r="163" spans="1:3" x14ac:dyDescent="0.25">
      <c r="A163" s="5"/>
      <c r="B163" s="23"/>
    </row>
    <row r="164" spans="1:3" x14ac:dyDescent="0.25">
      <c r="A164" s="5"/>
      <c r="B164" s="23"/>
      <c r="C164" t="str">
        <f>CONCATENATE( " &lt;piechart percentage=",B157," /&gt;")</f>
        <v xml:space="preserve"> &lt;piechart percentage=39.7 /&gt;</v>
      </c>
    </row>
    <row r="165" spans="1:3" x14ac:dyDescent="0.25">
      <c r="A165" s="5"/>
      <c r="B165" s="23"/>
      <c r="C165" t="str">
        <f>" &lt;/Genotype&gt;"</f>
        <v xml:space="preserve"> &lt;/Genotype&gt;</v>
      </c>
    </row>
    <row r="166" spans="1:3" x14ac:dyDescent="0.25">
      <c r="A166" s="5" t="s">
        <v>48</v>
      </c>
      <c r="B166" s="23"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49</v>
      </c>
      <c r="B167" s="23" t="s">
        <v>165</v>
      </c>
      <c r="C167" t="str">
        <f>CONCATENATE("       ",B163)</f>
        <v xml:space="preserve">       </v>
      </c>
    </row>
    <row r="168" spans="1:3" x14ac:dyDescent="0.25">
      <c r="A168" s="6" t="s">
        <v>47</v>
      </c>
      <c r="B168" s="23">
        <v>42.9</v>
      </c>
      <c r="C168" t="s">
        <v>452</v>
      </c>
    </row>
    <row r="169" spans="1:3" x14ac:dyDescent="0.25">
      <c r="A169" s="6"/>
      <c r="B169" s="23"/>
      <c r="C169" t="str">
        <f>CONCATENATE("       ",B162)</f>
        <v xml:space="preserve">       </v>
      </c>
    </row>
    <row r="170" spans="1:3" x14ac:dyDescent="0.25">
      <c r="A170" s="5"/>
      <c r="B170" s="23"/>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3"/>
      <c r="C171" t="str">
        <f>CONCATENATE("       ",B164)</f>
        <v xml:space="preserve">       </v>
      </c>
    </row>
    <row r="172" spans="1:3" x14ac:dyDescent="0.25">
      <c r="A172" s="6"/>
      <c r="B172" s="23"/>
      <c r="C172" t="s">
        <v>454</v>
      </c>
    </row>
    <row r="173" spans="1:3" x14ac:dyDescent="0.25">
      <c r="A173" s="6"/>
      <c r="B173" s="23"/>
    </row>
    <row r="174" spans="1:3" x14ac:dyDescent="0.25">
      <c r="A174" s="6"/>
      <c r="B174" s="23"/>
      <c r="C174" t="str">
        <f>CONCATENATE("     ",B167)</f>
        <v xml:space="preserve">     You are in the Moderate Loss of Function category. See below for more information.</v>
      </c>
    </row>
    <row r="175" spans="1:3" x14ac:dyDescent="0.25">
      <c r="A175" s="6"/>
      <c r="B175" s="23"/>
    </row>
    <row r="176" spans="1:3" x14ac:dyDescent="0.25">
      <c r="A176" s="5"/>
      <c r="B176" s="23"/>
      <c r="C176" t="s">
        <v>455</v>
      </c>
    </row>
    <row r="177" spans="1:3" x14ac:dyDescent="0.25">
      <c r="A177" s="5"/>
      <c r="B177" s="23"/>
    </row>
    <row r="178" spans="1:3" x14ac:dyDescent="0.25">
      <c r="A178" s="5"/>
      <c r="B178" s="23"/>
      <c r="C178" t="str">
        <f>CONCATENATE( " &lt;piechart percentage=",B168," /&gt;")</f>
        <v xml:space="preserve"> &lt;piechart percentage=42.9 /&gt;</v>
      </c>
    </row>
    <row r="179" spans="1:3" x14ac:dyDescent="0.25">
      <c r="A179" s="5"/>
      <c r="B179" s="23"/>
      <c r="C179" t="str">
        <f>" &lt;/Genotype&gt;"</f>
        <v xml:space="preserve"> &lt;/Genotype&gt;</v>
      </c>
    </row>
    <row r="180" spans="1:3" x14ac:dyDescent="0.25">
      <c r="A180" s="5" t="s">
        <v>50</v>
      </c>
      <c r="B180" s="23"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51</v>
      </c>
      <c r="B181" s="23" t="s">
        <v>113</v>
      </c>
      <c r="C181" t="s">
        <v>17</v>
      </c>
    </row>
    <row r="182" spans="1:3" x14ac:dyDescent="0.25">
      <c r="A182" s="6" t="s">
        <v>47</v>
      </c>
      <c r="B182" s="23">
        <v>17.399999999999999</v>
      </c>
      <c r="C182" t="s">
        <v>452</v>
      </c>
    </row>
    <row r="183" spans="1:3" x14ac:dyDescent="0.25">
      <c r="A183" s="5"/>
      <c r="B183" s="23"/>
      <c r="C183" t="str">
        <f>CONCATENATE("       ",B179)</f>
        <v xml:space="preserve">       </v>
      </c>
    </row>
    <row r="184" spans="1:3" x14ac:dyDescent="0.25">
      <c r="A184" s="6"/>
      <c r="B184" s="23"/>
      <c r="C184" t="str">
        <f>CONCATENATE("     ",B180)</f>
        <v xml:space="preserve">     Your ARMC9 gene has no variants. A normal gene is referred to as a "wild-type" gene.</v>
      </c>
    </row>
    <row r="185" spans="1:3" x14ac:dyDescent="0.25">
      <c r="A185" s="6"/>
      <c r="B185" s="23"/>
    </row>
    <row r="186" spans="1:3" x14ac:dyDescent="0.25">
      <c r="A186" s="6"/>
      <c r="B186" s="23"/>
      <c r="C186" t="s">
        <v>454</v>
      </c>
    </row>
    <row r="187" spans="1:3" x14ac:dyDescent="0.25">
      <c r="A187" s="6"/>
      <c r="B187" s="23"/>
    </row>
    <row r="188" spans="1:3" x14ac:dyDescent="0.25">
      <c r="A188" s="6"/>
      <c r="B188" s="23"/>
      <c r="C188" t="str">
        <f>CONCATENATE("     ",B181)</f>
        <v xml:space="preserve">     This variant is not associated with increased risk.</v>
      </c>
    </row>
    <row r="189" spans="1:3" x14ac:dyDescent="0.25">
      <c r="A189" s="5"/>
      <c r="B189" s="23"/>
    </row>
    <row r="190" spans="1:3" x14ac:dyDescent="0.25">
      <c r="A190" s="5"/>
      <c r="B190" s="23"/>
      <c r="C190" t="s">
        <v>455</v>
      </c>
    </row>
    <row r="191" spans="1:3" x14ac:dyDescent="0.25">
      <c r="A191" s="5"/>
      <c r="B191" s="23"/>
    </row>
    <row r="192" spans="1:3" x14ac:dyDescent="0.25">
      <c r="A192" s="5"/>
      <c r="B192" s="23"/>
      <c r="C192" t="str">
        <f>CONCATENATE( " &lt;piechart percentage=",B182," /&gt;")</f>
        <v xml:space="preserve"> &lt;piechart percentage=17.4 /&gt;</v>
      </c>
    </row>
    <row r="193" spans="1:3" x14ac:dyDescent="0.25">
      <c r="A193" s="5"/>
      <c r="B193" s="23"/>
      <c r="C193" t="str">
        <f>" &lt;/Genotype&gt;"</f>
        <v xml:space="preserve"> &lt;/Genotype&gt;</v>
      </c>
    </row>
    <row r="194" spans="1:3" x14ac:dyDescent="0.25">
      <c r="A194" s="5" t="s">
        <v>52</v>
      </c>
      <c r="B194" s="23" t="str">
        <f>CONCATENATE("Your ",B89," gene has an unknown variant.")</f>
        <v>Your ARMC9 gene has an unknown variant.</v>
      </c>
      <c r="C194" t="str">
        <f>CONCATENATE(" &lt;Genotype hgvs=",CHAR(34),"unknown",CHAR(34),"&gt; ")</f>
        <v xml:space="preserve"> &lt;Genotype hgvs="unknown"&gt; </v>
      </c>
    </row>
    <row r="195" spans="1:3" x14ac:dyDescent="0.25">
      <c r="A195" s="6" t="s">
        <v>52</v>
      </c>
      <c r="B195" s="23" t="s">
        <v>115</v>
      </c>
      <c r="C195" t="s">
        <v>17</v>
      </c>
    </row>
    <row r="196" spans="1:3" x14ac:dyDescent="0.25">
      <c r="A196" s="6" t="s">
        <v>47</v>
      </c>
      <c r="B196" s="23"/>
      <c r="C196" t="s">
        <v>452</v>
      </c>
    </row>
    <row r="197" spans="1:3" x14ac:dyDescent="0.25">
      <c r="A197" s="6"/>
      <c r="B197" s="23"/>
    </row>
    <row r="198" spans="1:3" x14ac:dyDescent="0.25">
      <c r="A198" s="6"/>
      <c r="B198" s="23"/>
      <c r="C198" t="str">
        <f>CONCATENATE("     ",B194)</f>
        <v xml:space="preserve">     Your ARMC9 gene has an unknown variant.</v>
      </c>
    </row>
    <row r="199" spans="1:3" x14ac:dyDescent="0.25">
      <c r="A199" s="6"/>
      <c r="B199" s="23"/>
    </row>
    <row r="200" spans="1:3" x14ac:dyDescent="0.25">
      <c r="A200" s="6"/>
      <c r="B200" s="23"/>
      <c r="C200" t="s">
        <v>454</v>
      </c>
    </row>
    <row r="201" spans="1:3" x14ac:dyDescent="0.25">
      <c r="A201" s="6"/>
      <c r="B201" s="23"/>
    </row>
    <row r="202" spans="1:3" x14ac:dyDescent="0.25">
      <c r="A202" s="5"/>
      <c r="B202" s="23"/>
      <c r="C202" t="str">
        <f>CONCATENATE("     ",B195)</f>
        <v xml:space="preserve">     The effect is unknown.</v>
      </c>
    </row>
    <row r="203" spans="1:3" x14ac:dyDescent="0.25">
      <c r="A203" s="6"/>
      <c r="B203" s="23"/>
    </row>
    <row r="204" spans="1:3" x14ac:dyDescent="0.25">
      <c r="A204" s="5"/>
      <c r="B204" s="23"/>
      <c r="C204" t="s">
        <v>455</v>
      </c>
    </row>
    <row r="205" spans="1:3" x14ac:dyDescent="0.25">
      <c r="A205" s="5"/>
      <c r="B205" s="23"/>
    </row>
    <row r="206" spans="1:3" x14ac:dyDescent="0.25">
      <c r="A206" s="5"/>
      <c r="B206" s="23"/>
      <c r="C206" t="str">
        <f>CONCATENATE( " &lt;piechart percentage=",B196," /&gt;")</f>
        <v xml:space="preserve"> &lt;piechart percentage= /&gt;</v>
      </c>
    </row>
    <row r="207" spans="1:3" x14ac:dyDescent="0.25">
      <c r="A207" s="5"/>
      <c r="B207" s="23"/>
      <c r="C207" t="str">
        <f>" &lt;/Genotype&gt;"</f>
        <v xml:space="preserve"> &lt;/Genotype&gt;</v>
      </c>
    </row>
    <row r="208" spans="1:3" x14ac:dyDescent="0.25">
      <c r="A208" s="5" t="s">
        <v>50</v>
      </c>
      <c r="B208" s="23"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51</v>
      </c>
      <c r="B209" s="23" t="s">
        <v>194</v>
      </c>
      <c r="C209" t="s">
        <v>17</v>
      </c>
    </row>
    <row r="210" spans="1:3" x14ac:dyDescent="0.25">
      <c r="A210" s="6" t="s">
        <v>47</v>
      </c>
      <c r="B210" s="23"/>
      <c r="C210" t="s">
        <v>452</v>
      </c>
    </row>
    <row r="211" spans="1:3" x14ac:dyDescent="0.25">
      <c r="A211" s="6"/>
      <c r="B211" s="23"/>
    </row>
    <row r="212" spans="1:3" x14ac:dyDescent="0.25">
      <c r="A212" s="6"/>
      <c r="B212" s="23"/>
      <c r="C212" t="str">
        <f>CONCATENATE("     ",B208)</f>
        <v xml:space="preserve">     Your ARMC9 gene has no variants. A normal gene is referred to as a "wild-type" gene.</v>
      </c>
    </row>
    <row r="213" spans="1:3" x14ac:dyDescent="0.25">
      <c r="A213" s="6"/>
      <c r="B213" s="23"/>
    </row>
    <row r="214" spans="1:3" x14ac:dyDescent="0.25">
      <c r="A214" s="6"/>
      <c r="B214" s="23"/>
      <c r="C214" t="s">
        <v>454</v>
      </c>
    </row>
    <row r="215" spans="1:3" x14ac:dyDescent="0.25">
      <c r="A215" s="6"/>
      <c r="B215" s="23"/>
    </row>
    <row r="216" spans="1:3" x14ac:dyDescent="0.25">
      <c r="A216" s="6"/>
      <c r="B216" s="23"/>
      <c r="C216" t="str">
        <f>CONCATENATE("     ",B209)</f>
        <v xml:space="preserve">     Your variant is not associated with any loss of function.</v>
      </c>
    </row>
    <row r="217" spans="1:3" x14ac:dyDescent="0.25">
      <c r="A217" s="6"/>
      <c r="B217" s="23"/>
    </row>
    <row r="218" spans="1:3" x14ac:dyDescent="0.25">
      <c r="A218" s="6"/>
      <c r="B218" s="23"/>
      <c r="C218" t="s">
        <v>455</v>
      </c>
    </row>
    <row r="219" spans="1:3" x14ac:dyDescent="0.25">
      <c r="A219" s="5"/>
      <c r="B219" s="23"/>
    </row>
    <row r="220" spans="1:3" x14ac:dyDescent="0.25">
      <c r="A220" s="6"/>
      <c r="B220" s="23"/>
      <c r="C220" t="str">
        <f>CONCATENATE( " &lt;piechart percentage=",B210," /&gt;")</f>
        <v xml:space="preserve"> &lt;piechart percentage= /&gt;</v>
      </c>
    </row>
    <row r="221" spans="1:3" x14ac:dyDescent="0.25">
      <c r="A221" s="6"/>
      <c r="B221" s="23"/>
      <c r="C221" t="str">
        <f>" &lt;/Genotype&gt;"</f>
        <v xml:space="preserve"> &lt;/Genotype&gt;</v>
      </c>
    </row>
    <row r="222" spans="1:3" x14ac:dyDescent="0.25">
      <c r="A222" s="6"/>
      <c r="B222" s="23"/>
      <c r="C222" t="str">
        <f>"&lt;/GeneAnalysis&gt;"</f>
        <v>&lt;/GeneAnalysis&gt;</v>
      </c>
    </row>
    <row r="223" spans="1:3" s="29" customFormat="1" x14ac:dyDescent="0.25"/>
    <row r="224" spans="1:3" s="29" customFormat="1" x14ac:dyDescent="0.25">
      <c r="A224" s="30"/>
      <c r="B224" s="28"/>
    </row>
    <row r="225" spans="1:5" x14ac:dyDescent="0.25">
      <c r="A225" s="6" t="s">
        <v>4</v>
      </c>
      <c r="B225" s="23" t="s">
        <v>71</v>
      </c>
      <c r="C225" t="str">
        <f>CONCATENATE("&lt;GeneAnalysis gene=",CHAR(34),B225,CHAR(34)," interval=",CHAR(34),B226,CHAR(34),"&gt; ")</f>
        <v xml:space="preserve">&lt;GeneAnalysis gene="ARHGEF3" interval="NC_000003.12:g.56727418_57079308"&gt; </v>
      </c>
    </row>
    <row r="226" spans="1:5" x14ac:dyDescent="0.25">
      <c r="A226" s="6" t="s">
        <v>27</v>
      </c>
      <c r="B226" s="23" t="s">
        <v>534</v>
      </c>
      <c r="C226" t="str">
        <f>CONCATENATE("       ",B225)</f>
        <v xml:space="preserve">       ARHGEF3</v>
      </c>
    </row>
    <row r="227" spans="1:5" x14ac:dyDescent="0.25">
      <c r="A227" s="6" t="s">
        <v>28</v>
      </c>
      <c r="B227" s="23" t="s">
        <v>324</v>
      </c>
      <c r="C227" t="str">
        <f>CONCATENATE("# What are some common mutations of ",B225,"?")</f>
        <v># What are some common mutations of ARHGEF3?</v>
      </c>
    </row>
    <row r="228" spans="1:5" x14ac:dyDescent="0.25">
      <c r="A228" s="6" t="s">
        <v>24</v>
      </c>
      <c r="B228" s="23" t="s">
        <v>25</v>
      </c>
      <c r="C228" t="s">
        <v>17</v>
      </c>
    </row>
    <row r="229" spans="1:5" x14ac:dyDescent="0.25">
      <c r="B229" s="23"/>
      <c r="C229" t="str">
        <f>CONCATENATE("There is ",B227," well-known variant in ",B225,": ",B236,".")</f>
        <v>There is one well-known variant in ARHGEF3: [G56871895A](https://www.ncbi.nlm.nih.gov/projects/SNP/snp_ref.cgi?rs=6445832).</v>
      </c>
    </row>
    <row r="230" spans="1:5" x14ac:dyDescent="0.25">
      <c r="A230" s="45"/>
      <c r="B230" s="45"/>
      <c r="C230" s="39"/>
      <c r="D230" s="45"/>
      <c r="E230" s="21"/>
    </row>
    <row r="231" spans="1:5" x14ac:dyDescent="0.25">
      <c r="A231" s="6"/>
      <c r="B231" s="23"/>
      <c r="C231" t="str">
        <f>CONCATENATE("&lt;# ",B233," #&gt;")</f>
        <v>&lt;# G56871895A #&gt;</v>
      </c>
    </row>
    <row r="232" spans="1:5" x14ac:dyDescent="0.25">
      <c r="A232" s="6" t="s">
        <v>29</v>
      </c>
      <c r="B232" s="1" t="s">
        <v>395</v>
      </c>
      <c r="C232" t="str">
        <f>CONCATENATE(" &lt;Variant hgvs=",CHAR(34),B232,CHAR(34)," name=",CHAR(34),B233,CHAR(34),"&gt; ")</f>
        <v xml:space="preserve"> &lt;Variant hgvs="NC_000003.12:g.56871895G&gt;A" name="G56871895A"&gt; </v>
      </c>
    </row>
    <row r="233" spans="1:5" x14ac:dyDescent="0.25">
      <c r="A233" s="5" t="s">
        <v>30</v>
      </c>
      <c r="B233" s="26" t="s">
        <v>437</v>
      </c>
    </row>
    <row r="234" spans="1:5" x14ac:dyDescent="0.25">
      <c r="A234" s="5" t="s">
        <v>31</v>
      </c>
      <c r="B234" s="23" t="s">
        <v>38</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ARHGEF3 gene from guanine (G) to adenine (A) resulting in incorrect protein function. This substitution of a single nucleotide is known as a missense variant.</v>
      </c>
    </row>
    <row r="235" spans="1:5" x14ac:dyDescent="0.25">
      <c r="A235" s="5" t="s">
        <v>32</v>
      </c>
      <c r="B235" s="23" t="s">
        <v>66</v>
      </c>
      <c r="C235" t="s">
        <v>17</v>
      </c>
    </row>
    <row r="236" spans="1:5" x14ac:dyDescent="0.25">
      <c r="A236" s="5" t="s">
        <v>40</v>
      </c>
      <c r="B236" s="26" t="s">
        <v>547</v>
      </c>
      <c r="C236" t="str">
        <f>"&lt;/Variant&gt;"</f>
        <v>&lt;/Variant&gt;</v>
      </c>
    </row>
    <row r="237" spans="1:5" s="29" customFormat="1" x14ac:dyDescent="0.25">
      <c r="A237" s="27"/>
      <c r="B237" s="28"/>
    </row>
    <row r="238" spans="1:5" s="29" customFormat="1" x14ac:dyDescent="0.25">
      <c r="A238" s="27"/>
      <c r="B238" s="28"/>
      <c r="C238" t="str">
        <f>C231</f>
        <v>&lt;# G56871895A #&gt;</v>
      </c>
    </row>
    <row r="239" spans="1:5" x14ac:dyDescent="0.25">
      <c r="A239" s="5" t="s">
        <v>39</v>
      </c>
      <c r="B239" s="1" t="s">
        <v>508</v>
      </c>
      <c r="C239" t="str">
        <f>CONCATENATE(" &lt;Genotype hgvs=",CHAR(34),B239,B240,";",B241,CHAR(34)," name=",CHAR(34),B233,CHAR(34),"&gt; ")</f>
        <v xml:space="preserve"> &lt;Genotype hgvs="NC_000003.12:g.[56871895G&gt;A];[56871895=]" name="G56871895A"&gt; </v>
      </c>
    </row>
    <row r="240" spans="1:5" x14ac:dyDescent="0.25">
      <c r="A240" s="5" t="s">
        <v>40</v>
      </c>
      <c r="B240" s="23" t="s">
        <v>510</v>
      </c>
    </row>
    <row r="241" spans="1:3" x14ac:dyDescent="0.25">
      <c r="A241" s="5" t="s">
        <v>31</v>
      </c>
      <c r="B241" s="23" t="s">
        <v>509</v>
      </c>
      <c r="C241" t="s">
        <v>452</v>
      </c>
    </row>
    <row r="242" spans="1:3" x14ac:dyDescent="0.25">
      <c r="A242" s="5" t="s">
        <v>45</v>
      </c>
      <c r="B242" s="23" t="str">
        <f>CONCATENATE("People with this variant have one copy of the ",B236," variant. This substitution of a single nucleotide is known as a missense mutation.")</f>
        <v>People with this variant have one copy of the [G56871895A](https://www.ncbi.nlm.nih.gov/projects/SNP/snp_ref.cgi?rs=6445832) variant. This substitution of a single nucleotide is known as a missense mutation.</v>
      </c>
      <c r="C242" t="s">
        <v>17</v>
      </c>
    </row>
    <row r="243" spans="1:3" x14ac:dyDescent="0.25">
      <c r="A243" s="6" t="s">
        <v>46</v>
      </c>
      <c r="B243" s="23" t="s">
        <v>113</v>
      </c>
      <c r="C243" t="str">
        <f>CONCATENATE("     ",B242)</f>
        <v xml:space="preserve">     People with this variant have one copy of the [G56871895A](https://www.ncbi.nlm.nih.gov/projects/SNP/snp_ref.cgi?rs=6445832) variant. This substitution of a single nucleotide is known as a missense mutation.</v>
      </c>
    </row>
    <row r="244" spans="1:3" x14ac:dyDescent="0.25">
      <c r="A244" s="6" t="s">
        <v>47</v>
      </c>
      <c r="B244" s="23">
        <v>37.9</v>
      </c>
      <c r="C244" t="str">
        <f>CONCATENATE("       ",B237)</f>
        <v xml:space="preserve">       </v>
      </c>
    </row>
    <row r="245" spans="1:3" x14ac:dyDescent="0.25">
      <c r="A245" s="5"/>
      <c r="B245" s="23"/>
      <c r="C245" t="s">
        <v>454</v>
      </c>
    </row>
    <row r="246" spans="1:3" x14ac:dyDescent="0.25">
      <c r="A246" s="6"/>
      <c r="B246" s="23"/>
    </row>
    <row r="247" spans="1:3" x14ac:dyDescent="0.25">
      <c r="A247" s="6"/>
      <c r="B247" s="23"/>
      <c r="C247" t="str">
        <f>CONCATENATE("     ",B243)</f>
        <v xml:space="preserve">     This variant is not associated with increased risk.</v>
      </c>
    </row>
    <row r="248" spans="1:3" x14ac:dyDescent="0.25">
      <c r="A248" s="6"/>
      <c r="B248" s="23"/>
    </row>
    <row r="249" spans="1:3" x14ac:dyDescent="0.25">
      <c r="A249" s="6"/>
      <c r="B249" s="23"/>
      <c r="C249" t="s">
        <v>455</v>
      </c>
    </row>
    <row r="250" spans="1:3" x14ac:dyDescent="0.25">
      <c r="A250" s="5"/>
      <c r="B250" s="23"/>
    </row>
    <row r="251" spans="1:3" x14ac:dyDescent="0.25">
      <c r="A251" s="5"/>
      <c r="B251" s="23"/>
      <c r="C251" t="str">
        <f>CONCATENATE( " &lt;piechart percentage=",B244," /&gt;")</f>
        <v xml:space="preserve"> &lt;piechart percentage=37.9 /&gt;</v>
      </c>
    </row>
    <row r="252" spans="1:3" x14ac:dyDescent="0.25">
      <c r="A252" s="5"/>
      <c r="B252" s="23"/>
      <c r="C252" t="str">
        <f>" &lt;/Genotype&gt;"</f>
        <v xml:space="preserve"> &lt;/Genotype&gt;</v>
      </c>
    </row>
    <row r="253" spans="1:3" x14ac:dyDescent="0.25">
      <c r="A253" s="5" t="s">
        <v>48</v>
      </c>
      <c r="B253" s="23" t="s">
        <v>548</v>
      </c>
      <c r="C253" t="str">
        <f>CONCATENATE(" &lt;Genotype hgvs=",CHAR(34),B239,B240,";",B240,CHAR(34)," name=",CHAR(34),B233,CHAR(34),"&gt; ")</f>
        <v xml:space="preserve"> &lt;Genotype hgvs="NC_000003.12:g.[56871895G&gt;A];[56871895G&gt;A]" name="G56871895A"&gt; </v>
      </c>
    </row>
    <row r="254" spans="1:3" x14ac:dyDescent="0.25">
      <c r="A254" s="6" t="s">
        <v>49</v>
      </c>
      <c r="B254" s="23" t="s">
        <v>113</v>
      </c>
      <c r="C254" t="str">
        <f>CONCATENATE("       ",B250)</f>
        <v xml:space="preserve">       </v>
      </c>
    </row>
    <row r="255" spans="1:3" x14ac:dyDescent="0.25">
      <c r="A255" s="6" t="s">
        <v>47</v>
      </c>
      <c r="B255" s="23">
        <v>15.9</v>
      </c>
      <c r="C255" t="s">
        <v>452</v>
      </c>
    </row>
    <row r="256" spans="1:3" x14ac:dyDescent="0.25">
      <c r="A256" s="6"/>
      <c r="B256" s="23"/>
    </row>
    <row r="257" spans="1:3" x14ac:dyDescent="0.25">
      <c r="A257" s="5"/>
      <c r="B257" s="23"/>
      <c r="C257" t="str">
        <f>CONCATENATE("     ",B253)</f>
        <v xml:space="preserve">     People with this variant have two copies of the [C78606381T](https://www.ncbi.nlm.nih.gov/projects/SNP/snp_ref.cgi?rs=12914385) variant. This substitution of a single nucleotide is known as a missense mutation.</v>
      </c>
    </row>
    <row r="258" spans="1:3" x14ac:dyDescent="0.25">
      <c r="A258" s="6"/>
      <c r="B258" s="23"/>
      <c r="C258" t="str">
        <f>CONCATENATE("       ",B251)</f>
        <v xml:space="preserve">       </v>
      </c>
    </row>
    <row r="259" spans="1:3" x14ac:dyDescent="0.25">
      <c r="A259" s="6"/>
      <c r="B259" s="23"/>
      <c r="C259" t="s">
        <v>454</v>
      </c>
    </row>
    <row r="260" spans="1:3" x14ac:dyDescent="0.25">
      <c r="A260" s="6"/>
      <c r="B260" s="23"/>
    </row>
    <row r="261" spans="1:3" x14ac:dyDescent="0.25">
      <c r="A261" s="6"/>
      <c r="B261" s="23"/>
      <c r="C261" t="str">
        <f>CONCATENATE("     ",B254)</f>
        <v xml:space="preserve">     This variant is not associated with increased risk.</v>
      </c>
    </row>
    <row r="262" spans="1:3" x14ac:dyDescent="0.25">
      <c r="A262" s="6"/>
      <c r="B262" s="23"/>
    </row>
    <row r="263" spans="1:3" x14ac:dyDescent="0.25">
      <c r="A263" s="5"/>
      <c r="B263" s="23"/>
      <c r="C263" t="s">
        <v>455</v>
      </c>
    </row>
    <row r="264" spans="1:3" x14ac:dyDescent="0.25">
      <c r="A264" s="5"/>
      <c r="B264" s="23"/>
    </row>
    <row r="265" spans="1:3" x14ac:dyDescent="0.25">
      <c r="A265" s="5"/>
      <c r="B265" s="23"/>
      <c r="C265" t="str">
        <f>CONCATENATE( " &lt;piechart percentage=",B255," /&gt;")</f>
        <v xml:space="preserve"> &lt;piechart percentage=15.9 /&gt;</v>
      </c>
    </row>
    <row r="266" spans="1:3" x14ac:dyDescent="0.25">
      <c r="A266" s="5"/>
      <c r="B266" s="23"/>
      <c r="C266" t="str">
        <f>" &lt;/Genotype&gt;"</f>
        <v xml:space="preserve"> &lt;/Genotype&gt;</v>
      </c>
    </row>
    <row r="267" spans="1:3" x14ac:dyDescent="0.25">
      <c r="A267" s="5" t="s">
        <v>50</v>
      </c>
      <c r="B267" s="23" t="str">
        <f>CONCATENATE("Your ",B225," gene has no variants. A normal gene is referred to as a ",CHAR(34),"wild-type",CHAR(34)," gene.")</f>
        <v>Your ARHGEF3 gene has no variants. A normal gene is referred to as a "wild-type" gene.</v>
      </c>
      <c r="C267" t="str">
        <f>CONCATENATE(" &lt;Genotype hgvs=",CHAR(34),B239,B241,";",B241,CHAR(34)," name=",CHAR(34),B233,CHAR(34),"&gt; ")</f>
        <v xml:space="preserve"> &lt;Genotype hgvs="NC_000003.12:g.[56871895=];[56871895=]" name="G56871895A"&gt; </v>
      </c>
    </row>
    <row r="268" spans="1:3" x14ac:dyDescent="0.25">
      <c r="A268" s="6" t="s">
        <v>51</v>
      </c>
      <c r="B268" s="23" t="s">
        <v>113</v>
      </c>
      <c r="C268" t="s">
        <v>17</v>
      </c>
    </row>
    <row r="269" spans="1:3" x14ac:dyDescent="0.25">
      <c r="A269" s="6" t="s">
        <v>47</v>
      </c>
      <c r="B269" s="23">
        <v>46.2</v>
      </c>
      <c r="C269" t="s">
        <v>452</v>
      </c>
    </row>
    <row r="270" spans="1:3" x14ac:dyDescent="0.25">
      <c r="A270" s="5"/>
      <c r="B270" s="23"/>
    </row>
    <row r="271" spans="1:3" x14ac:dyDescent="0.25">
      <c r="A271" s="6"/>
      <c r="B271" s="23"/>
      <c r="C271" t="str">
        <f>CONCATENATE("     ",B267)</f>
        <v xml:space="preserve">     Your ARHGEF3 gene has no variants. A normal gene is referred to as a "wild-type" gene.</v>
      </c>
    </row>
    <row r="272" spans="1:3" x14ac:dyDescent="0.25">
      <c r="A272" s="6"/>
      <c r="B272" s="23"/>
    </row>
    <row r="273" spans="1:3" x14ac:dyDescent="0.25">
      <c r="A273" s="6"/>
      <c r="B273" s="23"/>
      <c r="C273" t="s">
        <v>454</v>
      </c>
    </row>
    <row r="274" spans="1:3" x14ac:dyDescent="0.25">
      <c r="A274" s="6"/>
      <c r="B274" s="23"/>
    </row>
    <row r="275" spans="1:3" x14ac:dyDescent="0.25">
      <c r="A275" s="6"/>
      <c r="B275" s="23"/>
      <c r="C275" t="str">
        <f>CONCATENATE("     ",B268)</f>
        <v xml:space="preserve">     This variant is not associated with increased risk.</v>
      </c>
    </row>
    <row r="276" spans="1:3" x14ac:dyDescent="0.25">
      <c r="A276" s="5"/>
      <c r="B276" s="23"/>
    </row>
    <row r="277" spans="1:3" x14ac:dyDescent="0.25">
      <c r="A277" s="5"/>
      <c r="B277" s="23"/>
      <c r="C277" t="s">
        <v>455</v>
      </c>
    </row>
    <row r="278" spans="1:3" x14ac:dyDescent="0.25">
      <c r="A278" s="5"/>
      <c r="B278" s="23"/>
    </row>
    <row r="279" spans="1:3" x14ac:dyDescent="0.25">
      <c r="A279" s="5"/>
      <c r="B279" s="23"/>
      <c r="C279" t="str">
        <f>CONCATENATE( " &lt;piechart percentage=",B269," /&gt;")</f>
        <v xml:space="preserve"> &lt;piechart percentage=46.2 /&gt;</v>
      </c>
    </row>
    <row r="280" spans="1:3" x14ac:dyDescent="0.25">
      <c r="A280" s="5"/>
      <c r="B280" s="23"/>
      <c r="C280" t="str">
        <f>" &lt;/Genotype&gt;"</f>
        <v xml:space="preserve"> &lt;/Genotype&gt;</v>
      </c>
    </row>
    <row r="281" spans="1:3" x14ac:dyDescent="0.25">
      <c r="A281" s="5" t="s">
        <v>52</v>
      </c>
      <c r="B281" s="23" t="str">
        <f>CONCATENATE("Your ",B225," gene has an unknown variant.")</f>
        <v>Your ARHGEF3 gene has an unknown variant.</v>
      </c>
      <c r="C281" t="str">
        <f>CONCATENATE(" &lt;Genotype hgvs=",CHAR(34),"unknown",CHAR(34),"&gt; ")</f>
        <v xml:space="preserve"> &lt;Genotype hgvs="unknown"&gt; </v>
      </c>
    </row>
    <row r="282" spans="1:3" x14ac:dyDescent="0.25">
      <c r="A282" s="6" t="s">
        <v>52</v>
      </c>
      <c r="B282" s="23" t="s">
        <v>115</v>
      </c>
      <c r="C282" t="s">
        <v>17</v>
      </c>
    </row>
    <row r="283" spans="1:3" x14ac:dyDescent="0.25">
      <c r="A283" s="6" t="s">
        <v>47</v>
      </c>
      <c r="B283" s="23"/>
      <c r="C283" t="s">
        <v>452</v>
      </c>
    </row>
    <row r="284" spans="1:3" x14ac:dyDescent="0.25">
      <c r="A284" s="6"/>
      <c r="B284" s="23"/>
    </row>
    <row r="285" spans="1:3" x14ac:dyDescent="0.25">
      <c r="A285" s="6"/>
      <c r="B285" s="23"/>
      <c r="C285" t="str">
        <f>CONCATENATE("     ",B281)</f>
        <v xml:space="preserve">     Your ARHGEF3 gene has an unknown variant.</v>
      </c>
    </row>
    <row r="286" spans="1:3" x14ac:dyDescent="0.25">
      <c r="A286" s="6"/>
      <c r="B286" s="23"/>
    </row>
    <row r="287" spans="1:3" x14ac:dyDescent="0.25">
      <c r="A287" s="6"/>
      <c r="B287" s="23"/>
      <c r="C287" t="s">
        <v>454</v>
      </c>
    </row>
    <row r="288" spans="1:3" x14ac:dyDescent="0.25">
      <c r="A288" s="6"/>
      <c r="B288" s="23"/>
    </row>
    <row r="289" spans="1:3" x14ac:dyDescent="0.25">
      <c r="A289" s="5"/>
      <c r="B289" s="23"/>
      <c r="C289" t="str">
        <f>CONCATENATE("     ",B282)</f>
        <v xml:space="preserve">     The effect is unknown.</v>
      </c>
    </row>
    <row r="290" spans="1:3" x14ac:dyDescent="0.25">
      <c r="A290" s="6"/>
      <c r="B290" s="23"/>
    </row>
    <row r="291" spans="1:3" x14ac:dyDescent="0.25">
      <c r="A291" s="5"/>
      <c r="B291" s="23"/>
      <c r="C291" t="s">
        <v>455</v>
      </c>
    </row>
    <row r="292" spans="1:3" x14ac:dyDescent="0.25">
      <c r="A292" s="5"/>
      <c r="B292" s="23"/>
    </row>
    <row r="293" spans="1:3" x14ac:dyDescent="0.25">
      <c r="A293" s="5"/>
      <c r="B293" s="23"/>
      <c r="C293" t="str">
        <f>CONCATENATE( " &lt;piechart percentage=",B283," /&gt;")</f>
        <v xml:space="preserve"> &lt;piechart percentage= /&gt;</v>
      </c>
    </row>
    <row r="294" spans="1:3" x14ac:dyDescent="0.25">
      <c r="A294" s="5"/>
      <c r="B294" s="23"/>
      <c r="C294" t="str">
        <f>" &lt;/Genotype&gt;"</f>
        <v xml:space="preserve"> &lt;/Genotype&gt;</v>
      </c>
    </row>
    <row r="295" spans="1:3" x14ac:dyDescent="0.25">
      <c r="A295" s="5" t="s">
        <v>50</v>
      </c>
      <c r="B295" s="23" t="str">
        <f>CONCATENATE("Your ",B225," gene has no variants. A normal gene is referred to as a ",CHAR(34),"wild-type",CHAR(34)," gene.")</f>
        <v>Your ARHGEF3 gene has no variants. A normal gene is referred to as a "wild-type" gene.</v>
      </c>
      <c r="C295" t="str">
        <f>CONCATENATE(" &lt;Genotype hgvs=",CHAR(34),"wildtype",CHAR(34),"&gt;")</f>
        <v xml:space="preserve"> &lt;Genotype hgvs="wildtype"&gt;</v>
      </c>
    </row>
    <row r="296" spans="1:3" x14ac:dyDescent="0.25">
      <c r="A296" s="6" t="s">
        <v>51</v>
      </c>
      <c r="B296" s="23" t="s">
        <v>194</v>
      </c>
      <c r="C296" t="s">
        <v>17</v>
      </c>
    </row>
    <row r="297" spans="1:3" x14ac:dyDescent="0.25">
      <c r="A297" s="6" t="s">
        <v>47</v>
      </c>
      <c r="B297" s="23"/>
      <c r="C297" t="s">
        <v>452</v>
      </c>
    </row>
    <row r="298" spans="1:3" x14ac:dyDescent="0.25">
      <c r="A298" s="6"/>
      <c r="B298" s="23"/>
    </row>
    <row r="299" spans="1:3" x14ac:dyDescent="0.25">
      <c r="A299" s="6"/>
      <c r="B299" s="23"/>
      <c r="C299" t="str">
        <f>CONCATENATE("     ",B295)</f>
        <v xml:space="preserve">     Your ARHGEF3 gene has no variants. A normal gene is referred to as a "wild-type" gene.</v>
      </c>
    </row>
    <row r="300" spans="1:3" x14ac:dyDescent="0.25">
      <c r="A300" s="6"/>
      <c r="B300" s="23"/>
    </row>
    <row r="301" spans="1:3" x14ac:dyDescent="0.25">
      <c r="A301" s="6"/>
      <c r="B301" s="23"/>
      <c r="C301" t="s">
        <v>454</v>
      </c>
    </row>
    <row r="302" spans="1:3" x14ac:dyDescent="0.25">
      <c r="A302" s="6"/>
      <c r="B302" s="23"/>
    </row>
    <row r="303" spans="1:3" x14ac:dyDescent="0.25">
      <c r="A303" s="6"/>
      <c r="B303" s="23"/>
      <c r="C303" t="str">
        <f>CONCATENATE("     ",B296)</f>
        <v xml:space="preserve">     Your variant is not associated with any loss of function.</v>
      </c>
    </row>
    <row r="304" spans="1:3" x14ac:dyDescent="0.25">
      <c r="A304" s="6"/>
      <c r="B304" s="23"/>
    </row>
    <row r="305" spans="1:10" x14ac:dyDescent="0.25">
      <c r="A305" s="6"/>
      <c r="B305" s="23"/>
      <c r="C305" t="s">
        <v>455</v>
      </c>
    </row>
    <row r="306" spans="1:10" x14ac:dyDescent="0.25">
      <c r="A306" s="5"/>
      <c r="B306" s="23"/>
    </row>
    <row r="307" spans="1:10" x14ac:dyDescent="0.25">
      <c r="A307" s="6"/>
      <c r="B307" s="23"/>
      <c r="C307" t="str">
        <f>CONCATENATE( " &lt;piechart percentage=",B297," /&gt;")</f>
        <v xml:space="preserve"> &lt;piechart percentage= /&gt;</v>
      </c>
    </row>
    <row r="308" spans="1:10" x14ac:dyDescent="0.25">
      <c r="A308" s="6"/>
      <c r="B308" s="23"/>
      <c r="C308" t="str">
        <f>" &lt;/Genotype&gt;"</f>
        <v xml:space="preserve"> &lt;/Genotype&gt;</v>
      </c>
    </row>
    <row r="309" spans="1:10" x14ac:dyDescent="0.25">
      <c r="A309" s="6"/>
      <c r="B309" s="23"/>
      <c r="C309" t="str">
        <f>"&lt;/GeneAnalysis&gt;"</f>
        <v>&lt;/GeneAnalysis&gt;</v>
      </c>
    </row>
    <row r="310" spans="1:10" s="29" customFormat="1" x14ac:dyDescent="0.25"/>
    <row r="311" spans="1:10" s="29" customFormat="1" x14ac:dyDescent="0.25">
      <c r="A311" s="30"/>
      <c r="B311" s="28"/>
    </row>
    <row r="312" spans="1:10" x14ac:dyDescent="0.25">
      <c r="A312" s="6" t="s">
        <v>4</v>
      </c>
      <c r="B312" s="23" t="s">
        <v>412</v>
      </c>
      <c r="C312" t="str">
        <f>CONCATENATE("&lt;GeneAnalysis gene=",CHAR(34),B312,CHAR(34)," interval=",CHAR(34),B313,CHAR(34),"&gt; ")</f>
        <v xml:space="preserve">&lt;GeneAnalysis gene="BMP2K" interval="NC_000002.12:g.166195185_166375987"&gt; </v>
      </c>
    </row>
    <row r="313" spans="1:10" x14ac:dyDescent="0.25">
      <c r="A313" s="6" t="s">
        <v>27</v>
      </c>
      <c r="B313" s="23" t="s">
        <v>376</v>
      </c>
    </row>
    <row r="314" spans="1:10" x14ac:dyDescent="0.25">
      <c r="A314" s="6" t="s">
        <v>28</v>
      </c>
      <c r="B314" s="23" t="s">
        <v>323</v>
      </c>
      <c r="C314" t="str">
        <f>CONCATENATE("# What are some common mutations of ",B312,"?")</f>
        <v># What are some common mutations of BMP2K?</v>
      </c>
      <c r="F314" s="45"/>
      <c r="G314" s="45"/>
      <c r="H314" s="39"/>
      <c r="I314" s="45"/>
      <c r="J314" s="45" t="s">
        <v>405</v>
      </c>
    </row>
    <row r="315" spans="1:10" x14ac:dyDescent="0.25">
      <c r="A315" s="6"/>
      <c r="B315" s="23"/>
      <c r="C315" t="s">
        <v>17</v>
      </c>
      <c r="F315" s="45"/>
      <c r="G315" s="45"/>
      <c r="H315" s="39"/>
      <c r="I315" s="45"/>
      <c r="J315" s="45" t="s">
        <v>405</v>
      </c>
    </row>
    <row r="316" spans="1:10" x14ac:dyDescent="0.25">
      <c r="B316" s="23"/>
      <c r="C316" t="str">
        <f>CONCATENATE("There are ",B314," well-known variants in ",B312,": ",B323,", ",B329,", ",B335,", ",B341,", ",B347,", and ",B353,".")</f>
        <v>There are seven well-known variants in BMP2K: [T166298928G](https://www.ncbi.nlm.nih.gov/projects/SNP/snp_ref.cgi?rs=1426137), [C984A (Tyr328Ter)](https://www.ncbi.nlm.nih.gov/projects/SNP/snp_ref.cgi?rs=1426139), [T78855950C](https://www.ncbi.nlm.nih.gov/projects/SNP/snp_ref.cgi?rs=3775513), [C78822912T](https://www.ncbi.nlm.nih.gov/projects/SNP/snp_ref.cgi?rs=3775516), [A78778781C](https://www.ncbi.nlm.nih.gov/projects/SNP/snp_ref.cgi?rs=3775525), and [G78863373C](https://www.ncbi.nlm.nih.gov/projects/SNP/snp_ref.cgi?rs=3822106).</v>
      </c>
      <c r="F316" s="45"/>
      <c r="G316" s="45"/>
      <c r="H316" s="39"/>
      <c r="I316" s="45"/>
      <c r="J316" s="45" t="s">
        <v>416</v>
      </c>
    </row>
    <row r="317" spans="1:10" x14ac:dyDescent="0.25">
      <c r="B317" s="23"/>
      <c r="F317" s="45"/>
      <c r="G317" s="45"/>
      <c r="H317" s="39"/>
      <c r="I317" s="45"/>
      <c r="J317" s="45" t="s">
        <v>405</v>
      </c>
    </row>
    <row r="318" spans="1:10" x14ac:dyDescent="0.25">
      <c r="A318" s="6"/>
      <c r="B318" s="23"/>
      <c r="C318" t="str">
        <f>CONCATENATE("&lt;# ",B320," #&gt;")</f>
        <v>&lt;# T78904323A #&gt;</v>
      </c>
      <c r="F318" s="45"/>
      <c r="G318" s="45"/>
      <c r="H318" s="39"/>
      <c r="I318" s="45"/>
      <c r="J318" s="45" t="s">
        <v>410</v>
      </c>
    </row>
    <row r="319" spans="1:10" x14ac:dyDescent="0.25">
      <c r="A319" s="6" t="s">
        <v>29</v>
      </c>
      <c r="B319" s="1" t="s">
        <v>413</v>
      </c>
      <c r="C319" t="str">
        <f>CONCATENATE(" &lt;Variant hgvs=",CHAR(34),B319,CHAR(34)," name=",CHAR(34),B320,CHAR(34),"&gt; ")</f>
        <v xml:space="preserve"> &lt;Variant hgvs="NC_000004.12:g.78904323T&gt;A" name="T78904323A"&gt; </v>
      </c>
      <c r="F319" s="45"/>
      <c r="G319" s="45"/>
      <c r="H319" s="39"/>
      <c r="I319" s="45"/>
      <c r="J319" s="45" t="s">
        <v>405</v>
      </c>
    </row>
    <row r="320" spans="1:10" x14ac:dyDescent="0.25">
      <c r="A320" s="5" t="s">
        <v>30</v>
      </c>
      <c r="B320" s="26" t="s">
        <v>541</v>
      </c>
      <c r="F320" s="45"/>
      <c r="G320" s="45"/>
      <c r="H320" s="39"/>
      <c r="I320" s="45"/>
      <c r="J320" s="45" t="s">
        <v>421</v>
      </c>
    </row>
    <row r="321" spans="1:3" x14ac:dyDescent="0.25">
      <c r="A321" s="5" t="s">
        <v>31</v>
      </c>
      <c r="B321" s="23" t="s">
        <v>37</v>
      </c>
      <c r="C321" t="str">
        <f>CONCATENATE("    This variant is a change at a specific point in the ",B312," gene from ",B321," to ",B322," resulting in incorrect ",B308," function. This substitution of a single nucleotide is known as a missense variant.")</f>
        <v xml:space="preserve">    This variant is a change at a specific point in the BMP2K gene from thymine (T) to adenine (A) resulting in incorrect  function. This substitution of a single nucleotide is known as a missense variant.</v>
      </c>
    </row>
    <row r="322" spans="1:3" x14ac:dyDescent="0.25">
      <c r="A322" s="5" t="s">
        <v>32</v>
      </c>
      <c r="B322" s="23" t="s">
        <v>66</v>
      </c>
      <c r="C322" t="s">
        <v>17</v>
      </c>
    </row>
    <row r="323" spans="1:3" x14ac:dyDescent="0.25">
      <c r="A323" s="5" t="s">
        <v>40</v>
      </c>
      <c r="B323" s="26" t="s">
        <v>511</v>
      </c>
      <c r="C323" t="str">
        <f>"&lt;/Variant&gt;"</f>
        <v>&lt;/Variant&gt;</v>
      </c>
    </row>
    <row r="324" spans="1:3" x14ac:dyDescent="0.25">
      <c r="B324" s="23"/>
      <c r="C324" t="str">
        <f>CONCATENATE("&lt;# ",B326," #&gt;")</f>
        <v>&lt;# T78845523A #&gt;</v>
      </c>
    </row>
    <row r="325" spans="1:3" x14ac:dyDescent="0.25">
      <c r="A325" s="6" t="s">
        <v>29</v>
      </c>
      <c r="B325" s="1" t="s">
        <v>414</v>
      </c>
      <c r="C325" t="str">
        <f>CONCATENATE(" &lt;Variant hgvs=",CHAR(34),B325,CHAR(34)," name=",CHAR(34),B326,CHAR(34),"&gt; ")</f>
        <v xml:space="preserve"> &lt;Variant hgvs="NC_000004.12:g.78845523T&gt;A" name="T78845523A"&gt; </v>
      </c>
    </row>
    <row r="326" spans="1:3" x14ac:dyDescent="0.25">
      <c r="A326" s="5" t="s">
        <v>30</v>
      </c>
      <c r="B326" s="26" t="s">
        <v>539</v>
      </c>
    </row>
    <row r="327" spans="1:3" x14ac:dyDescent="0.25">
      <c r="A327" s="5" t="s">
        <v>31</v>
      </c>
      <c r="B327" s="23" t="s">
        <v>37</v>
      </c>
      <c r="C327" t="str">
        <f>CONCATENATE("    This variant is a change at a specific point in the ",B312," gene from ",B327," to ",B328," resulting in incorrect ",B308," function. This substitution of a single nucleotide is known as a missense variant.")</f>
        <v xml:space="preserve">    This variant is a change at a specific point in the BMP2K gene from thymine (T) to adenine (A) resulting in incorrect  function. This substitution of a single nucleotide is known as a missense variant.</v>
      </c>
    </row>
    <row r="328" spans="1:3" x14ac:dyDescent="0.25">
      <c r="A328" s="5" t="s">
        <v>32</v>
      </c>
      <c r="B328" s="23" t="s">
        <v>66</v>
      </c>
    </row>
    <row r="329" spans="1:3" x14ac:dyDescent="0.25">
      <c r="A329" s="6" t="s">
        <v>40</v>
      </c>
      <c r="B329" s="26" t="s">
        <v>512</v>
      </c>
      <c r="C329" t="str">
        <f>"&lt;/Variant&gt;"</f>
        <v>&lt;/Variant&gt;</v>
      </c>
    </row>
    <row r="330" spans="1:3" x14ac:dyDescent="0.25">
      <c r="B330" s="23"/>
      <c r="C330" t="str">
        <f>CONCATENATE("&lt;# ",B332," #&gt;")</f>
        <v>&lt;# T78855950C #&gt;</v>
      </c>
    </row>
    <row r="331" spans="1:3" x14ac:dyDescent="0.25">
      <c r="A331" s="6" t="s">
        <v>29</v>
      </c>
      <c r="B331" s="1" t="s">
        <v>415</v>
      </c>
      <c r="C331" t="str">
        <f>CONCATENATE(" &lt;Variant hgvs=",CHAR(34),B331,CHAR(34)," name=",CHAR(34),B332,CHAR(34),"&gt; ")</f>
        <v xml:space="preserve"> &lt;Variant hgvs="NC_000004.12:g.78855950T&gt;C" name="T78855950C"&gt; </v>
      </c>
    </row>
    <row r="332" spans="1:3" x14ac:dyDescent="0.25">
      <c r="A332" s="5" t="s">
        <v>30</v>
      </c>
      <c r="B332" s="1" t="s">
        <v>540</v>
      </c>
    </row>
    <row r="333" spans="1:3" x14ac:dyDescent="0.25">
      <c r="A333" s="5" t="s">
        <v>31</v>
      </c>
      <c r="B333" s="23" t="s">
        <v>37</v>
      </c>
      <c r="C333" t="str">
        <f>CONCATENATE("    This variant is a change at a specific point in the ",B312," gene from ",B333," to ",B334," resulting in incorrect ",B308," function. This substitution of a single nucleotide is known as a missense variant.")</f>
        <v xml:space="preserve">    This variant is a change at a specific point in the BMP2K gene from thymine (T) to cytosine (C) resulting in incorrect  function. This substitution of a single nucleotide is known as a missense variant.</v>
      </c>
    </row>
    <row r="334" spans="1:3" x14ac:dyDescent="0.25">
      <c r="A334" s="5" t="s">
        <v>32</v>
      </c>
      <c r="B334" s="23" t="str">
        <f>"cytosine (C)"</f>
        <v>cytosine (C)</v>
      </c>
    </row>
    <row r="335" spans="1:3" x14ac:dyDescent="0.25">
      <c r="A335" s="5" t="s">
        <v>40</v>
      </c>
      <c r="B335" s="1" t="s">
        <v>542</v>
      </c>
      <c r="C335" t="str">
        <f>"&lt;/Variant&gt;"</f>
        <v>&lt;/Variant&gt;</v>
      </c>
    </row>
    <row r="336" spans="1:3" x14ac:dyDescent="0.25">
      <c r="A336" s="5"/>
      <c r="B336" s="23"/>
      <c r="C336" t="str">
        <f>CONCATENATE("&lt;# ",B338," #&gt;")</f>
        <v>&lt;# C78822912T #&gt;</v>
      </c>
    </row>
    <row r="337" spans="1:3" x14ac:dyDescent="0.25">
      <c r="A337" s="6" t="s">
        <v>29</v>
      </c>
      <c r="B337" s="1" t="s">
        <v>417</v>
      </c>
      <c r="C337" t="str">
        <f>CONCATENATE(" &lt;Variant hgvs=",CHAR(34),B337,CHAR(34)," name=",CHAR(34),B338,CHAR(34),"&gt; ")</f>
        <v xml:space="preserve"> &lt;Variant hgvs="NC_000004.12:g.78822912C&gt;T" name="C78822912T"&gt; </v>
      </c>
    </row>
    <row r="338" spans="1:3" x14ac:dyDescent="0.25">
      <c r="A338" s="5" t="s">
        <v>30</v>
      </c>
      <c r="B338" s="26" t="s">
        <v>536</v>
      </c>
    </row>
    <row r="339" spans="1:3" x14ac:dyDescent="0.25">
      <c r="A339" s="5" t="s">
        <v>31</v>
      </c>
      <c r="B339" s="23" t="str">
        <f>"cytosine (C)"</f>
        <v>cytosine (C)</v>
      </c>
      <c r="C339" t="str">
        <f>CONCATENATE("    This variant is a change at a specific point in the ",B312," gene from ",B339," to ",B340," resulting in incorrect ",B308," function. This substitution of a single nucleotide is known as a missense variant.")</f>
        <v xml:space="preserve">    This variant is a change at a specific point in the BMP2K gene from cytosine (C) to thymine (T) resulting in incorrect  function. This substitution of a single nucleotide is known as a missense variant.</v>
      </c>
    </row>
    <row r="340" spans="1:3" x14ac:dyDescent="0.25">
      <c r="A340" s="5" t="s">
        <v>32</v>
      </c>
      <c r="B340" s="23" t="s">
        <v>37</v>
      </c>
    </row>
    <row r="341" spans="1:3" x14ac:dyDescent="0.25">
      <c r="A341" s="5" t="s">
        <v>40</v>
      </c>
      <c r="B341" s="26" t="s">
        <v>543</v>
      </c>
      <c r="C341" t="str">
        <f>"&lt;/Variant&gt;"</f>
        <v>&lt;/Variant&gt;</v>
      </c>
    </row>
    <row r="342" spans="1:3" x14ac:dyDescent="0.25">
      <c r="A342" s="6"/>
      <c r="B342" s="23"/>
      <c r="C342" t="str">
        <f>CONCATENATE("&lt;# ",B344," #&gt;")</f>
        <v>&lt;# A78778781C #&gt;</v>
      </c>
    </row>
    <row r="343" spans="1:3" x14ac:dyDescent="0.25">
      <c r="A343" s="6" t="s">
        <v>29</v>
      </c>
      <c r="B343" s="31" t="s">
        <v>418</v>
      </c>
      <c r="C343" t="str">
        <f>CONCATENATE(" &lt;Variant hgvs=",CHAR(34),B343,CHAR(34)," name=",CHAR(34),B344,CHAR(34),"&gt; ")</f>
        <v xml:space="preserve"> &lt;Variant hgvs="NC_000004.12:g.78778781A&gt;C" name="A78778781C"&gt; </v>
      </c>
    </row>
    <row r="344" spans="1:3" x14ac:dyDescent="0.25">
      <c r="A344" s="5" t="s">
        <v>30</v>
      </c>
      <c r="B344" s="23" t="s">
        <v>535</v>
      </c>
    </row>
    <row r="345" spans="1:3" x14ac:dyDescent="0.25">
      <c r="A345" s="5" t="s">
        <v>31</v>
      </c>
      <c r="B345" s="23" t="s">
        <v>66</v>
      </c>
      <c r="C345" t="str">
        <f>CONCATENATE("    This variant is a change at a specific point in the ",B312," gene from ",B345," to ",B346," resulting in incorrect ",B308," function. This substitution of a single nucleotide is known as a missense variant.")</f>
        <v xml:space="preserve">    This variant is a change at a specific point in the BMP2K gene from adenine (A) to cytosine (C) resulting in incorrect  function. This substitution of a single nucleotide is known as a missense variant.</v>
      </c>
    </row>
    <row r="346" spans="1:3" x14ac:dyDescent="0.25">
      <c r="A346" s="5" t="s">
        <v>32</v>
      </c>
      <c r="B346" s="23" t="str">
        <f>"cytosine (C)"</f>
        <v>cytosine (C)</v>
      </c>
    </row>
    <row r="347" spans="1:3" x14ac:dyDescent="0.25">
      <c r="A347" s="5" t="s">
        <v>40</v>
      </c>
      <c r="B347" s="23" t="s">
        <v>544</v>
      </c>
      <c r="C347" t="str">
        <f>"&lt;/Variant&gt;"</f>
        <v>&lt;/Variant&gt;</v>
      </c>
    </row>
    <row r="348" spans="1:3" x14ac:dyDescent="0.25">
      <c r="A348" s="5"/>
      <c r="B348" s="23"/>
      <c r="C348" t="str">
        <f>CONCATENATE("&lt;# ",B350," #&gt;")</f>
        <v>&lt;# G78863373C #&gt;</v>
      </c>
    </row>
    <row r="349" spans="1:3" x14ac:dyDescent="0.25">
      <c r="A349" s="6" t="s">
        <v>29</v>
      </c>
      <c r="B349" s="1" t="s">
        <v>419</v>
      </c>
      <c r="C349" t="str">
        <f>CONCATENATE(" &lt;Variant hgvs=",CHAR(34),B349,CHAR(34)," name=",CHAR(34),B350,CHAR(34),"&gt; ")</f>
        <v xml:space="preserve"> &lt;Variant hgvs="NC_000004.12:g.78863373G&gt;C" name="G78863373C"&gt; </v>
      </c>
    </row>
    <row r="350" spans="1:3" x14ac:dyDescent="0.25">
      <c r="A350" s="5" t="s">
        <v>30</v>
      </c>
      <c r="B350" s="26" t="s">
        <v>537</v>
      </c>
    </row>
    <row r="351" spans="1:3" x14ac:dyDescent="0.25">
      <c r="A351" s="5" t="s">
        <v>31</v>
      </c>
      <c r="B351" s="23" t="s">
        <v>38</v>
      </c>
      <c r="C351" t="str">
        <f>CONCATENATE("    This variant is a change at a specific point in the ",B312," gene from ",B351," to ",B352," resulting in incorrect ",B308," function. This substitution of a single nucleotide is known as a missense variant.")</f>
        <v xml:space="preserve">    This variant is a change at a specific point in the BMP2K gene from guanine (G) to cytosine (C) resulting in incorrect  function. This substitution of a single nucleotide is known as a missense variant.</v>
      </c>
    </row>
    <row r="352" spans="1:3" x14ac:dyDescent="0.25">
      <c r="A352" s="5" t="s">
        <v>32</v>
      </c>
      <c r="B352" s="23" t="str">
        <f>"cytosine (C)"</f>
        <v>cytosine (C)</v>
      </c>
    </row>
    <row r="353" spans="1:3" x14ac:dyDescent="0.25">
      <c r="A353" s="5" t="s">
        <v>40</v>
      </c>
      <c r="B353" s="23" t="s">
        <v>545</v>
      </c>
      <c r="C353" t="str">
        <f>"&lt;/Variant&gt;"</f>
        <v>&lt;/Variant&gt;</v>
      </c>
    </row>
    <row r="354" spans="1:3" x14ac:dyDescent="0.25">
      <c r="A354" s="5"/>
      <c r="B354" s="23"/>
      <c r="C354" t="str">
        <f>CONCATENATE("&lt;# ",B356," #&gt;")</f>
        <v>&lt;# G78888378T #&gt;</v>
      </c>
    </row>
    <row r="355" spans="1:3" x14ac:dyDescent="0.25">
      <c r="A355" s="6" t="s">
        <v>29</v>
      </c>
      <c r="B355" s="1" t="s">
        <v>420</v>
      </c>
      <c r="C355" t="str">
        <f>CONCATENATE(" &lt;Variant hgvs=",CHAR(34),B355,CHAR(34)," name=",CHAR(34),B356,CHAR(34),"&gt; ")</f>
        <v xml:space="preserve"> &lt;Variant hgvs="NC_000004.12:g.78888378G&gt;T" name="G78888378T"&gt; </v>
      </c>
    </row>
    <row r="356" spans="1:3" x14ac:dyDescent="0.25">
      <c r="A356" s="5" t="s">
        <v>30</v>
      </c>
      <c r="B356" s="26" t="s">
        <v>538</v>
      </c>
    </row>
    <row r="357" spans="1:3" x14ac:dyDescent="0.25">
      <c r="A357" s="5" t="s">
        <v>31</v>
      </c>
      <c r="B357" s="23" t="s">
        <v>38</v>
      </c>
      <c r="C357" t="str">
        <f>CONCATENATE("    This variant is a change at a specific point in the ",B312," gene from ",B357," to ",B358," resulting in incorrect ",B308," function. This substitution of a single nucleotide is known as a missense variant.")</f>
        <v xml:space="preserve">    This variant is a change at a specific point in the BMP2K gene from guanine (G) to thymine (T) resulting in incorrect  function. This substitution of a single nucleotide is known as a missense variant.</v>
      </c>
    </row>
    <row r="358" spans="1:3" x14ac:dyDescent="0.25">
      <c r="A358" s="5" t="s">
        <v>32</v>
      </c>
      <c r="B358" s="23" t="s">
        <v>37</v>
      </c>
    </row>
    <row r="359" spans="1:3" x14ac:dyDescent="0.25">
      <c r="A359" s="5" t="s">
        <v>40</v>
      </c>
      <c r="B359" s="23" t="s">
        <v>546</v>
      </c>
      <c r="C359" t="str">
        <f>"&lt;/Variant&gt;"</f>
        <v>&lt;/Variant&gt;</v>
      </c>
    </row>
    <row r="360" spans="1:3" s="29" customFormat="1" x14ac:dyDescent="0.25">
      <c r="A360" s="27"/>
      <c r="B360" s="28"/>
    </row>
    <row r="361" spans="1:3" s="29" customFormat="1" x14ac:dyDescent="0.25">
      <c r="A361" s="27"/>
      <c r="B361" s="28"/>
      <c r="C361" t="str">
        <f>C318</f>
        <v>&lt;# T78904323A #&gt;</v>
      </c>
    </row>
    <row r="362" spans="1:3" x14ac:dyDescent="0.25">
      <c r="A362" s="5" t="s">
        <v>39</v>
      </c>
      <c r="B362" s="1" t="s">
        <v>89</v>
      </c>
      <c r="C362" t="str">
        <f>CONCATENATE(" &lt;Genotype hgvs=",CHAR(34),B362,B363,";",B364,CHAR(34)," name=",CHAR(34),B320,CHAR(34),"&gt; ")</f>
        <v xml:space="preserve"> &lt;Genotype hgvs="NC_000002.12:g.[166298928T&gt;G];[166298928=]" name="T78904323A"&gt; </v>
      </c>
    </row>
    <row r="363" spans="1:3" x14ac:dyDescent="0.25">
      <c r="A363" s="5" t="s">
        <v>40</v>
      </c>
      <c r="B363" s="23" t="s">
        <v>348</v>
      </c>
    </row>
    <row r="364" spans="1:3" x14ac:dyDescent="0.25">
      <c r="A364" s="5" t="s">
        <v>31</v>
      </c>
      <c r="B364" s="23" t="s">
        <v>349</v>
      </c>
      <c r="C364" t="s">
        <v>452</v>
      </c>
    </row>
    <row r="365" spans="1:3" x14ac:dyDescent="0.25">
      <c r="A365" s="5" t="s">
        <v>45</v>
      </c>
      <c r="B365" s="23" t="str">
        <f>CONCATENATE("People with this variant have one copy of the ",B323)</f>
        <v>People with this variant have one copy of the [T166298928G](https://www.ncbi.nlm.nih.gov/projects/SNP/snp_ref.cgi?rs=1426137)</v>
      </c>
      <c r="C365" t="s">
        <v>17</v>
      </c>
    </row>
    <row r="366" spans="1:3" x14ac:dyDescent="0.25">
      <c r="A366" s="6" t="s">
        <v>46</v>
      </c>
      <c r="B366" s="23" t="s">
        <v>113</v>
      </c>
      <c r="C366" t="str">
        <f>CONCATENATE("     ",B365)</f>
        <v xml:space="preserve">     People with this variant have one copy of the [T166298928G](https://www.ncbi.nlm.nih.gov/projects/SNP/snp_ref.cgi?rs=1426137)</v>
      </c>
    </row>
    <row r="367" spans="1:3" x14ac:dyDescent="0.25">
      <c r="A367" s="6" t="s">
        <v>47</v>
      </c>
      <c r="B367" s="23">
        <v>45.8</v>
      </c>
    </row>
    <row r="368" spans="1:3" x14ac:dyDescent="0.25">
      <c r="A368" s="5"/>
      <c r="B368" s="23"/>
      <c r="C368" t="s">
        <v>454</v>
      </c>
    </row>
    <row r="369" spans="1:3" x14ac:dyDescent="0.25">
      <c r="A369" s="6"/>
      <c r="B369" s="23"/>
    </row>
    <row r="370" spans="1:3" x14ac:dyDescent="0.25">
      <c r="A370" s="6"/>
      <c r="B370" s="23"/>
      <c r="C370" t="str">
        <f>CONCATENATE("     ",B366)</f>
        <v xml:space="preserve">     This variant is not associated with increased risk.</v>
      </c>
    </row>
    <row r="371" spans="1:3" x14ac:dyDescent="0.25">
      <c r="A371" s="6"/>
      <c r="B371" s="23"/>
    </row>
    <row r="372" spans="1:3" x14ac:dyDescent="0.25">
      <c r="A372" s="6"/>
      <c r="B372" s="23"/>
      <c r="C372" t="s">
        <v>455</v>
      </c>
    </row>
    <row r="373" spans="1:3" x14ac:dyDescent="0.25">
      <c r="A373" s="5"/>
      <c r="B373" s="23"/>
    </row>
    <row r="374" spans="1:3" x14ac:dyDescent="0.25">
      <c r="A374" s="5"/>
      <c r="B374" s="23"/>
      <c r="C374" t="str">
        <f>CONCATENATE( " &lt;piechart percentage=",B367," /&gt;")</f>
        <v xml:space="preserve"> &lt;piechart percentage=45.8 /&gt;</v>
      </c>
    </row>
    <row r="375" spans="1:3" x14ac:dyDescent="0.25">
      <c r="A375" s="5"/>
      <c r="B375" s="23"/>
      <c r="C375" t="str">
        <f>" &lt;/Genotype&gt;"</f>
        <v xml:space="preserve"> &lt;/Genotype&gt;</v>
      </c>
    </row>
    <row r="376" spans="1:3" x14ac:dyDescent="0.25">
      <c r="A376" s="5" t="s">
        <v>48</v>
      </c>
      <c r="B376" s="23" t="str">
        <f>CONCATENATE("People with this variant have two copies of the ",B323," variant. This substitution of a single nucleotide is known as a missense mutation.")</f>
        <v>People with this variant have two copies of the [T166298928G](https://www.ncbi.nlm.nih.gov/projects/SNP/snp_ref.cgi?rs=1426137) variant. This substitution of a single nucleotide is known as a missense mutation.</v>
      </c>
      <c r="C376" t="str">
        <f>CONCATENATE(" &lt;Genotype hgvs=",CHAR(34),B362,B363,";",B363,CHAR(34)," name=",CHAR(34),B320,CHAR(34),"&gt; ")</f>
        <v xml:space="preserve"> &lt;Genotype hgvs="NC_000002.12:g.[166298928T&gt;G];[166298928T&gt;G]" name="T78904323A"&gt; </v>
      </c>
    </row>
    <row r="377" spans="1:3" x14ac:dyDescent="0.25">
      <c r="A377" s="6" t="s">
        <v>49</v>
      </c>
      <c r="B377" s="23" t="s">
        <v>165</v>
      </c>
      <c r="C377" t="s">
        <v>17</v>
      </c>
    </row>
    <row r="378" spans="1:3" x14ac:dyDescent="0.25">
      <c r="A378" s="6" t="s">
        <v>47</v>
      </c>
      <c r="B378" s="23">
        <v>24.1</v>
      </c>
      <c r="C378" t="s">
        <v>452</v>
      </c>
    </row>
    <row r="379" spans="1:3" x14ac:dyDescent="0.25">
      <c r="A379" s="6"/>
      <c r="B379" s="23"/>
    </row>
    <row r="380" spans="1:3" x14ac:dyDescent="0.25">
      <c r="A380" s="5"/>
      <c r="B380" s="23"/>
      <c r="C380" t="str">
        <f>CONCATENATE("     ",B376)</f>
        <v xml:space="preserve">     People with this variant have two copies of the [T166298928G](https://www.ncbi.nlm.nih.gov/projects/SNP/snp_ref.cgi?rs=1426137) variant. This substitution of a single nucleotide is known as a missense mutation.</v>
      </c>
    </row>
    <row r="381" spans="1:3" x14ac:dyDescent="0.25">
      <c r="A381" s="6"/>
      <c r="B381" s="23"/>
    </row>
    <row r="382" spans="1:3" x14ac:dyDescent="0.25">
      <c r="A382" s="6"/>
      <c r="B382" s="23"/>
      <c r="C382" t="s">
        <v>454</v>
      </c>
    </row>
    <row r="383" spans="1:3" x14ac:dyDescent="0.25">
      <c r="A383" s="6"/>
      <c r="B383" s="23"/>
    </row>
    <row r="384" spans="1:3" x14ac:dyDescent="0.25">
      <c r="A384" s="6"/>
      <c r="B384" s="23"/>
      <c r="C384" t="str">
        <f>CONCATENATE("     ",B377)</f>
        <v xml:space="preserve">     You are in the Moderate Loss of Function category. See below for more information.</v>
      </c>
    </row>
    <row r="385" spans="1:3" x14ac:dyDescent="0.25">
      <c r="A385" s="6"/>
      <c r="B385" s="23"/>
    </row>
    <row r="386" spans="1:3" x14ac:dyDescent="0.25">
      <c r="A386" s="5"/>
      <c r="B386" s="23"/>
      <c r="C386" t="s">
        <v>455</v>
      </c>
    </row>
    <row r="387" spans="1:3" x14ac:dyDescent="0.25">
      <c r="A387" s="5"/>
      <c r="B387" s="23"/>
    </row>
    <row r="388" spans="1:3" x14ac:dyDescent="0.25">
      <c r="A388" s="5"/>
      <c r="B388" s="23"/>
      <c r="C388" t="str">
        <f>CONCATENATE( " &lt;piechart percentage=",B378," /&gt;")</f>
        <v xml:space="preserve"> &lt;piechart percentage=24.1 /&gt;</v>
      </c>
    </row>
    <row r="389" spans="1:3" x14ac:dyDescent="0.25">
      <c r="A389" s="5"/>
      <c r="B389" s="23"/>
      <c r="C389" t="str">
        <f>" &lt;/Genotype&gt;"</f>
        <v xml:space="preserve"> &lt;/Genotype&gt;</v>
      </c>
    </row>
    <row r="390" spans="1:3" x14ac:dyDescent="0.25">
      <c r="A390" s="5" t="s">
        <v>50</v>
      </c>
      <c r="B390" s="23" t="str">
        <f>CONCATENATE("Your ",B312," gene has no variants. A normal gene is referred to as a ",CHAR(34),"wild-type",CHAR(34)," gene.")</f>
        <v>Your BMP2K gene has no variants. A normal gene is referred to as a "wild-type" gene.</v>
      </c>
      <c r="C390" t="str">
        <f>CONCATENATE(" &lt;Genotype hgvs=",CHAR(34),B362,B364,";",B364,CHAR(34)," name=",CHAR(34),B320,CHAR(34),"&gt; ")</f>
        <v xml:space="preserve"> &lt;Genotype hgvs="NC_000002.12:g.[166298928=];[166298928=]" name="T78904323A"&gt; </v>
      </c>
    </row>
    <row r="391" spans="1:3" x14ac:dyDescent="0.25">
      <c r="A391" s="6" t="s">
        <v>51</v>
      </c>
      <c r="B391" s="23" t="s">
        <v>113</v>
      </c>
      <c r="C391" t="s">
        <v>17</v>
      </c>
    </row>
    <row r="392" spans="1:3" x14ac:dyDescent="0.25">
      <c r="A392" s="6" t="s">
        <v>47</v>
      </c>
      <c r="B392" s="23">
        <v>30.2</v>
      </c>
      <c r="C392" t="s">
        <v>452</v>
      </c>
    </row>
    <row r="393" spans="1:3" x14ac:dyDescent="0.25">
      <c r="A393" s="5"/>
      <c r="B393" s="23"/>
    </row>
    <row r="394" spans="1:3" x14ac:dyDescent="0.25">
      <c r="A394" s="6"/>
      <c r="B394" s="23"/>
      <c r="C394" t="str">
        <f>CONCATENATE("     ",B390)</f>
        <v xml:space="preserve">     Your BMP2K gene has no variants. A normal gene is referred to as a "wild-type" gene.</v>
      </c>
    </row>
    <row r="395" spans="1:3" x14ac:dyDescent="0.25">
      <c r="A395" s="6"/>
      <c r="B395" s="23"/>
    </row>
    <row r="396" spans="1:3" x14ac:dyDescent="0.25">
      <c r="A396" s="6"/>
      <c r="B396" s="23"/>
      <c r="C396" t="s">
        <v>454</v>
      </c>
    </row>
    <row r="397" spans="1:3" x14ac:dyDescent="0.25">
      <c r="A397" s="6"/>
      <c r="B397" s="23"/>
    </row>
    <row r="398" spans="1:3" x14ac:dyDescent="0.25">
      <c r="A398" s="6"/>
      <c r="B398" s="23"/>
      <c r="C398" t="str">
        <f>CONCATENATE("     ",B391)</f>
        <v xml:space="preserve">     This variant is not associated with increased risk.</v>
      </c>
    </row>
    <row r="399" spans="1:3" x14ac:dyDescent="0.25">
      <c r="A399" s="5"/>
      <c r="B399" s="23"/>
    </row>
    <row r="400" spans="1:3" x14ac:dyDescent="0.25">
      <c r="A400" s="5"/>
      <c r="B400" s="23"/>
      <c r="C400" t="s">
        <v>455</v>
      </c>
    </row>
    <row r="401" spans="1:3" x14ac:dyDescent="0.25">
      <c r="A401" s="5"/>
      <c r="B401" s="23"/>
    </row>
    <row r="402" spans="1:3" x14ac:dyDescent="0.25">
      <c r="A402" s="5"/>
      <c r="B402" s="23"/>
      <c r="C402" t="str">
        <f>CONCATENATE( " &lt;piechart percentage=",B392," /&gt;")</f>
        <v xml:space="preserve"> &lt;piechart percentage=30.2 /&gt;</v>
      </c>
    </row>
    <row r="403" spans="1:3" x14ac:dyDescent="0.25">
      <c r="A403" s="5"/>
      <c r="B403" s="23"/>
      <c r="C403" t="str">
        <f>" &lt;/Genotype&gt;"</f>
        <v xml:space="preserve"> &lt;/Genotype&gt;</v>
      </c>
    </row>
    <row r="404" spans="1:3" x14ac:dyDescent="0.25">
      <c r="A404" s="5"/>
      <c r="B404" s="23"/>
      <c r="C404" t="str">
        <f>C324</f>
        <v>&lt;# T78845523A #&gt;</v>
      </c>
    </row>
    <row r="405" spans="1:3" x14ac:dyDescent="0.25">
      <c r="A405" s="5" t="s">
        <v>39</v>
      </c>
      <c r="B405" s="1" t="s">
        <v>89</v>
      </c>
      <c r="C405" t="str">
        <f>CONCATENATE(" &lt;Genotype hgvs=",CHAR(34),B405,B406,";",B407,CHAR(34)," name=",CHAR(34),B326,CHAR(34),"&gt; ")</f>
        <v xml:space="preserve"> &lt;Genotype hgvs="NC_000002.12:g.[166293354G&gt;T];[166293354=]" name="T78845523A"&gt; </v>
      </c>
    </row>
    <row r="406" spans="1:3" x14ac:dyDescent="0.25">
      <c r="A406" s="5" t="s">
        <v>40</v>
      </c>
      <c r="B406" s="23" t="s">
        <v>351</v>
      </c>
    </row>
    <row r="407" spans="1:3" x14ac:dyDescent="0.25">
      <c r="A407" s="5" t="s">
        <v>31</v>
      </c>
      <c r="B407" s="23" t="s">
        <v>352</v>
      </c>
      <c r="C407" t="s">
        <v>452</v>
      </c>
    </row>
    <row r="408" spans="1:3" x14ac:dyDescent="0.25">
      <c r="A408" s="5" t="s">
        <v>45</v>
      </c>
      <c r="B408" s="23" t="str">
        <f>CONCATENATE("People with this variant have one copy of the ",B329," variant. This substitution of a single nucleotide is known as a missense mutation.")</f>
        <v>People with this variant have one copy of the [C984A (Tyr328Ter)](https://www.ncbi.nlm.nih.gov/projects/SNP/snp_ref.cgi?rs=1426139) variant. This substitution of a single nucleotide is known as a missense mutation.</v>
      </c>
      <c r="C408" t="s">
        <v>17</v>
      </c>
    </row>
    <row r="409" spans="1:3" x14ac:dyDescent="0.25">
      <c r="A409" s="6" t="s">
        <v>46</v>
      </c>
      <c r="B409" s="23" t="s">
        <v>194</v>
      </c>
      <c r="C409" t="str">
        <f>CONCATENATE("     ",B408)</f>
        <v xml:space="preserve">     People with this variant have one copy of the [C984A (Tyr328Ter)](https://www.ncbi.nlm.nih.gov/projects/SNP/snp_ref.cgi?rs=1426139) variant. This substitution of a single nucleotide is known as a missense mutation.</v>
      </c>
    </row>
    <row r="410" spans="1:3" x14ac:dyDescent="0.25">
      <c r="A410" s="6" t="s">
        <v>47</v>
      </c>
      <c r="B410" s="23">
        <v>0.01</v>
      </c>
    </row>
    <row r="411" spans="1:3" x14ac:dyDescent="0.25">
      <c r="A411" s="5"/>
      <c r="B411" s="23"/>
      <c r="C411" t="s">
        <v>454</v>
      </c>
    </row>
    <row r="412" spans="1:3" x14ac:dyDescent="0.25">
      <c r="A412" s="6"/>
      <c r="B412" s="23"/>
    </row>
    <row r="413" spans="1:3" x14ac:dyDescent="0.25">
      <c r="A413" s="6"/>
      <c r="B413" s="23"/>
      <c r="C413" t="str">
        <f>CONCATENATE("     ",B409)</f>
        <v xml:space="preserve">     Your variant is not associated with any loss of function.</v>
      </c>
    </row>
    <row r="414" spans="1:3" x14ac:dyDescent="0.25">
      <c r="A414" s="6"/>
      <c r="B414" s="23"/>
    </row>
    <row r="415" spans="1:3" x14ac:dyDescent="0.25">
      <c r="A415" s="6"/>
      <c r="B415" s="23"/>
      <c r="C415" t="s">
        <v>455</v>
      </c>
    </row>
    <row r="416" spans="1:3" x14ac:dyDescent="0.25">
      <c r="A416" s="5"/>
      <c r="B416" s="23"/>
    </row>
    <row r="417" spans="1:3" x14ac:dyDescent="0.25">
      <c r="A417" s="5"/>
      <c r="B417" s="23"/>
      <c r="C417" t="str">
        <f>CONCATENATE( " &lt;piechart percentage=",B410," /&gt;")</f>
        <v xml:space="preserve"> &lt;piechart percentage=0.01 /&gt;</v>
      </c>
    </row>
    <row r="418" spans="1:3" x14ac:dyDescent="0.25">
      <c r="A418" s="5"/>
      <c r="B418" s="23"/>
      <c r="C418" t="str">
        <f>" &lt;/Genotype&gt;"</f>
        <v xml:space="preserve"> &lt;/Genotype&gt;</v>
      </c>
    </row>
    <row r="419" spans="1:3" x14ac:dyDescent="0.25">
      <c r="A419" s="5" t="s">
        <v>48</v>
      </c>
      <c r="B419" s="23" t="str">
        <f>CONCATENATE("People with this variant have two copies of the ",B329," variant. This substitution of a single nucleotide is known as a missense mutation.")</f>
        <v>People with this variant have two copies of the [C984A (Tyr328Ter)](https://www.ncbi.nlm.nih.gov/projects/SNP/snp_ref.cgi?rs=1426139) variant. This substitution of a single nucleotide is known as a missense mutation.</v>
      </c>
      <c r="C419" t="str">
        <f>CONCATENATE(" &lt;Genotype hgvs=",CHAR(34),B405,B406,";",B406,CHAR(34)," name=",CHAR(34),B326,CHAR(34),"&gt; ")</f>
        <v xml:space="preserve"> &lt;Genotype hgvs="NC_000002.12:g.[166293354G&gt;T];[166293354G&gt;T]" name="T78845523A"&gt; </v>
      </c>
    </row>
    <row r="420" spans="1:3" x14ac:dyDescent="0.25">
      <c r="A420" s="6" t="s">
        <v>49</v>
      </c>
      <c r="B420" s="23" t="s">
        <v>464</v>
      </c>
      <c r="C420" t="s">
        <v>17</v>
      </c>
    </row>
    <row r="421" spans="1:3" x14ac:dyDescent="0.25">
      <c r="A421" s="6" t="s">
        <v>47</v>
      </c>
      <c r="B421" s="23">
        <v>0.01</v>
      </c>
      <c r="C421" t="s">
        <v>452</v>
      </c>
    </row>
    <row r="422" spans="1:3" x14ac:dyDescent="0.25">
      <c r="A422" s="6"/>
      <c r="B422" s="23"/>
    </row>
    <row r="423" spans="1:3" x14ac:dyDescent="0.25">
      <c r="A423" s="5"/>
      <c r="B423" s="23"/>
      <c r="C423" t="str">
        <f>CONCATENATE("     ",B419)</f>
        <v xml:space="preserve">     People with this variant have two copies of the [C984A (Tyr328Ter)](https://www.ncbi.nlm.nih.gov/projects/SNP/snp_ref.cgi?rs=1426139) variant. This substitution of a single nucleotide is known as a missense mutation.</v>
      </c>
    </row>
    <row r="424" spans="1:3" x14ac:dyDescent="0.25">
      <c r="A424" s="6"/>
      <c r="B424" s="23"/>
    </row>
    <row r="425" spans="1:3" x14ac:dyDescent="0.25">
      <c r="A425" s="6"/>
      <c r="B425" s="23"/>
      <c r="C425" t="s">
        <v>454</v>
      </c>
    </row>
    <row r="426" spans="1:3" x14ac:dyDescent="0.25">
      <c r="A426" s="6"/>
      <c r="B426" s="23"/>
    </row>
    <row r="427" spans="1:3" x14ac:dyDescent="0.25">
      <c r="A427" s="6"/>
      <c r="B427" s="23"/>
      <c r="C427" t="str">
        <f>CONCATENATE("     ",B420)</f>
        <v xml:space="preserve">     You are in the Severe Risk category. See below for more information.</v>
      </c>
    </row>
    <row r="428" spans="1:3" x14ac:dyDescent="0.25">
      <c r="A428" s="6"/>
      <c r="B428" s="23"/>
    </row>
    <row r="429" spans="1:3" x14ac:dyDescent="0.25">
      <c r="A429" s="5"/>
      <c r="B429" s="23"/>
      <c r="C429" t="s">
        <v>455</v>
      </c>
    </row>
    <row r="430" spans="1:3" x14ac:dyDescent="0.25">
      <c r="A430" s="5"/>
      <c r="B430" s="23"/>
    </row>
    <row r="431" spans="1:3" x14ac:dyDescent="0.25">
      <c r="A431" s="5"/>
      <c r="B431" s="23"/>
      <c r="C431" t="str">
        <f>CONCATENATE( " &lt;piechart percentage=",B421," /&gt;")</f>
        <v xml:space="preserve"> &lt;piechart percentage=0.01 /&gt;</v>
      </c>
    </row>
    <row r="432" spans="1:3" x14ac:dyDescent="0.25">
      <c r="A432" s="5"/>
      <c r="B432" s="23"/>
      <c r="C432" t="str">
        <f>" &lt;/Genotype&gt;"</f>
        <v xml:space="preserve"> &lt;/Genotype&gt;</v>
      </c>
    </row>
    <row r="433" spans="1:3" x14ac:dyDescent="0.25">
      <c r="A433" s="5" t="s">
        <v>50</v>
      </c>
      <c r="B433" s="23" t="str">
        <f>CONCATENATE("Your ",B312," gene has no variants. A normal gene is referred to as a ",CHAR(34),"wild-type",CHAR(34)," gene.")</f>
        <v>Your BMP2K gene has no variants. A normal gene is referred to as a "wild-type" gene.</v>
      </c>
      <c r="C433" t="str">
        <f>CONCATENATE(" &lt;Genotype hgvs=",CHAR(34),B405,B407,";",B407,CHAR(34)," name=",CHAR(34),B326,CHAR(34),"&gt; ")</f>
        <v xml:space="preserve"> &lt;Genotype hgvs="NC_000002.12:g.[166293354=];[166293354=]" name="T78845523A"&gt; </v>
      </c>
    </row>
    <row r="434" spans="1:3" x14ac:dyDescent="0.25">
      <c r="A434" s="6" t="s">
        <v>51</v>
      </c>
      <c r="B434" s="23" t="s">
        <v>194</v>
      </c>
      <c r="C434" t="s">
        <v>17</v>
      </c>
    </row>
    <row r="435" spans="1:3" x14ac:dyDescent="0.25">
      <c r="A435" s="6" t="s">
        <v>47</v>
      </c>
      <c r="B435" s="23">
        <v>99.98</v>
      </c>
      <c r="C435" t="s">
        <v>452</v>
      </c>
    </row>
    <row r="436" spans="1:3" x14ac:dyDescent="0.25">
      <c r="A436" s="5"/>
      <c r="B436" s="23"/>
    </row>
    <row r="437" spans="1:3" x14ac:dyDescent="0.25">
      <c r="A437" s="6"/>
      <c r="B437" s="23"/>
      <c r="C437" t="str">
        <f>CONCATENATE("     ",B433)</f>
        <v xml:space="preserve">     Your BMP2K gene has no variants. A normal gene is referred to as a "wild-type" gene.</v>
      </c>
    </row>
    <row r="438" spans="1:3" x14ac:dyDescent="0.25">
      <c r="A438" s="6"/>
      <c r="B438" s="23"/>
    </row>
    <row r="439" spans="1:3" x14ac:dyDescent="0.25">
      <c r="A439" s="6"/>
      <c r="B439" s="23"/>
      <c r="C439" t="s">
        <v>454</v>
      </c>
    </row>
    <row r="440" spans="1:3" x14ac:dyDescent="0.25">
      <c r="A440" s="6"/>
      <c r="B440" s="23"/>
    </row>
    <row r="441" spans="1:3" x14ac:dyDescent="0.25">
      <c r="A441" s="6"/>
      <c r="B441" s="23"/>
      <c r="C441" t="str">
        <f>CONCATENATE("     ",B434)</f>
        <v xml:space="preserve">     Your variant is not associated with any loss of function.</v>
      </c>
    </row>
    <row r="442" spans="1:3" x14ac:dyDescent="0.25">
      <c r="A442" s="5"/>
      <c r="B442" s="23"/>
    </row>
    <row r="443" spans="1:3" x14ac:dyDescent="0.25">
      <c r="A443" s="5"/>
      <c r="B443" s="23"/>
      <c r="C443" t="s">
        <v>455</v>
      </c>
    </row>
    <row r="444" spans="1:3" x14ac:dyDescent="0.25">
      <c r="A444" s="5"/>
      <c r="B444" s="23"/>
    </row>
    <row r="445" spans="1:3" x14ac:dyDescent="0.25">
      <c r="A445" s="5"/>
      <c r="B445" s="23"/>
      <c r="C445" t="str">
        <f>CONCATENATE( " &lt;piechart percentage=",B435," /&gt;")</f>
        <v xml:space="preserve"> &lt;piechart percentage=99.98 /&gt;</v>
      </c>
    </row>
    <row r="446" spans="1:3" x14ac:dyDescent="0.25">
      <c r="A446" s="5"/>
      <c r="B446" s="23"/>
      <c r="C446" t="str">
        <f>" &lt;/Genotype&gt;"</f>
        <v xml:space="preserve"> &lt;/Genotype&gt;</v>
      </c>
    </row>
    <row r="447" spans="1:3" x14ac:dyDescent="0.25">
      <c r="A447" s="5"/>
      <c r="B447" s="23"/>
      <c r="C447" t="str">
        <f>C330</f>
        <v>&lt;# T78855950C #&gt;</v>
      </c>
    </row>
    <row r="448" spans="1:3" x14ac:dyDescent="0.25">
      <c r="A448" s="5" t="s">
        <v>39</v>
      </c>
      <c r="B448" s="1" t="s">
        <v>89</v>
      </c>
      <c r="C448" t="str">
        <f>CONCATENATE(" &lt;Genotype hgvs=",CHAR(34),B448,B449,";",B450,CHAR(34)," name=",CHAR(34),B332,CHAR(34),"&gt; ")</f>
        <v xml:space="preserve"> &lt;Genotype hgvs="NC_000002.12:g.[166303162G&gt;A];[166303162=]" name="T78855950C"&gt; </v>
      </c>
    </row>
    <row r="449" spans="1:3" x14ac:dyDescent="0.25">
      <c r="A449" s="5" t="s">
        <v>40</v>
      </c>
      <c r="B449" s="23" t="s">
        <v>354</v>
      </c>
    </row>
    <row r="450" spans="1:3" x14ac:dyDescent="0.25">
      <c r="A450" s="5" t="s">
        <v>31</v>
      </c>
      <c r="B450" s="23" t="s">
        <v>355</v>
      </c>
      <c r="C450" t="s">
        <v>452</v>
      </c>
    </row>
    <row r="451" spans="1:3" x14ac:dyDescent="0.25">
      <c r="A451" s="5" t="s">
        <v>45</v>
      </c>
      <c r="B451" s="23" t="str">
        <f>CONCATENATE("People with this variant have one copy of the ",B332," variant. This substitution of a single nucleotide is known as a missense mutation.")</f>
        <v>People with this variant have one copy of the T78855950C variant. This substitution of a single nucleotide is known as a missense mutation.</v>
      </c>
      <c r="C451" t="s">
        <v>17</v>
      </c>
    </row>
    <row r="452" spans="1:3" x14ac:dyDescent="0.25">
      <c r="A452" s="6" t="s">
        <v>46</v>
      </c>
      <c r="B452" s="23" t="s">
        <v>194</v>
      </c>
      <c r="C452" t="str">
        <f>CONCATENATE("     ",B451)</f>
        <v xml:space="preserve">     People with this variant have one copy of the T78855950C variant. This substitution of a single nucleotide is known as a missense mutation.</v>
      </c>
    </row>
    <row r="453" spans="1:3" x14ac:dyDescent="0.25">
      <c r="A453" s="6" t="s">
        <v>47</v>
      </c>
      <c r="B453" s="23">
        <v>0.01</v>
      </c>
    </row>
    <row r="454" spans="1:3" x14ac:dyDescent="0.25">
      <c r="A454" s="5"/>
      <c r="B454" s="23"/>
      <c r="C454" t="s">
        <v>454</v>
      </c>
    </row>
    <row r="455" spans="1:3" x14ac:dyDescent="0.25">
      <c r="A455" s="6"/>
      <c r="B455" s="23"/>
    </row>
    <row r="456" spans="1:3" x14ac:dyDescent="0.25">
      <c r="A456" s="6"/>
      <c r="B456" s="23"/>
      <c r="C456" t="str">
        <f>CONCATENATE("     ",B452)</f>
        <v xml:space="preserve">     Your variant is not associated with any loss of function.</v>
      </c>
    </row>
    <row r="457" spans="1:3" x14ac:dyDescent="0.25">
      <c r="A457" s="6"/>
      <c r="B457" s="23"/>
    </row>
    <row r="458" spans="1:3" x14ac:dyDescent="0.25">
      <c r="A458" s="6"/>
      <c r="B458" s="23"/>
      <c r="C458" t="s">
        <v>455</v>
      </c>
    </row>
    <row r="459" spans="1:3" x14ac:dyDescent="0.25">
      <c r="A459" s="5"/>
      <c r="B459" s="23"/>
    </row>
    <row r="460" spans="1:3" x14ac:dyDescent="0.25">
      <c r="A460" s="5"/>
      <c r="B460" s="23"/>
      <c r="C460" t="str">
        <f>CONCATENATE( " &lt;piechart percentage=",B453," /&gt;")</f>
        <v xml:space="preserve"> &lt;piechart percentage=0.01 /&gt;</v>
      </c>
    </row>
    <row r="461" spans="1:3" x14ac:dyDescent="0.25">
      <c r="A461" s="5"/>
      <c r="B461" s="23"/>
      <c r="C461" t="str">
        <f>" &lt;/Genotype&gt;"</f>
        <v xml:space="preserve"> &lt;/Genotype&gt;</v>
      </c>
    </row>
    <row r="462" spans="1:3" x14ac:dyDescent="0.25">
      <c r="A462" s="5" t="s">
        <v>48</v>
      </c>
      <c r="B462" s="23" t="str">
        <f>CONCATENATE("People with this variant have two copies of the ",B332," variant. This substitution of a single nucleotide is known as a missense mutation.")</f>
        <v>People with this variant have two copies of the T78855950C variant. This substitution of a single nucleotide is known as a missense mutation.</v>
      </c>
      <c r="C462" t="str">
        <f>CONCATENATE(" &lt;Genotype hgvs=",CHAR(34),B448,B449,";",B449,CHAR(34)," name=",CHAR(34),B332,CHAR(34),"&gt; ")</f>
        <v xml:space="preserve"> &lt;Genotype hgvs="NC_000002.12:g.[166303162G&gt;A];[166303162G&gt;A]" name="T78855950C"&gt; </v>
      </c>
    </row>
    <row r="463" spans="1:3" x14ac:dyDescent="0.25">
      <c r="A463" s="6" t="s">
        <v>49</v>
      </c>
      <c r="B463" s="23" t="s">
        <v>464</v>
      </c>
      <c r="C463" t="s">
        <v>17</v>
      </c>
    </row>
    <row r="464" spans="1:3" x14ac:dyDescent="0.25">
      <c r="A464" s="6" t="s">
        <v>47</v>
      </c>
      <c r="B464" s="23">
        <v>0.01</v>
      </c>
      <c r="C464" t="s">
        <v>452</v>
      </c>
    </row>
    <row r="465" spans="1:3" x14ac:dyDescent="0.25">
      <c r="A465" s="6"/>
      <c r="B465" s="23"/>
    </row>
    <row r="466" spans="1:3" x14ac:dyDescent="0.25">
      <c r="A466" s="5"/>
      <c r="B466" s="23"/>
      <c r="C466" t="str">
        <f>CONCATENATE("     ",B462)</f>
        <v xml:space="preserve">     People with this variant have two copies of the T78855950C variant. This substitution of a single nucleotide is known as a missense mutation.</v>
      </c>
    </row>
    <row r="467" spans="1:3" x14ac:dyDescent="0.25">
      <c r="A467" s="6"/>
      <c r="B467" s="23"/>
    </row>
    <row r="468" spans="1:3" x14ac:dyDescent="0.25">
      <c r="A468" s="6"/>
      <c r="B468" s="23"/>
      <c r="C468" t="s">
        <v>454</v>
      </c>
    </row>
    <row r="469" spans="1:3" x14ac:dyDescent="0.25">
      <c r="A469" s="6"/>
      <c r="B469" s="23"/>
    </row>
    <row r="470" spans="1:3" x14ac:dyDescent="0.25">
      <c r="A470" s="6"/>
      <c r="B470" s="23"/>
      <c r="C470" t="str">
        <f>CONCATENATE("     ",B463)</f>
        <v xml:space="preserve">     You are in the Severe Risk category. See below for more information.</v>
      </c>
    </row>
    <row r="471" spans="1:3" x14ac:dyDescent="0.25">
      <c r="A471" s="6"/>
      <c r="B471" s="23"/>
    </row>
    <row r="472" spans="1:3" x14ac:dyDescent="0.25">
      <c r="A472" s="5"/>
      <c r="B472" s="23"/>
      <c r="C472" t="s">
        <v>455</v>
      </c>
    </row>
    <row r="473" spans="1:3" x14ac:dyDescent="0.25">
      <c r="A473" s="5"/>
      <c r="B473" s="23"/>
    </row>
    <row r="474" spans="1:3" x14ac:dyDescent="0.25">
      <c r="A474" s="5"/>
      <c r="B474" s="23"/>
      <c r="C474" t="str">
        <f>CONCATENATE( " &lt;piechart percentage=",B464," /&gt;")</f>
        <v xml:space="preserve"> &lt;piechart percentage=0.01 /&gt;</v>
      </c>
    </row>
    <row r="475" spans="1:3" x14ac:dyDescent="0.25">
      <c r="A475" s="5"/>
      <c r="B475" s="23"/>
      <c r="C475" t="str">
        <f>" &lt;/Genotype&gt;"</f>
        <v xml:space="preserve"> &lt;/Genotype&gt;</v>
      </c>
    </row>
    <row r="476" spans="1:3" x14ac:dyDescent="0.25">
      <c r="A476" s="5" t="s">
        <v>50</v>
      </c>
      <c r="B476" s="23" t="str">
        <f>CONCATENATE("Your ",B312," gene has no variants. A normal gene is referred to as a ",CHAR(34),"wild-type",CHAR(34)," gene.")</f>
        <v>Your BMP2K gene has no variants. A normal gene is referred to as a "wild-type" gene.</v>
      </c>
      <c r="C476" t="str">
        <f>CONCATENATE(" &lt;Genotype hgvs=",CHAR(34),B448,B450,";",B450,CHAR(34)," name=",CHAR(34),B332,CHAR(34),"&gt; ")</f>
        <v xml:space="preserve"> &lt;Genotype hgvs="NC_000002.12:g.[166303162=];[166303162=]" name="T78855950C"&gt; </v>
      </c>
    </row>
    <row r="477" spans="1:3" x14ac:dyDescent="0.25">
      <c r="A477" s="6" t="s">
        <v>51</v>
      </c>
      <c r="B477" s="23" t="s">
        <v>194</v>
      </c>
      <c r="C477" t="s">
        <v>17</v>
      </c>
    </row>
    <row r="478" spans="1:3" x14ac:dyDescent="0.25">
      <c r="A478" s="6" t="s">
        <v>47</v>
      </c>
      <c r="B478" s="23">
        <v>99.98</v>
      </c>
      <c r="C478" t="s">
        <v>452</v>
      </c>
    </row>
    <row r="479" spans="1:3" x14ac:dyDescent="0.25">
      <c r="A479" s="5"/>
      <c r="B479" s="23"/>
    </row>
    <row r="480" spans="1:3" x14ac:dyDescent="0.25">
      <c r="A480" s="6"/>
      <c r="B480" s="23"/>
      <c r="C480" t="str">
        <f>CONCATENATE("     ",B476)</f>
        <v xml:space="preserve">     Your BMP2K gene has no variants. A normal gene is referred to as a "wild-type" gene.</v>
      </c>
    </row>
    <row r="481" spans="1:3" x14ac:dyDescent="0.25">
      <c r="A481" s="6"/>
      <c r="B481" s="23"/>
    </row>
    <row r="482" spans="1:3" x14ac:dyDescent="0.25">
      <c r="A482" s="6"/>
      <c r="B482" s="23"/>
      <c r="C482" t="s">
        <v>454</v>
      </c>
    </row>
    <row r="483" spans="1:3" x14ac:dyDescent="0.25">
      <c r="A483" s="6"/>
      <c r="B483" s="23"/>
    </row>
    <row r="484" spans="1:3" x14ac:dyDescent="0.25">
      <c r="A484" s="6"/>
      <c r="B484" s="23"/>
      <c r="C484" t="str">
        <f>CONCATENATE("     ",B477)</f>
        <v xml:space="preserve">     Your variant is not associated with any loss of function.</v>
      </c>
    </row>
    <row r="485" spans="1:3" x14ac:dyDescent="0.25">
      <c r="A485" s="5"/>
      <c r="B485" s="23"/>
    </row>
    <row r="486" spans="1:3" x14ac:dyDescent="0.25">
      <c r="A486" s="5"/>
      <c r="B486" s="23"/>
      <c r="C486" t="s">
        <v>455</v>
      </c>
    </row>
    <row r="487" spans="1:3" x14ac:dyDescent="0.25">
      <c r="A487" s="5"/>
      <c r="B487" s="23"/>
    </row>
    <row r="488" spans="1:3" x14ac:dyDescent="0.25">
      <c r="A488" s="5"/>
      <c r="B488" s="23"/>
      <c r="C488" t="str">
        <f>CONCATENATE( " &lt;piechart percentage=",B478," /&gt;")</f>
        <v xml:space="preserve"> &lt;piechart percentage=99.98 /&gt;</v>
      </c>
    </row>
    <row r="489" spans="1:3" x14ac:dyDescent="0.25">
      <c r="A489" s="5"/>
      <c r="B489" s="23"/>
      <c r="C489" t="str">
        <f>" &lt;/Genotype&gt;"</f>
        <v xml:space="preserve"> &lt;/Genotype&gt;</v>
      </c>
    </row>
    <row r="490" spans="1:3" x14ac:dyDescent="0.25">
      <c r="A490" s="5"/>
      <c r="B490" s="23"/>
      <c r="C490" t="str">
        <f>C336</f>
        <v>&lt;# C78822912T #&gt;</v>
      </c>
    </row>
    <row r="491" spans="1:3" x14ac:dyDescent="0.25">
      <c r="A491" s="5" t="s">
        <v>39</v>
      </c>
      <c r="B491" s="1" t="s">
        <v>89</v>
      </c>
      <c r="C491" t="str">
        <f>CONCATENATE(" &lt;Genotype hgvs=",CHAR(34),B491,B492,";",B493,CHAR(34)," name=",CHAR(34),B338,CHAR(34),"&gt; ")</f>
        <v xml:space="preserve"> &lt;Genotype hgvs="NC_000002.12:g.[166272731G&gt;A];[166272731=]" name="C78822912T"&gt; </v>
      </c>
    </row>
    <row r="492" spans="1:3" x14ac:dyDescent="0.25">
      <c r="A492" s="5" t="s">
        <v>40</v>
      </c>
      <c r="B492" s="23" t="s">
        <v>362</v>
      </c>
    </row>
    <row r="493" spans="1:3" x14ac:dyDescent="0.25">
      <c r="A493" s="5" t="s">
        <v>31</v>
      </c>
      <c r="B493" s="23" t="s">
        <v>363</v>
      </c>
      <c r="C493" t="s">
        <v>452</v>
      </c>
    </row>
    <row r="494" spans="1:3" x14ac:dyDescent="0.25">
      <c r="A494" s="5" t="s">
        <v>45</v>
      </c>
      <c r="B494" s="23" t="str">
        <f>CONCATENATE("People with this variant have one copy of the ",B341," variant. This substitution of a single nucleotide is known as a missense mutation.")</f>
        <v>People with this variant have one copy of the [C78822912T](https://www.ncbi.nlm.nih.gov/projects/SNP/snp_ref.cgi?rs=3775516) variant. This substitution of a single nucleotide is known as a missense mutation.</v>
      </c>
      <c r="C494" t="s">
        <v>17</v>
      </c>
    </row>
    <row r="495" spans="1:3" x14ac:dyDescent="0.25">
      <c r="A495" s="6" t="s">
        <v>46</v>
      </c>
      <c r="B495" s="23" t="s">
        <v>194</v>
      </c>
      <c r="C495" t="str">
        <f>CONCATENATE("     ",B494)</f>
        <v xml:space="preserve">     People with this variant have one copy of the [C78822912T](https://www.ncbi.nlm.nih.gov/projects/SNP/snp_ref.cgi?rs=3775516) variant. This substitution of a single nucleotide is known as a missense mutation.</v>
      </c>
    </row>
    <row r="496" spans="1:3" x14ac:dyDescent="0.25">
      <c r="A496" s="6" t="s">
        <v>47</v>
      </c>
      <c r="B496" s="23">
        <v>0.1</v>
      </c>
    </row>
    <row r="497" spans="1:3" x14ac:dyDescent="0.25">
      <c r="A497" s="5"/>
      <c r="B497" s="23"/>
      <c r="C497" t="s">
        <v>454</v>
      </c>
    </row>
    <row r="498" spans="1:3" x14ac:dyDescent="0.25">
      <c r="A498" s="6"/>
      <c r="B498" s="23"/>
    </row>
    <row r="499" spans="1:3" x14ac:dyDescent="0.25">
      <c r="A499" s="6"/>
      <c r="B499" s="23"/>
      <c r="C499" t="str">
        <f>CONCATENATE("     ",B495)</f>
        <v xml:space="preserve">     Your variant is not associated with any loss of function.</v>
      </c>
    </row>
    <row r="500" spans="1:3" x14ac:dyDescent="0.25">
      <c r="A500" s="6"/>
      <c r="B500" s="23"/>
    </row>
    <row r="501" spans="1:3" x14ac:dyDescent="0.25">
      <c r="A501" s="6"/>
      <c r="B501" s="23"/>
      <c r="C501" t="s">
        <v>455</v>
      </c>
    </row>
    <row r="502" spans="1:3" x14ac:dyDescent="0.25">
      <c r="A502" s="5"/>
      <c r="B502" s="23"/>
    </row>
    <row r="503" spans="1:3" x14ac:dyDescent="0.25">
      <c r="A503" s="5"/>
      <c r="B503" s="23"/>
      <c r="C503" t="str">
        <f>CONCATENATE( " &lt;piechart percentage=",B496," /&gt;")</f>
        <v xml:space="preserve"> &lt;piechart percentage=0.1 /&gt;</v>
      </c>
    </row>
    <row r="504" spans="1:3" x14ac:dyDescent="0.25">
      <c r="A504" s="5"/>
      <c r="B504" s="23"/>
      <c r="C504" t="str">
        <f>" &lt;/Genotype&gt;"</f>
        <v xml:space="preserve"> &lt;/Genotype&gt;</v>
      </c>
    </row>
    <row r="505" spans="1:3" x14ac:dyDescent="0.25">
      <c r="A505" s="5" t="s">
        <v>48</v>
      </c>
      <c r="B505" s="23" t="str">
        <f>CONCATENATE("People with this variant have two copies of the ",B341," variant. This substitution of a single nucleotide is known as a missense mutation.")</f>
        <v>People with this variant have two copies of the [C78822912T](https://www.ncbi.nlm.nih.gov/projects/SNP/snp_ref.cgi?rs=3775516) variant. This substitution of a single nucleotide is known as a missense mutation.</v>
      </c>
      <c r="C505" t="str">
        <f>CONCATENATE(" &lt;Genotype hgvs=",CHAR(34),B491,B492,";",B492,CHAR(34)," name=",CHAR(34),B338,CHAR(34),"&gt; ")</f>
        <v xml:space="preserve"> &lt;Genotype hgvs="NC_000002.12:g.[166272731G&gt;A];[166272731G&gt;A]" name="C78822912T"&gt; </v>
      </c>
    </row>
    <row r="506" spans="1:3" x14ac:dyDescent="0.25">
      <c r="A506" s="6" t="s">
        <v>49</v>
      </c>
      <c r="B506" s="23" t="s">
        <v>464</v>
      </c>
      <c r="C506" t="s">
        <v>17</v>
      </c>
    </row>
    <row r="507" spans="1:3" x14ac:dyDescent="0.25">
      <c r="A507" s="6" t="s">
        <v>47</v>
      </c>
      <c r="B507" s="23">
        <v>0.01</v>
      </c>
      <c r="C507" t="s">
        <v>452</v>
      </c>
    </row>
    <row r="508" spans="1:3" x14ac:dyDescent="0.25">
      <c r="A508" s="6"/>
      <c r="B508" s="23"/>
    </row>
    <row r="509" spans="1:3" x14ac:dyDescent="0.25">
      <c r="A509" s="5"/>
      <c r="B509" s="23"/>
      <c r="C509" t="str">
        <f>CONCATENATE("     ",B505)</f>
        <v xml:space="preserve">     People with this variant have two copies of the [C78822912T](https://www.ncbi.nlm.nih.gov/projects/SNP/snp_ref.cgi?rs=3775516) variant. This substitution of a single nucleotide is known as a missense mutation.</v>
      </c>
    </row>
    <row r="510" spans="1:3" x14ac:dyDescent="0.25">
      <c r="A510" s="6"/>
      <c r="B510" s="23"/>
    </row>
    <row r="511" spans="1:3" x14ac:dyDescent="0.25">
      <c r="A511" s="6"/>
      <c r="B511" s="23"/>
      <c r="C511" t="s">
        <v>454</v>
      </c>
    </row>
    <row r="512" spans="1:3" x14ac:dyDescent="0.25">
      <c r="A512" s="6"/>
      <c r="B512" s="23"/>
    </row>
    <row r="513" spans="1:3" x14ac:dyDescent="0.25">
      <c r="A513" s="6"/>
      <c r="B513" s="23"/>
      <c r="C513" t="str">
        <f>CONCATENATE("     ",B506)</f>
        <v xml:space="preserve">     You are in the Severe Risk category. See below for more information.</v>
      </c>
    </row>
    <row r="514" spans="1:3" x14ac:dyDescent="0.25">
      <c r="A514" s="6"/>
      <c r="B514" s="23"/>
    </row>
    <row r="515" spans="1:3" x14ac:dyDescent="0.25">
      <c r="A515" s="5"/>
      <c r="B515" s="23"/>
      <c r="C515" t="s">
        <v>455</v>
      </c>
    </row>
    <row r="516" spans="1:3" x14ac:dyDescent="0.25">
      <c r="A516" s="5"/>
      <c r="B516" s="23"/>
    </row>
    <row r="517" spans="1:3" x14ac:dyDescent="0.25">
      <c r="A517" s="5"/>
      <c r="B517" s="23"/>
      <c r="C517" t="str">
        <f>CONCATENATE( " &lt;piechart percentage=",B507," /&gt;")</f>
        <v xml:space="preserve"> &lt;piechart percentage=0.01 /&gt;</v>
      </c>
    </row>
    <row r="518" spans="1:3" x14ac:dyDescent="0.25">
      <c r="A518" s="5"/>
      <c r="B518" s="23"/>
      <c r="C518" t="str">
        <f>" &lt;/Genotype&gt;"</f>
        <v xml:space="preserve"> &lt;/Genotype&gt;</v>
      </c>
    </row>
    <row r="519" spans="1:3" x14ac:dyDescent="0.25">
      <c r="A519" s="5" t="s">
        <v>50</v>
      </c>
      <c r="B519" s="23" t="str">
        <f>CONCATENATE("Your ",B312," gene has no variants. A normal gene is referred to as a ",CHAR(34),"wild-type",CHAR(34)," gene.")</f>
        <v>Your BMP2K gene has no variants. A normal gene is referred to as a "wild-type" gene.</v>
      </c>
      <c r="C519" t="str">
        <f>CONCATENATE(" &lt;Genotype hgvs=",CHAR(34),B491,B493,";",B493,CHAR(34)," name=",CHAR(34),B338,CHAR(34),"&gt; ")</f>
        <v xml:space="preserve"> &lt;Genotype hgvs="NC_000002.12:g.[166272731=];[166272731=]" name="C78822912T"&gt; </v>
      </c>
    </row>
    <row r="520" spans="1:3" x14ac:dyDescent="0.25">
      <c r="A520" s="6" t="s">
        <v>51</v>
      </c>
      <c r="B520" s="23" t="s">
        <v>194</v>
      </c>
      <c r="C520" t="s">
        <v>17</v>
      </c>
    </row>
    <row r="521" spans="1:3" x14ac:dyDescent="0.25">
      <c r="A521" s="6" t="s">
        <v>47</v>
      </c>
      <c r="B521" s="23">
        <v>99.88</v>
      </c>
      <c r="C521" t="s">
        <v>452</v>
      </c>
    </row>
    <row r="522" spans="1:3" x14ac:dyDescent="0.25">
      <c r="A522" s="5"/>
      <c r="B522" s="23"/>
    </row>
    <row r="523" spans="1:3" x14ac:dyDescent="0.25">
      <c r="A523" s="6"/>
      <c r="B523" s="23"/>
      <c r="C523" t="str">
        <f>CONCATENATE("     ",B519)</f>
        <v xml:space="preserve">     Your BMP2K gene has no variants. A normal gene is referred to as a "wild-type" gene.</v>
      </c>
    </row>
    <row r="524" spans="1:3" x14ac:dyDescent="0.25">
      <c r="A524" s="6"/>
      <c r="B524" s="23"/>
    </row>
    <row r="525" spans="1:3" x14ac:dyDescent="0.25">
      <c r="A525" s="6"/>
      <c r="B525" s="23"/>
      <c r="C525" t="s">
        <v>454</v>
      </c>
    </row>
    <row r="526" spans="1:3" x14ac:dyDescent="0.25">
      <c r="A526" s="6"/>
      <c r="B526" s="23"/>
    </row>
    <row r="527" spans="1:3" x14ac:dyDescent="0.25">
      <c r="A527" s="6"/>
      <c r="B527" s="23"/>
      <c r="C527" t="str">
        <f>CONCATENATE("     ",B520)</f>
        <v xml:space="preserve">     Your variant is not associated with any loss of function.</v>
      </c>
    </row>
    <row r="528" spans="1:3" x14ac:dyDescent="0.25">
      <c r="A528" s="5"/>
      <c r="B528" s="23"/>
    </row>
    <row r="529" spans="1:3" x14ac:dyDescent="0.25">
      <c r="A529" s="5"/>
      <c r="B529" s="23"/>
      <c r="C529" t="s">
        <v>455</v>
      </c>
    </row>
    <row r="530" spans="1:3" x14ac:dyDescent="0.25">
      <c r="A530" s="5"/>
      <c r="B530" s="23"/>
    </row>
    <row r="531" spans="1:3" x14ac:dyDescent="0.25">
      <c r="A531" s="5"/>
      <c r="B531" s="23"/>
      <c r="C531" t="str">
        <f>CONCATENATE( " &lt;piechart percentage=",B521," /&gt;")</f>
        <v xml:space="preserve"> &lt;piechart percentage=99.88 /&gt;</v>
      </c>
    </row>
    <row r="532" spans="1:3" x14ac:dyDescent="0.25">
      <c r="A532" s="5"/>
      <c r="B532" s="23"/>
      <c r="C532" t="str">
        <f>" &lt;/Genotype&gt;"</f>
        <v xml:space="preserve"> &lt;/Genotype&gt;</v>
      </c>
    </row>
    <row r="533" spans="1:3" x14ac:dyDescent="0.25">
      <c r="A533" s="5"/>
      <c r="B533" s="23"/>
      <c r="C533" t="str">
        <f>" &lt;/Genotype&gt;"</f>
        <v xml:space="preserve"> &lt;/Genotype&gt;</v>
      </c>
    </row>
    <row r="534" spans="1:3" x14ac:dyDescent="0.25">
      <c r="A534" s="5"/>
      <c r="B534" s="23"/>
      <c r="C534" t="str">
        <f>C342</f>
        <v>&lt;# A78778781C #&gt;</v>
      </c>
    </row>
    <row r="535" spans="1:3" x14ac:dyDescent="0.25">
      <c r="A535" s="5" t="s">
        <v>39</v>
      </c>
      <c r="B535" s="1" t="s">
        <v>89</v>
      </c>
      <c r="C535" t="str">
        <f>CONCATENATE(" &lt;Genotype hgvs=",CHAR(34),B535,B536,";",B537,CHAR(34)," name=",CHAR(34),B344,CHAR(34),"&gt; ")</f>
        <v xml:space="preserve"> &lt;Genotype hgvs="NC_000002.12:g.[166277133C&gt;T];[166277133=]" name="A78778781C"&gt; </v>
      </c>
    </row>
    <row r="536" spans="1:3" x14ac:dyDescent="0.25">
      <c r="A536" s="5" t="s">
        <v>40</v>
      </c>
      <c r="B536" s="25" t="s">
        <v>368</v>
      </c>
    </row>
    <row r="537" spans="1:3" x14ac:dyDescent="0.25">
      <c r="A537" s="5" t="s">
        <v>31</v>
      </c>
      <c r="B537" s="25" t="s">
        <v>369</v>
      </c>
      <c r="C537" t="s">
        <v>452</v>
      </c>
    </row>
    <row r="538" spans="1:3" x14ac:dyDescent="0.25">
      <c r="A538" s="5" t="s">
        <v>45</v>
      </c>
      <c r="B538" s="23" t="str">
        <f>CONCATENATE("People with this variant have one copy of the ",B347," variant. This substitution of a single nucleotide is known as a missense mutation.")</f>
        <v>People with this variant have one copy of the [A78778781C](https://www.ncbi.nlm.nih.gov/projects/SNP/snp_ref.cgi?rs=3775525) variant. This substitution of a single nucleotide is known as a missense mutation.</v>
      </c>
      <c r="C538" t="s">
        <v>17</v>
      </c>
    </row>
    <row r="539" spans="1:3" x14ac:dyDescent="0.25">
      <c r="A539" s="6" t="s">
        <v>46</v>
      </c>
      <c r="B539" s="23" t="s">
        <v>194</v>
      </c>
      <c r="C539" t="str">
        <f>CONCATENATE("     ",B538)</f>
        <v xml:space="preserve">     People with this variant have one copy of the [A78778781C](https://www.ncbi.nlm.nih.gov/projects/SNP/snp_ref.cgi?rs=3775525) variant. This substitution of a single nucleotide is known as a missense mutation.</v>
      </c>
    </row>
    <row r="540" spans="1:3" x14ac:dyDescent="0.25">
      <c r="A540" s="6" t="s">
        <v>47</v>
      </c>
      <c r="B540" s="23" t="s">
        <v>388</v>
      </c>
    </row>
    <row r="541" spans="1:3" x14ac:dyDescent="0.25">
      <c r="A541" s="5"/>
      <c r="B541" s="23"/>
      <c r="C541" t="s">
        <v>454</v>
      </c>
    </row>
    <row r="542" spans="1:3" x14ac:dyDescent="0.25">
      <c r="A542" s="6"/>
      <c r="B542" s="23"/>
    </row>
    <row r="543" spans="1:3" x14ac:dyDescent="0.25">
      <c r="A543" s="6"/>
      <c r="B543" s="23"/>
      <c r="C543" t="str">
        <f>CONCATENATE("     ",B539)</f>
        <v xml:space="preserve">     Your variant is not associated with any loss of function.</v>
      </c>
    </row>
    <row r="544" spans="1:3" x14ac:dyDescent="0.25">
      <c r="A544" s="6"/>
      <c r="B544" s="23"/>
    </row>
    <row r="545" spans="1:3" x14ac:dyDescent="0.25">
      <c r="A545" s="6"/>
      <c r="B545" s="23"/>
      <c r="C545" t="s">
        <v>455</v>
      </c>
    </row>
    <row r="546" spans="1:3" x14ac:dyDescent="0.25">
      <c r="A546" s="5"/>
      <c r="B546" s="23"/>
    </row>
    <row r="547" spans="1:3" x14ac:dyDescent="0.25">
      <c r="A547" s="5"/>
      <c r="B547" s="23"/>
      <c r="C547" t="str">
        <f>CONCATENATE( " &lt;piechart percentage=",B540," /&gt;")</f>
        <v xml:space="preserve"> &lt;piechart percentage=? /&gt;</v>
      </c>
    </row>
    <row r="548" spans="1:3" x14ac:dyDescent="0.25">
      <c r="A548" s="5"/>
      <c r="B548" s="23"/>
      <c r="C548" t="str">
        <f>" &lt;/Genotype&gt;"</f>
        <v xml:space="preserve"> &lt;/Genotype&gt;</v>
      </c>
    </row>
    <row r="549" spans="1:3" x14ac:dyDescent="0.25">
      <c r="A549" s="5" t="s">
        <v>48</v>
      </c>
      <c r="B549" s="23" t="str">
        <f>CONCATENATE("People with this variant have two copies of the ",B347," variant. This substitution of a single nucleotide is known as a missense mutation.")</f>
        <v>People with this variant have two copies of the [A78778781C](https://www.ncbi.nlm.nih.gov/projects/SNP/snp_ref.cgi?rs=3775525) variant. This substitution of a single nucleotide is known as a missense mutation.</v>
      </c>
      <c r="C549" t="str">
        <f>CONCATENATE(" &lt;Genotype hgvs=",CHAR(34),B535,B536,";",B536,CHAR(34)," name=",CHAR(34),B344,CHAR(34),"&gt; ")</f>
        <v xml:space="preserve"> &lt;Genotype hgvs="NC_000002.12:g.[166277133C&gt;T];[166277133C&gt;T]" name="A78778781C"&gt; </v>
      </c>
    </row>
    <row r="550" spans="1:3" x14ac:dyDescent="0.25">
      <c r="A550" s="6" t="s">
        <v>49</v>
      </c>
      <c r="B550" s="23" t="s">
        <v>464</v>
      </c>
      <c r="C550" t="s">
        <v>17</v>
      </c>
    </row>
    <row r="551" spans="1:3" x14ac:dyDescent="0.25">
      <c r="A551" s="6" t="s">
        <v>47</v>
      </c>
      <c r="B551" s="23" t="s">
        <v>388</v>
      </c>
      <c r="C551" t="s">
        <v>452</v>
      </c>
    </row>
    <row r="552" spans="1:3" x14ac:dyDescent="0.25">
      <c r="A552" s="6"/>
      <c r="B552" s="23"/>
    </row>
    <row r="553" spans="1:3" x14ac:dyDescent="0.25">
      <c r="A553" s="5"/>
      <c r="B553" s="23"/>
      <c r="C553" t="str">
        <f>CONCATENATE("     ",B549)</f>
        <v xml:space="preserve">     People with this variant have two copies of the [A78778781C](https://www.ncbi.nlm.nih.gov/projects/SNP/snp_ref.cgi?rs=3775525) variant. This substitution of a single nucleotide is known as a missense mutation.</v>
      </c>
    </row>
    <row r="554" spans="1:3" x14ac:dyDescent="0.25">
      <c r="A554" s="6"/>
      <c r="B554" s="23"/>
    </row>
    <row r="555" spans="1:3" x14ac:dyDescent="0.25">
      <c r="A555" s="6"/>
      <c r="B555" s="23"/>
      <c r="C555" t="s">
        <v>454</v>
      </c>
    </row>
    <row r="556" spans="1:3" x14ac:dyDescent="0.25">
      <c r="A556" s="6"/>
      <c r="B556" s="23"/>
    </row>
    <row r="557" spans="1:3" x14ac:dyDescent="0.25">
      <c r="A557" s="6"/>
      <c r="B557" s="23"/>
      <c r="C557" t="str">
        <f>CONCATENATE("     ",B550)</f>
        <v xml:space="preserve">     You are in the Severe Risk category. See below for more information.</v>
      </c>
    </row>
    <row r="558" spans="1:3" x14ac:dyDescent="0.25">
      <c r="A558" s="6"/>
      <c r="B558" s="23"/>
    </row>
    <row r="559" spans="1:3" x14ac:dyDescent="0.25">
      <c r="A559" s="5"/>
      <c r="B559" s="23"/>
      <c r="C559" t="s">
        <v>455</v>
      </c>
    </row>
    <row r="560" spans="1:3" x14ac:dyDescent="0.25">
      <c r="A560" s="5"/>
      <c r="B560" s="23"/>
    </row>
    <row r="561" spans="1:3" x14ac:dyDescent="0.25">
      <c r="A561" s="5"/>
      <c r="B561" s="23"/>
      <c r="C561" t="str">
        <f>CONCATENATE( " &lt;piechart percentage=",B551," /&gt;")</f>
        <v xml:space="preserve"> &lt;piechart percentage=? /&gt;</v>
      </c>
    </row>
    <row r="562" spans="1:3" x14ac:dyDescent="0.25">
      <c r="A562" s="5"/>
      <c r="B562" s="23"/>
      <c r="C562" t="str">
        <f>" &lt;/Genotype&gt;"</f>
        <v xml:space="preserve"> &lt;/Genotype&gt;</v>
      </c>
    </row>
    <row r="563" spans="1:3" x14ac:dyDescent="0.25">
      <c r="A563" s="5" t="s">
        <v>50</v>
      </c>
      <c r="B563" s="23" t="str">
        <f>CONCATENATE("Your ",B312," gene has no variants. A normal gene is referred to as a ",CHAR(34),"wild-type",CHAR(34)," gene.")</f>
        <v>Your BMP2K gene has no variants. A normal gene is referred to as a "wild-type" gene.</v>
      </c>
      <c r="C563" t="str">
        <f>CONCATENATE(" &lt;Genotype hgvs=",CHAR(34),B535,B537,";",B537,CHAR(34)," name=",CHAR(34),B344,CHAR(34),"&gt; ")</f>
        <v xml:space="preserve"> &lt;Genotype hgvs="NC_000002.12:g.[166277133=];[166277133=]" name="A78778781C"&gt; </v>
      </c>
    </row>
    <row r="564" spans="1:3" x14ac:dyDescent="0.25">
      <c r="A564" s="6" t="s">
        <v>51</v>
      </c>
      <c r="B564" s="23" t="s">
        <v>194</v>
      </c>
      <c r="C564" t="s">
        <v>17</v>
      </c>
    </row>
    <row r="565" spans="1:3" x14ac:dyDescent="0.25">
      <c r="A565" s="6" t="s">
        <v>47</v>
      </c>
      <c r="B565" s="23" t="s">
        <v>388</v>
      </c>
      <c r="C565" t="s">
        <v>452</v>
      </c>
    </row>
    <row r="566" spans="1:3" x14ac:dyDescent="0.25">
      <c r="A566" s="5"/>
      <c r="B566" s="23"/>
    </row>
    <row r="567" spans="1:3" x14ac:dyDescent="0.25">
      <c r="A567" s="6"/>
      <c r="B567" s="23"/>
      <c r="C567" t="str">
        <f>CONCATENATE("     ",B563)</f>
        <v xml:space="preserve">     Your BMP2K gene has no variants. A normal gene is referred to as a "wild-type" gene.</v>
      </c>
    </row>
    <row r="568" spans="1:3" x14ac:dyDescent="0.25">
      <c r="A568" s="6"/>
      <c r="B568" s="23"/>
    </row>
    <row r="569" spans="1:3" x14ac:dyDescent="0.25">
      <c r="A569" s="6"/>
      <c r="B569" s="23"/>
      <c r="C569" t="s">
        <v>454</v>
      </c>
    </row>
    <row r="570" spans="1:3" x14ac:dyDescent="0.25">
      <c r="A570" s="6"/>
      <c r="B570" s="23"/>
    </row>
    <row r="571" spans="1:3" x14ac:dyDescent="0.25">
      <c r="A571" s="6"/>
      <c r="B571" s="23"/>
      <c r="C571" t="str">
        <f>CONCATENATE("     ",B564)</f>
        <v xml:space="preserve">     Your variant is not associated with any loss of function.</v>
      </c>
    </row>
    <row r="572" spans="1:3" x14ac:dyDescent="0.25">
      <c r="A572" s="5"/>
      <c r="B572" s="23"/>
    </row>
    <row r="573" spans="1:3" x14ac:dyDescent="0.25">
      <c r="A573" s="5"/>
      <c r="B573" s="23"/>
      <c r="C573" t="s">
        <v>455</v>
      </c>
    </row>
    <row r="574" spans="1:3" x14ac:dyDescent="0.25">
      <c r="A574" s="5"/>
      <c r="B574" s="23"/>
    </row>
    <row r="575" spans="1:3" x14ac:dyDescent="0.25">
      <c r="A575" s="5"/>
      <c r="B575" s="23"/>
      <c r="C575" t="str">
        <f>CONCATENATE( " &lt;piechart percentage=",B565," /&gt;")</f>
        <v xml:space="preserve"> &lt;piechart percentage=? /&gt;</v>
      </c>
    </row>
    <row r="576" spans="1:3" x14ac:dyDescent="0.25">
      <c r="A576" s="5"/>
      <c r="B576" s="23"/>
      <c r="C576" t="str">
        <f>" &lt;/Genotype&gt;"</f>
        <v xml:space="preserve"> &lt;/Genotype&gt;</v>
      </c>
    </row>
    <row r="577" spans="1:3" x14ac:dyDescent="0.25">
      <c r="A577" s="5"/>
      <c r="B577" s="23"/>
      <c r="C577" t="str">
        <f>C348</f>
        <v>&lt;# G78863373C #&gt;</v>
      </c>
    </row>
    <row r="578" spans="1:3" x14ac:dyDescent="0.25">
      <c r="A578" s="5" t="s">
        <v>39</v>
      </c>
      <c r="B578" s="1" t="s">
        <v>89</v>
      </c>
      <c r="C578" t="str">
        <f>CONCATENATE(" &lt;Genotype hgvs=",CHAR(34),B578,B579,";",B580,CHAR(34)," name=",CHAR(34),B350,CHAR(34),"&gt; ")</f>
        <v xml:space="preserve"> &lt;Genotype hgvs="NC_000002.12:g.[166286562G&gt;C];[166286562=]" name="G78863373C"&gt; </v>
      </c>
    </row>
    <row r="579" spans="1:3" x14ac:dyDescent="0.25">
      <c r="A579" s="5" t="s">
        <v>40</v>
      </c>
      <c r="B579" s="25" t="s">
        <v>372</v>
      </c>
    </row>
    <row r="580" spans="1:3" x14ac:dyDescent="0.25">
      <c r="A580" s="5" t="s">
        <v>31</v>
      </c>
      <c r="B580" s="25" t="s">
        <v>373</v>
      </c>
      <c r="C580" t="s">
        <v>452</v>
      </c>
    </row>
    <row r="581" spans="1:3" x14ac:dyDescent="0.25">
      <c r="A581" s="5" t="s">
        <v>45</v>
      </c>
      <c r="B581" s="23" t="str">
        <f>CONCATENATE("People with this variant have one copy of the ",B353," variant. This substitution of a single nucleotide is known as a missense mutation.")</f>
        <v>People with this variant have one copy of the [G78863373C](https://www.ncbi.nlm.nih.gov/projects/SNP/snp_ref.cgi?rs=3822106) variant. This substitution of a single nucleotide is known as a missense mutation.</v>
      </c>
      <c r="C581" t="s">
        <v>17</v>
      </c>
    </row>
    <row r="582" spans="1:3" x14ac:dyDescent="0.25">
      <c r="A582" s="6" t="s">
        <v>46</v>
      </c>
      <c r="B582" s="23" t="s">
        <v>194</v>
      </c>
      <c r="C582" t="str">
        <f>CONCATENATE("     ",B581)</f>
        <v xml:space="preserve">     People with this variant have one copy of the [G78863373C](https://www.ncbi.nlm.nih.gov/projects/SNP/snp_ref.cgi?rs=3822106) variant. This substitution of a single nucleotide is known as a missense mutation.</v>
      </c>
    </row>
    <row r="583" spans="1:3" x14ac:dyDescent="0.25">
      <c r="A583" s="6" t="s">
        <v>47</v>
      </c>
      <c r="B583" s="23" t="s">
        <v>388</v>
      </c>
    </row>
    <row r="584" spans="1:3" x14ac:dyDescent="0.25">
      <c r="A584" s="5"/>
      <c r="B584" s="23"/>
      <c r="C584" t="s">
        <v>454</v>
      </c>
    </row>
    <row r="585" spans="1:3" x14ac:dyDescent="0.25">
      <c r="A585" s="6"/>
      <c r="B585" s="23"/>
    </row>
    <row r="586" spans="1:3" x14ac:dyDescent="0.25">
      <c r="A586" s="6"/>
      <c r="B586" s="23"/>
      <c r="C586" t="str">
        <f>CONCATENATE("     ",B582)</f>
        <v xml:space="preserve">     Your variant is not associated with any loss of function.</v>
      </c>
    </row>
    <row r="587" spans="1:3" x14ac:dyDescent="0.25">
      <c r="A587" s="6"/>
      <c r="B587" s="23"/>
    </row>
    <row r="588" spans="1:3" x14ac:dyDescent="0.25">
      <c r="A588" s="6"/>
      <c r="B588" s="23"/>
      <c r="C588" t="s">
        <v>455</v>
      </c>
    </row>
    <row r="589" spans="1:3" x14ac:dyDescent="0.25">
      <c r="A589" s="5"/>
      <c r="B589" s="23"/>
    </row>
    <row r="590" spans="1:3" x14ac:dyDescent="0.25">
      <c r="A590" s="5"/>
      <c r="B590" s="23"/>
      <c r="C590" t="str">
        <f>CONCATENATE( " &lt;piechart percentage=",B583," /&gt;")</f>
        <v xml:space="preserve"> &lt;piechart percentage=? /&gt;</v>
      </c>
    </row>
    <row r="591" spans="1:3" x14ac:dyDescent="0.25">
      <c r="A591" s="5"/>
      <c r="B591" s="23"/>
      <c r="C591" t="str">
        <f>" &lt;/Genotype&gt;"</f>
        <v xml:space="preserve"> &lt;/Genotype&gt;</v>
      </c>
    </row>
    <row r="592" spans="1:3" x14ac:dyDescent="0.25">
      <c r="A592" s="5" t="s">
        <v>48</v>
      </c>
      <c r="B592" s="23" t="str">
        <f>CONCATENATE("People with this variant have two copies of the ",B353," variant. This substitution of a single nucleotide is known as a missense mutation.")</f>
        <v>People with this variant have two copies of the [G78863373C](https://www.ncbi.nlm.nih.gov/projects/SNP/snp_ref.cgi?rs=3822106) variant. This substitution of a single nucleotide is known as a missense mutation.</v>
      </c>
      <c r="C592" t="str">
        <f>CONCATENATE(" &lt;Genotype hgvs=",CHAR(34),B578,B579,";",B579,CHAR(34)," name=",CHAR(34),B350,CHAR(34),"&gt; ")</f>
        <v xml:space="preserve"> &lt;Genotype hgvs="NC_000002.12:g.[166286562G&gt;C];[166286562G&gt;C]" name="G78863373C"&gt; </v>
      </c>
    </row>
    <row r="593" spans="1:3" x14ac:dyDescent="0.25">
      <c r="A593" s="6" t="s">
        <v>49</v>
      </c>
      <c r="B593" s="23" t="s">
        <v>194</v>
      </c>
      <c r="C593" t="s">
        <v>17</v>
      </c>
    </row>
    <row r="594" spans="1:3" x14ac:dyDescent="0.25">
      <c r="A594" s="6" t="s">
        <v>47</v>
      </c>
      <c r="B594" s="23" t="s">
        <v>388</v>
      </c>
      <c r="C594" t="s">
        <v>452</v>
      </c>
    </row>
    <row r="595" spans="1:3" x14ac:dyDescent="0.25">
      <c r="A595" s="6"/>
      <c r="B595" s="23"/>
    </row>
    <row r="596" spans="1:3" x14ac:dyDescent="0.25">
      <c r="A596" s="5"/>
      <c r="B596" s="23"/>
      <c r="C596" t="str">
        <f>CONCATENATE("     ",B592)</f>
        <v xml:space="preserve">     People with this variant have two copies of the [G78863373C](https://www.ncbi.nlm.nih.gov/projects/SNP/snp_ref.cgi?rs=3822106) variant. This substitution of a single nucleotide is known as a missense mutation.</v>
      </c>
    </row>
    <row r="597" spans="1:3" x14ac:dyDescent="0.25">
      <c r="A597" s="6"/>
      <c r="B597" s="23"/>
    </row>
    <row r="598" spans="1:3" x14ac:dyDescent="0.25">
      <c r="A598" s="6"/>
      <c r="B598" s="23"/>
      <c r="C598" t="s">
        <v>454</v>
      </c>
    </row>
    <row r="599" spans="1:3" x14ac:dyDescent="0.25">
      <c r="A599" s="6"/>
      <c r="B599" s="23"/>
    </row>
    <row r="600" spans="1:3" x14ac:dyDescent="0.25">
      <c r="A600" s="6"/>
      <c r="B600" s="23"/>
      <c r="C600" t="str">
        <f>CONCATENATE("     ",B593)</f>
        <v xml:space="preserve">     Your variant is not associated with any loss of function.</v>
      </c>
    </row>
    <row r="601" spans="1:3" x14ac:dyDescent="0.25">
      <c r="A601" s="6"/>
      <c r="B601" s="23"/>
    </row>
    <row r="602" spans="1:3" x14ac:dyDescent="0.25">
      <c r="A602" s="5"/>
      <c r="B602" s="23"/>
      <c r="C602" t="s">
        <v>455</v>
      </c>
    </row>
    <row r="603" spans="1:3" x14ac:dyDescent="0.25">
      <c r="A603" s="5"/>
      <c r="B603" s="23"/>
    </row>
    <row r="604" spans="1:3" x14ac:dyDescent="0.25">
      <c r="A604" s="5"/>
      <c r="B604" s="23"/>
      <c r="C604" t="str">
        <f>CONCATENATE( " &lt;piechart percentage=",B594," /&gt;")</f>
        <v xml:space="preserve"> &lt;piechart percentage=? /&gt;</v>
      </c>
    </row>
    <row r="605" spans="1:3" x14ac:dyDescent="0.25">
      <c r="A605" s="5"/>
      <c r="B605" s="23"/>
      <c r="C605" t="str">
        <f>" &lt;/Genotype&gt;"</f>
        <v xml:space="preserve"> &lt;/Genotype&gt;</v>
      </c>
    </row>
    <row r="606" spans="1:3" x14ac:dyDescent="0.25">
      <c r="A606" s="5" t="s">
        <v>50</v>
      </c>
      <c r="B606" s="23" t="str">
        <f>CONCATENATE("Your ",B312," gene has no variants. A normal gene is referred to as a ",CHAR(34),"wild-type",CHAR(34)," gene.")</f>
        <v>Your BMP2K gene has no variants. A normal gene is referred to as a "wild-type" gene.</v>
      </c>
      <c r="C606" t="str">
        <f>CONCATENATE(" &lt;Genotype hgvs=",CHAR(34),B578,B580,";",B580,CHAR(34)," name=",CHAR(34),B350,CHAR(34),"&gt; ")</f>
        <v xml:space="preserve"> &lt;Genotype hgvs="NC_000002.12:g.[166286562=];[166286562=]" name="G78863373C"&gt; </v>
      </c>
    </row>
    <row r="607" spans="1:3" x14ac:dyDescent="0.25">
      <c r="A607" s="6" t="s">
        <v>51</v>
      </c>
      <c r="B607" s="23" t="s">
        <v>464</v>
      </c>
      <c r="C607" t="s">
        <v>17</v>
      </c>
    </row>
    <row r="608" spans="1:3" x14ac:dyDescent="0.25">
      <c r="A608" s="6" t="s">
        <v>47</v>
      </c>
      <c r="B608" s="23" t="s">
        <v>388</v>
      </c>
      <c r="C608" t="s">
        <v>452</v>
      </c>
    </row>
    <row r="609" spans="1:3" x14ac:dyDescent="0.25">
      <c r="A609" s="5"/>
      <c r="B609" s="23"/>
    </row>
    <row r="610" spans="1:3" x14ac:dyDescent="0.25">
      <c r="A610" s="6"/>
      <c r="B610" s="23"/>
      <c r="C610" t="str">
        <f>CONCATENATE("     ",B606)</f>
        <v xml:space="preserve">     Your BMP2K gene has no variants. A normal gene is referred to as a "wild-type" gene.</v>
      </c>
    </row>
    <row r="611" spans="1:3" x14ac:dyDescent="0.25">
      <c r="A611" s="6"/>
      <c r="B611" s="23"/>
    </row>
    <row r="612" spans="1:3" x14ac:dyDescent="0.25">
      <c r="A612" s="6"/>
      <c r="B612" s="23"/>
      <c r="C612" t="s">
        <v>454</v>
      </c>
    </row>
    <row r="613" spans="1:3" x14ac:dyDescent="0.25">
      <c r="A613" s="6"/>
      <c r="B613" s="23"/>
    </row>
    <row r="614" spans="1:3" x14ac:dyDescent="0.25">
      <c r="A614" s="6"/>
      <c r="B614" s="23"/>
      <c r="C614" t="str">
        <f>CONCATENATE("     ",B607)</f>
        <v xml:space="preserve">     You are in the Severe Risk category. See below for more information.</v>
      </c>
    </row>
    <row r="615" spans="1:3" x14ac:dyDescent="0.25">
      <c r="A615" s="5"/>
      <c r="B615" s="23"/>
    </row>
    <row r="616" spans="1:3" x14ac:dyDescent="0.25">
      <c r="A616" s="5"/>
      <c r="B616" s="23"/>
      <c r="C616" t="s">
        <v>455</v>
      </c>
    </row>
    <row r="617" spans="1:3" x14ac:dyDescent="0.25">
      <c r="A617" s="5"/>
      <c r="B617" s="23"/>
    </row>
    <row r="618" spans="1:3" x14ac:dyDescent="0.25">
      <c r="A618" s="5"/>
      <c r="B618" s="23"/>
      <c r="C618" t="str">
        <f>CONCATENATE( " &lt;piechart percentage=",B608," /&gt;")</f>
        <v xml:space="preserve"> &lt;piechart percentage=? /&gt;</v>
      </c>
    </row>
    <row r="619" spans="1:3" x14ac:dyDescent="0.25">
      <c r="A619" s="5"/>
      <c r="B619" s="23"/>
      <c r="C619" t="str">
        <f>C354</f>
        <v>&lt;# G78888378T #&gt;</v>
      </c>
    </row>
    <row r="620" spans="1:3" x14ac:dyDescent="0.25">
      <c r="A620" s="5" t="s">
        <v>39</v>
      </c>
      <c r="B620" s="1" t="s">
        <v>89</v>
      </c>
      <c r="C620" t="str">
        <f>CONCATENATE(" &lt;Genotype hgvs=",CHAR(34),B620,B621,";",B622,CHAR(34)," name=",CHAR(34),B356,CHAR(34),"&gt; ")</f>
        <v xml:space="preserve"> &lt;Genotype hgvs="NC_000002.12:g.[166286562G&gt;C];[166286562=]" name="G78888378T"&gt; </v>
      </c>
    </row>
    <row r="621" spans="1:3" x14ac:dyDescent="0.25">
      <c r="A621" s="5" t="s">
        <v>40</v>
      </c>
      <c r="B621" s="25" t="s">
        <v>372</v>
      </c>
    </row>
    <row r="622" spans="1:3" x14ac:dyDescent="0.25">
      <c r="A622" s="5" t="s">
        <v>31</v>
      </c>
      <c r="B622" s="25" t="s">
        <v>373</v>
      </c>
      <c r="C622" t="s">
        <v>452</v>
      </c>
    </row>
    <row r="623" spans="1:3" x14ac:dyDescent="0.25">
      <c r="A623" s="5" t="s">
        <v>45</v>
      </c>
      <c r="B623" s="23" t="str">
        <f>CONCATENATE("People with this variant have one copy of the ",B359," variant. This substitution of a single nucleotide is known as a missense mutation.")</f>
        <v>People with this variant have one copy of the [G78888378T](https://www.ncbi.nlm.nih.gov/projects/SNP/snp_ref.cgi?rs=6850116) variant. This substitution of a single nucleotide is known as a missense mutation.</v>
      </c>
      <c r="C623" t="s">
        <v>17</v>
      </c>
    </row>
    <row r="624" spans="1:3" x14ac:dyDescent="0.25">
      <c r="A624" s="6" t="s">
        <v>46</v>
      </c>
      <c r="B624" s="23" t="s">
        <v>194</v>
      </c>
      <c r="C624" t="str">
        <f>CONCATENATE("     ",B623)</f>
        <v xml:space="preserve">     People with this variant have one copy of the [G78888378T](https://www.ncbi.nlm.nih.gov/projects/SNP/snp_ref.cgi?rs=6850116) variant. This substitution of a single nucleotide is known as a missense mutation.</v>
      </c>
    </row>
    <row r="625" spans="1:3" x14ac:dyDescent="0.25">
      <c r="A625" s="6" t="s">
        <v>47</v>
      </c>
      <c r="B625" s="23" t="s">
        <v>388</v>
      </c>
    </row>
    <row r="626" spans="1:3" x14ac:dyDescent="0.25">
      <c r="A626" s="5"/>
      <c r="B626" s="23"/>
      <c r="C626" t="s">
        <v>454</v>
      </c>
    </row>
    <row r="627" spans="1:3" x14ac:dyDescent="0.25">
      <c r="A627" s="6"/>
      <c r="B627" s="23"/>
    </row>
    <row r="628" spans="1:3" x14ac:dyDescent="0.25">
      <c r="A628" s="6"/>
      <c r="B628" s="23"/>
      <c r="C628" t="str">
        <f>CONCATENATE("     ",B624)</f>
        <v xml:space="preserve">     Your variant is not associated with any loss of function.</v>
      </c>
    </row>
    <row r="629" spans="1:3" x14ac:dyDescent="0.25">
      <c r="A629" s="6"/>
      <c r="B629" s="23"/>
    </row>
    <row r="630" spans="1:3" x14ac:dyDescent="0.25">
      <c r="A630" s="6"/>
      <c r="B630" s="23"/>
      <c r="C630" t="s">
        <v>455</v>
      </c>
    </row>
    <row r="631" spans="1:3" x14ac:dyDescent="0.25">
      <c r="A631" s="5"/>
      <c r="B631" s="23"/>
    </row>
    <row r="632" spans="1:3" x14ac:dyDescent="0.25">
      <c r="A632" s="5"/>
      <c r="B632" s="23"/>
      <c r="C632" t="str">
        <f>CONCATENATE( " &lt;piechart percentage=",B625," /&gt;")</f>
        <v xml:space="preserve"> &lt;piechart percentage=? /&gt;</v>
      </c>
    </row>
    <row r="633" spans="1:3" x14ac:dyDescent="0.25">
      <c r="A633" s="5"/>
      <c r="B633" s="23"/>
      <c r="C633" t="str">
        <f>" &lt;/Genotype&gt;"</f>
        <v xml:space="preserve"> &lt;/Genotype&gt;</v>
      </c>
    </row>
    <row r="634" spans="1:3" x14ac:dyDescent="0.25">
      <c r="A634" s="5" t="s">
        <v>48</v>
      </c>
      <c r="B634" s="23" t="str">
        <f>CONCATENATE("People with this variant have two copies of the ",B359," variant. This substitution of a single nucleotide is known as a missense mutation.")</f>
        <v>People with this variant have two copies of the [G78888378T](https://www.ncbi.nlm.nih.gov/projects/SNP/snp_ref.cgi?rs=6850116) variant. This substitution of a single nucleotide is known as a missense mutation.</v>
      </c>
      <c r="C634" t="str">
        <f>CONCATENATE(" &lt;Genotype hgvs=",CHAR(34),B620,B621,";",B621,CHAR(34)," name=",CHAR(34),B356,CHAR(34),"&gt; ")</f>
        <v xml:space="preserve"> &lt;Genotype hgvs="NC_000002.12:g.[166286562G&gt;C];[166286562G&gt;C]" name="G78888378T"&gt; </v>
      </c>
    </row>
    <row r="635" spans="1:3" x14ac:dyDescent="0.25">
      <c r="A635" s="6" t="s">
        <v>49</v>
      </c>
      <c r="B635" s="23" t="s">
        <v>194</v>
      </c>
      <c r="C635" t="s">
        <v>17</v>
      </c>
    </row>
    <row r="636" spans="1:3" x14ac:dyDescent="0.25">
      <c r="A636" s="6" t="s">
        <v>47</v>
      </c>
      <c r="B636" s="23" t="s">
        <v>388</v>
      </c>
      <c r="C636" t="s">
        <v>452</v>
      </c>
    </row>
    <row r="637" spans="1:3" x14ac:dyDescent="0.25">
      <c r="A637" s="6"/>
      <c r="B637" s="23"/>
    </row>
    <row r="638" spans="1:3" x14ac:dyDescent="0.25">
      <c r="A638" s="5"/>
      <c r="B638" s="23"/>
      <c r="C638" t="str">
        <f>CONCATENATE("     ",B634)</f>
        <v xml:space="preserve">     People with this variant have two copies of the [G78888378T](https://www.ncbi.nlm.nih.gov/projects/SNP/snp_ref.cgi?rs=6850116) variant. This substitution of a single nucleotide is known as a missense mutation.</v>
      </c>
    </row>
    <row r="639" spans="1:3" x14ac:dyDescent="0.25">
      <c r="A639" s="6"/>
      <c r="B639" s="23"/>
    </row>
    <row r="640" spans="1:3" x14ac:dyDescent="0.25">
      <c r="A640" s="6"/>
      <c r="B640" s="23"/>
      <c r="C640" t="s">
        <v>454</v>
      </c>
    </row>
    <row r="641" spans="1:3" x14ac:dyDescent="0.25">
      <c r="A641" s="6"/>
      <c r="B641" s="23"/>
    </row>
    <row r="642" spans="1:3" x14ac:dyDescent="0.25">
      <c r="A642" s="6"/>
      <c r="B642" s="23"/>
      <c r="C642" t="str">
        <f>CONCATENATE("     ",B635)</f>
        <v xml:space="preserve">     Your variant is not associated with any loss of function.</v>
      </c>
    </row>
    <row r="643" spans="1:3" x14ac:dyDescent="0.25">
      <c r="A643" s="6"/>
      <c r="B643" s="23"/>
    </row>
    <row r="644" spans="1:3" x14ac:dyDescent="0.25">
      <c r="A644" s="5"/>
      <c r="B644" s="23"/>
      <c r="C644" t="s">
        <v>455</v>
      </c>
    </row>
    <row r="645" spans="1:3" x14ac:dyDescent="0.25">
      <c r="A645" s="5"/>
      <c r="B645" s="23"/>
    </row>
    <row r="646" spans="1:3" x14ac:dyDescent="0.25">
      <c r="A646" s="5"/>
      <c r="B646" s="23"/>
      <c r="C646" t="str">
        <f>CONCATENATE( " &lt;piechart percentage=",B636," /&gt;")</f>
        <v xml:space="preserve"> &lt;piechart percentage=? /&gt;</v>
      </c>
    </row>
    <row r="647" spans="1:3" x14ac:dyDescent="0.25">
      <c r="A647" s="5"/>
      <c r="B647" s="23"/>
      <c r="C647" t="str">
        <f>" &lt;/Genotype&gt;"</f>
        <v xml:space="preserve"> &lt;/Genotype&gt;</v>
      </c>
    </row>
    <row r="648" spans="1:3" x14ac:dyDescent="0.25">
      <c r="A648" s="5" t="s">
        <v>50</v>
      </c>
      <c r="B648" s="23" t="str">
        <f>CONCATENATE("Your ",B312," gene has no variants. A normal gene is referred to as a ",CHAR(34),"wild-type",CHAR(34)," gene.")</f>
        <v>Your BMP2K gene has no variants. A normal gene is referred to as a "wild-type" gene.</v>
      </c>
      <c r="C648" t="str">
        <f>CONCATENATE(" &lt;Genotype hgvs=",CHAR(34),B620,B622,";",B622,CHAR(34)," name=",CHAR(34),B356,CHAR(34),"&gt; ")</f>
        <v xml:space="preserve"> &lt;Genotype hgvs="NC_000002.12:g.[166286562=];[166286562=]" name="G78888378T"&gt; </v>
      </c>
    </row>
    <row r="649" spans="1:3" x14ac:dyDescent="0.25">
      <c r="A649" s="6" t="s">
        <v>51</v>
      </c>
      <c r="B649" s="23" t="s">
        <v>464</v>
      </c>
      <c r="C649" t="s">
        <v>17</v>
      </c>
    </row>
    <row r="650" spans="1:3" x14ac:dyDescent="0.25">
      <c r="A650" s="6" t="s">
        <v>47</v>
      </c>
      <c r="B650" s="23" t="s">
        <v>388</v>
      </c>
      <c r="C650" t="s">
        <v>452</v>
      </c>
    </row>
    <row r="651" spans="1:3" x14ac:dyDescent="0.25">
      <c r="A651" s="5"/>
      <c r="B651" s="23"/>
    </row>
    <row r="652" spans="1:3" x14ac:dyDescent="0.25">
      <c r="A652" s="6"/>
      <c r="B652" s="23"/>
      <c r="C652" t="str">
        <f>CONCATENATE("     ",B648)</f>
        <v xml:space="preserve">     Your BMP2K gene has no variants. A normal gene is referred to as a "wild-type" gene.</v>
      </c>
    </row>
    <row r="653" spans="1:3" x14ac:dyDescent="0.25">
      <c r="A653" s="6"/>
      <c r="B653" s="23"/>
    </row>
    <row r="654" spans="1:3" x14ac:dyDescent="0.25">
      <c r="A654" s="6"/>
      <c r="B654" s="23"/>
      <c r="C654" t="s">
        <v>454</v>
      </c>
    </row>
    <row r="655" spans="1:3" x14ac:dyDescent="0.25">
      <c r="A655" s="6"/>
      <c r="B655" s="23"/>
    </row>
    <row r="656" spans="1:3" x14ac:dyDescent="0.25">
      <c r="A656" s="6"/>
      <c r="B656" s="23"/>
      <c r="C656" t="str">
        <f>CONCATENATE("     ",B649)</f>
        <v xml:space="preserve">     You are in the Severe Risk category. See below for more information.</v>
      </c>
    </row>
    <row r="657" spans="1:3" x14ac:dyDescent="0.25">
      <c r="A657" s="5"/>
      <c r="B657" s="23"/>
    </row>
    <row r="658" spans="1:3" x14ac:dyDescent="0.25">
      <c r="A658" s="5"/>
      <c r="B658" s="23"/>
      <c r="C658" t="s">
        <v>455</v>
      </c>
    </row>
    <row r="659" spans="1:3" x14ac:dyDescent="0.25">
      <c r="A659" s="5"/>
      <c r="B659" s="23"/>
    </row>
    <row r="660" spans="1:3" x14ac:dyDescent="0.25">
      <c r="A660" s="5"/>
      <c r="B660" s="23"/>
      <c r="C660" t="str">
        <f>CONCATENATE( " &lt;piechart percentage=",B650," /&gt;")</f>
        <v xml:space="preserve"> &lt;piechart percentage=? /&gt;</v>
      </c>
    </row>
    <row r="661" spans="1:3" x14ac:dyDescent="0.25">
      <c r="A661" s="5" t="s">
        <v>52</v>
      </c>
      <c r="B661" s="23" t="str">
        <f>CONCATENATE("Your ",B312," gene has an unknown variant.")</f>
        <v>Your BMP2K gene has an unknown variant.</v>
      </c>
      <c r="C661" t="str">
        <f>CONCATENATE(" &lt;Genotype hgvs=",CHAR(34),"unknown",CHAR(34),"&gt; ")</f>
        <v xml:space="preserve"> &lt;Genotype hgvs="unknown"&gt; </v>
      </c>
    </row>
    <row r="662" spans="1:3" x14ac:dyDescent="0.25">
      <c r="A662" s="6" t="s">
        <v>52</v>
      </c>
      <c r="B662" s="23" t="s">
        <v>115</v>
      </c>
      <c r="C662" t="s">
        <v>17</v>
      </c>
    </row>
    <row r="663" spans="1:3" x14ac:dyDescent="0.25">
      <c r="A663" s="6" t="s">
        <v>47</v>
      </c>
      <c r="B663" s="23"/>
      <c r="C663" t="s">
        <v>452</v>
      </c>
    </row>
    <row r="664" spans="1:3" x14ac:dyDescent="0.25">
      <c r="A664" s="6"/>
      <c r="B664" s="23"/>
    </row>
    <row r="665" spans="1:3" x14ac:dyDescent="0.25">
      <c r="A665" s="6"/>
      <c r="B665" s="23"/>
      <c r="C665" t="str">
        <f>CONCATENATE("     ",B661)</f>
        <v xml:space="preserve">     Your BMP2K gene has an unknown variant.</v>
      </c>
    </row>
    <row r="666" spans="1:3" x14ac:dyDescent="0.25">
      <c r="A666" s="6"/>
      <c r="B666" s="23"/>
    </row>
    <row r="667" spans="1:3" x14ac:dyDescent="0.25">
      <c r="A667" s="6"/>
      <c r="B667" s="23"/>
      <c r="C667" t="s">
        <v>454</v>
      </c>
    </row>
    <row r="668" spans="1:3" x14ac:dyDescent="0.25">
      <c r="A668" s="6"/>
      <c r="B668" s="23"/>
    </row>
    <row r="669" spans="1:3" x14ac:dyDescent="0.25">
      <c r="A669" s="5"/>
      <c r="B669" s="23"/>
      <c r="C669" t="str">
        <f>CONCATENATE("     ",B662)</f>
        <v xml:space="preserve">     The effect is unknown.</v>
      </c>
    </row>
    <row r="670" spans="1:3" x14ac:dyDescent="0.25">
      <c r="A670" s="6"/>
      <c r="B670" s="23"/>
    </row>
    <row r="671" spans="1:3" x14ac:dyDescent="0.25">
      <c r="A671" s="5"/>
      <c r="B671" s="23"/>
      <c r="C671" t="s">
        <v>455</v>
      </c>
    </row>
    <row r="672" spans="1:3" x14ac:dyDescent="0.25">
      <c r="A672" s="5"/>
      <c r="B672" s="23"/>
    </row>
    <row r="673" spans="1:3" x14ac:dyDescent="0.25">
      <c r="A673" s="5"/>
      <c r="B673" s="23"/>
      <c r="C673" t="str">
        <f>CONCATENATE( " &lt;piechart percentage=",B663," /&gt;")</f>
        <v xml:space="preserve"> &lt;piechart percentage= /&gt;</v>
      </c>
    </row>
    <row r="674" spans="1:3" x14ac:dyDescent="0.25">
      <c r="A674" s="5"/>
      <c r="B674" s="23"/>
      <c r="C674" t="str">
        <f>" &lt;/Genotype&gt;"</f>
        <v xml:space="preserve"> &lt;/Genotype&gt;</v>
      </c>
    </row>
    <row r="675" spans="1:3" x14ac:dyDescent="0.25">
      <c r="A675" s="5" t="s">
        <v>50</v>
      </c>
      <c r="B675" s="23" t="str">
        <f>CONCATENATE("Your ",B312," gene has no variants. A normal gene is referred to as a ",CHAR(34),"wild-type",CHAR(34)," gene.")</f>
        <v>Your BMP2K gene has no variants. A normal gene is referred to as a "wild-type" gene.</v>
      </c>
      <c r="C675" t="str">
        <f>CONCATENATE(" &lt;Genotype hgvs=",CHAR(34),"wildtype",CHAR(34),"&gt;")</f>
        <v xml:space="preserve"> &lt;Genotype hgvs="wildtype"&gt;</v>
      </c>
    </row>
    <row r="676" spans="1:3" x14ac:dyDescent="0.25">
      <c r="A676" s="6" t="s">
        <v>51</v>
      </c>
      <c r="B676" s="23" t="s">
        <v>194</v>
      </c>
      <c r="C676" t="s">
        <v>17</v>
      </c>
    </row>
    <row r="677" spans="1:3" x14ac:dyDescent="0.25">
      <c r="A677" s="6" t="s">
        <v>47</v>
      </c>
      <c r="B677" s="23"/>
      <c r="C677" t="s">
        <v>452</v>
      </c>
    </row>
    <row r="678" spans="1:3" x14ac:dyDescent="0.25">
      <c r="A678" s="6"/>
      <c r="B678" s="23"/>
    </row>
    <row r="679" spans="1:3" x14ac:dyDescent="0.25">
      <c r="A679" s="6"/>
      <c r="B679" s="23"/>
      <c r="C679" t="str">
        <f>CONCATENATE("     ",B675)</f>
        <v xml:space="preserve">     Your BMP2K gene has no variants. A normal gene is referred to as a "wild-type" gene.</v>
      </c>
    </row>
    <row r="680" spans="1:3" x14ac:dyDescent="0.25">
      <c r="A680" s="6"/>
      <c r="B680" s="23"/>
    </row>
    <row r="681" spans="1:3" x14ac:dyDescent="0.25">
      <c r="A681" s="6"/>
      <c r="B681" s="23"/>
      <c r="C681" t="s">
        <v>454</v>
      </c>
    </row>
    <row r="682" spans="1:3" x14ac:dyDescent="0.25">
      <c r="A682" s="6"/>
      <c r="B682" s="23"/>
    </row>
    <row r="683" spans="1:3" x14ac:dyDescent="0.25">
      <c r="A683" s="6"/>
      <c r="B683" s="23"/>
      <c r="C683" t="str">
        <f>CONCATENATE("     ",B676)</f>
        <v xml:space="preserve">     Your variant is not associated with any loss of function.</v>
      </c>
    </row>
    <row r="684" spans="1:3" x14ac:dyDescent="0.25">
      <c r="A684" s="6"/>
      <c r="B684" s="23"/>
    </row>
    <row r="685" spans="1:3" x14ac:dyDescent="0.25">
      <c r="A685" s="6"/>
      <c r="B685" s="23"/>
      <c r="C685" t="s">
        <v>455</v>
      </c>
    </row>
    <row r="686" spans="1:3" x14ac:dyDescent="0.25">
      <c r="A686" s="5"/>
      <c r="B686" s="23"/>
    </row>
    <row r="687" spans="1:3" x14ac:dyDescent="0.25">
      <c r="A687" s="6"/>
      <c r="B687" s="23"/>
      <c r="C687" t="str">
        <f>CONCATENATE( " &lt;piechart percentage=",B677," /&gt;")</f>
        <v xml:space="preserve"> &lt;piechart percentage= /&gt;</v>
      </c>
    </row>
    <row r="688" spans="1:3" x14ac:dyDescent="0.25">
      <c r="A688" s="6"/>
      <c r="B688" s="23"/>
      <c r="C688" t="str">
        <f>" &lt;/Genotype&gt;"</f>
        <v xml:space="preserve"> &lt;/Genotype&gt;</v>
      </c>
    </row>
    <row r="689" spans="1:3" x14ac:dyDescent="0.25">
      <c r="A689" s="6"/>
      <c r="B689" s="23"/>
      <c r="C689" t="str">
        <f>"&lt;/GeneAnalysis&gt;"</f>
        <v>&lt;/GeneAnalysis&gt;</v>
      </c>
    </row>
    <row r="690" spans="1:3" s="29" customFormat="1" x14ac:dyDescent="0.25">
      <c r="A690" s="30"/>
      <c r="B690" s="28"/>
    </row>
    <row r="691" spans="1:3" s="29" customFormat="1" x14ac:dyDescent="0.25">
      <c r="A691" s="30"/>
      <c r="B691" s="28"/>
    </row>
    <row r="692" spans="1:3" s="29" customFormat="1" x14ac:dyDescent="0.25">
      <c r="A692" s="30"/>
      <c r="B692" s="28"/>
    </row>
    <row r="693" spans="1:3" x14ac:dyDescent="0.25">
      <c r="A693" s="6"/>
      <c r="B693" s="23"/>
    </row>
    <row r="694" spans="1:3" x14ac:dyDescent="0.25">
      <c r="A694" s="6"/>
      <c r="B694" s="23"/>
    </row>
    <row r="695" spans="1:3" x14ac:dyDescent="0.25">
      <c r="A695" s="6"/>
      <c r="B695" s="23"/>
    </row>
    <row r="696" spans="1:3" x14ac:dyDescent="0.25">
      <c r="A696" s="6"/>
      <c r="B696" s="23"/>
    </row>
    <row r="697" spans="1:3" x14ac:dyDescent="0.25">
      <c r="B697" s="23"/>
    </row>
    <row r="698" spans="1:3" x14ac:dyDescent="0.25">
      <c r="B698" s="23"/>
    </row>
    <row r="699" spans="1:3" x14ac:dyDescent="0.25">
      <c r="A699" s="6"/>
      <c r="B699" s="23"/>
    </row>
    <row r="700" spans="1:3" x14ac:dyDescent="0.25">
      <c r="A700" s="6"/>
      <c r="B700" s="1"/>
    </row>
    <row r="701" spans="1:3" x14ac:dyDescent="0.25">
      <c r="A701" s="5"/>
      <c r="B701" s="26"/>
    </row>
    <row r="702" spans="1:3" x14ac:dyDescent="0.25">
      <c r="A702" s="5"/>
      <c r="B702" s="23"/>
    </row>
    <row r="703" spans="1:3" x14ac:dyDescent="0.25">
      <c r="A703" s="5"/>
      <c r="B703" s="23"/>
    </row>
    <row r="704" spans="1:3" x14ac:dyDescent="0.25">
      <c r="A704" s="5"/>
      <c r="B704" s="26"/>
    </row>
    <row r="705" spans="1:3" x14ac:dyDescent="0.25">
      <c r="B705" s="23"/>
    </row>
    <row r="706" spans="1:3" x14ac:dyDescent="0.25">
      <c r="A706" s="6"/>
      <c r="B706" s="1"/>
    </row>
    <row r="707" spans="1:3" x14ac:dyDescent="0.25">
      <c r="A707" s="5"/>
      <c r="B707" s="26"/>
    </row>
    <row r="708" spans="1:3" x14ac:dyDescent="0.25">
      <c r="A708" s="5"/>
      <c r="B708" s="23"/>
    </row>
    <row r="709" spans="1:3" x14ac:dyDescent="0.25">
      <c r="A709" s="5"/>
      <c r="B709" s="23"/>
    </row>
    <row r="710" spans="1:3" x14ac:dyDescent="0.25">
      <c r="A710" s="6"/>
      <c r="B710" s="26"/>
    </row>
    <row r="711" spans="1:3" s="29" customFormat="1" x14ac:dyDescent="0.25">
      <c r="A711" s="27"/>
      <c r="B711" s="28"/>
    </row>
    <row r="712" spans="1:3" s="29" customFormat="1" x14ac:dyDescent="0.25">
      <c r="A712" s="27"/>
      <c r="B712" s="28"/>
      <c r="C712"/>
    </row>
    <row r="713" spans="1:3" x14ac:dyDescent="0.25">
      <c r="A713" s="5"/>
      <c r="B713" s="36"/>
    </row>
    <row r="714" spans="1:3" x14ac:dyDescent="0.25">
      <c r="A714" s="5"/>
      <c r="B714" s="23"/>
    </row>
    <row r="715" spans="1:3" x14ac:dyDescent="0.25">
      <c r="A715" s="5"/>
      <c r="B715" s="23"/>
    </row>
    <row r="716" spans="1:3" x14ac:dyDescent="0.25">
      <c r="A716" s="5"/>
      <c r="B716" s="23"/>
    </row>
    <row r="717" spans="1:3" x14ac:dyDescent="0.25">
      <c r="A717" s="6"/>
      <c r="B717" s="23"/>
    </row>
    <row r="718" spans="1:3" x14ac:dyDescent="0.25">
      <c r="A718" s="6"/>
      <c r="B718" s="23"/>
    </row>
    <row r="719" spans="1:3" x14ac:dyDescent="0.25">
      <c r="A719" s="5"/>
      <c r="B719" s="23"/>
    </row>
    <row r="720" spans="1:3" x14ac:dyDescent="0.25">
      <c r="A720" s="6"/>
      <c r="B720" s="23"/>
    </row>
    <row r="721" spans="1:2" x14ac:dyDescent="0.25">
      <c r="A721" s="6"/>
      <c r="B721" s="23"/>
    </row>
    <row r="722" spans="1:2" x14ac:dyDescent="0.25">
      <c r="A722" s="6"/>
      <c r="B722" s="23"/>
    </row>
    <row r="723" spans="1:2" x14ac:dyDescent="0.25">
      <c r="A723" s="6"/>
      <c r="B723" s="23"/>
    </row>
    <row r="724" spans="1:2" x14ac:dyDescent="0.25">
      <c r="A724" s="5"/>
      <c r="B724" s="23"/>
    </row>
    <row r="725" spans="1:2" x14ac:dyDescent="0.25">
      <c r="A725" s="5"/>
      <c r="B725" s="23"/>
    </row>
    <row r="726" spans="1:2" x14ac:dyDescent="0.25">
      <c r="A726" s="5"/>
      <c r="B726" s="23"/>
    </row>
    <row r="727" spans="1:2" x14ac:dyDescent="0.25">
      <c r="A727" s="5"/>
      <c r="B727" s="23"/>
    </row>
    <row r="728" spans="1:2" x14ac:dyDescent="0.25">
      <c r="A728" s="6"/>
      <c r="B728" s="23"/>
    </row>
    <row r="729" spans="1:2" x14ac:dyDescent="0.25">
      <c r="A729" s="6"/>
      <c r="B729" s="23"/>
    </row>
    <row r="730" spans="1:2" x14ac:dyDescent="0.25">
      <c r="A730" s="6"/>
      <c r="B730" s="23"/>
    </row>
    <row r="731" spans="1:2" x14ac:dyDescent="0.25">
      <c r="A731" s="5"/>
      <c r="B731" s="23"/>
    </row>
    <row r="732" spans="1:2" x14ac:dyDescent="0.25">
      <c r="A732" s="6"/>
      <c r="B732" s="23"/>
    </row>
    <row r="733" spans="1:2" x14ac:dyDescent="0.25">
      <c r="A733" s="6"/>
      <c r="B733" s="23"/>
    </row>
    <row r="734" spans="1:2" x14ac:dyDescent="0.25">
      <c r="A734" s="6"/>
      <c r="B734" s="23"/>
    </row>
    <row r="735" spans="1:2" x14ac:dyDescent="0.25">
      <c r="A735" s="6"/>
      <c r="B735" s="23"/>
    </row>
    <row r="736" spans="1:2" x14ac:dyDescent="0.25">
      <c r="A736" s="6"/>
      <c r="B736" s="23"/>
    </row>
    <row r="737" spans="1:2" x14ac:dyDescent="0.25">
      <c r="A737" s="5"/>
      <c r="B737" s="23"/>
    </row>
    <row r="738" spans="1:2" x14ac:dyDescent="0.25">
      <c r="A738" s="5"/>
      <c r="B738" s="23"/>
    </row>
    <row r="739" spans="1:2" x14ac:dyDescent="0.25">
      <c r="A739" s="5"/>
      <c r="B739" s="23"/>
    </row>
    <row r="740" spans="1:2" x14ac:dyDescent="0.25">
      <c r="A740" s="5"/>
      <c r="B740" s="23"/>
    </row>
    <row r="741" spans="1:2" x14ac:dyDescent="0.25">
      <c r="A741" s="5"/>
      <c r="B741" s="23"/>
    </row>
    <row r="742" spans="1:2" x14ac:dyDescent="0.25">
      <c r="A742" s="6"/>
      <c r="B742" s="23"/>
    </row>
    <row r="743" spans="1:2" x14ac:dyDescent="0.25">
      <c r="A743" s="6"/>
      <c r="B743" s="23"/>
    </row>
    <row r="744" spans="1:2" x14ac:dyDescent="0.25">
      <c r="A744" s="5"/>
      <c r="B744" s="23"/>
    </row>
    <row r="745" spans="1:2" x14ac:dyDescent="0.25">
      <c r="A745" s="6"/>
      <c r="B745" s="23"/>
    </row>
    <row r="746" spans="1:2" x14ac:dyDescent="0.25">
      <c r="A746" s="6"/>
      <c r="B746" s="23"/>
    </row>
    <row r="747" spans="1:2" x14ac:dyDescent="0.25">
      <c r="A747" s="6"/>
      <c r="B747" s="23"/>
    </row>
    <row r="748" spans="1:2" x14ac:dyDescent="0.25">
      <c r="A748" s="6"/>
      <c r="B748" s="23"/>
    </row>
    <row r="749" spans="1:2" x14ac:dyDescent="0.25">
      <c r="A749" s="6"/>
      <c r="B749" s="23"/>
    </row>
    <row r="750" spans="1:2" x14ac:dyDescent="0.25">
      <c r="A750" s="5"/>
      <c r="B750" s="23"/>
    </row>
    <row r="751" spans="1:2" x14ac:dyDescent="0.25">
      <c r="A751" s="5"/>
      <c r="B751" s="23"/>
    </row>
    <row r="752" spans="1:2" x14ac:dyDescent="0.25">
      <c r="A752" s="5"/>
      <c r="B752" s="23"/>
    </row>
    <row r="753" spans="1:2" x14ac:dyDescent="0.25">
      <c r="A753" s="5"/>
      <c r="B753" s="23"/>
    </row>
    <row r="754" spans="1:2" x14ac:dyDescent="0.25">
      <c r="A754" s="5"/>
      <c r="B754" s="23"/>
    </row>
    <row r="755" spans="1:2" x14ac:dyDescent="0.25">
      <c r="A755" s="5"/>
      <c r="B755" s="23"/>
    </row>
    <row r="756" spans="1:2" x14ac:dyDescent="0.25">
      <c r="A756" s="5"/>
      <c r="B756" s="1"/>
    </row>
    <row r="757" spans="1:2" x14ac:dyDescent="0.25">
      <c r="A757" s="5"/>
      <c r="B757" s="23"/>
    </row>
    <row r="758" spans="1:2" x14ac:dyDescent="0.25">
      <c r="A758" s="5"/>
      <c r="B758" s="23"/>
    </row>
    <row r="759" spans="1:2" x14ac:dyDescent="0.25">
      <c r="A759" s="5"/>
      <c r="B759" s="23"/>
    </row>
    <row r="760" spans="1:2" x14ac:dyDescent="0.25">
      <c r="A760" s="6"/>
      <c r="B760" s="23"/>
    </row>
    <row r="761" spans="1:2" x14ac:dyDescent="0.25">
      <c r="A761" s="6"/>
      <c r="B761" s="23"/>
    </row>
    <row r="762" spans="1:2" x14ac:dyDescent="0.25">
      <c r="A762" s="5"/>
      <c r="B762" s="23"/>
    </row>
    <row r="763" spans="1:2" x14ac:dyDescent="0.25">
      <c r="A763" s="6"/>
      <c r="B763" s="23"/>
    </row>
    <row r="764" spans="1:2" x14ac:dyDescent="0.25">
      <c r="A764" s="6"/>
      <c r="B764" s="23"/>
    </row>
    <row r="765" spans="1:2" x14ac:dyDescent="0.25">
      <c r="A765" s="6"/>
      <c r="B765" s="23"/>
    </row>
    <row r="766" spans="1:2" x14ac:dyDescent="0.25">
      <c r="A766" s="6"/>
      <c r="B766" s="23"/>
    </row>
    <row r="767" spans="1:2" x14ac:dyDescent="0.25">
      <c r="A767" s="5"/>
      <c r="B767" s="23"/>
    </row>
    <row r="768" spans="1:2" x14ac:dyDescent="0.25">
      <c r="A768" s="5"/>
      <c r="B768" s="23"/>
    </row>
    <row r="769" spans="1:2" x14ac:dyDescent="0.25">
      <c r="A769" s="5"/>
      <c r="B769" s="23"/>
    </row>
    <row r="770" spans="1:2" x14ac:dyDescent="0.25">
      <c r="A770" s="5"/>
      <c r="B770" s="23"/>
    </row>
    <row r="771" spans="1:2" x14ac:dyDescent="0.25">
      <c r="A771" s="6"/>
      <c r="B771" s="23"/>
    </row>
    <row r="772" spans="1:2" x14ac:dyDescent="0.25">
      <c r="A772" s="6"/>
      <c r="B772" s="23"/>
    </row>
    <row r="773" spans="1:2" x14ac:dyDescent="0.25">
      <c r="A773" s="6"/>
      <c r="B773" s="23"/>
    </row>
    <row r="774" spans="1:2" x14ac:dyDescent="0.25">
      <c r="A774" s="5"/>
      <c r="B774" s="23"/>
    </row>
    <row r="775" spans="1:2" x14ac:dyDescent="0.25">
      <c r="A775" s="6"/>
      <c r="B775" s="23"/>
    </row>
    <row r="776" spans="1:2" x14ac:dyDescent="0.25">
      <c r="A776" s="6"/>
      <c r="B776" s="23"/>
    </row>
    <row r="777" spans="1:2" x14ac:dyDescent="0.25">
      <c r="A777" s="6"/>
      <c r="B777" s="23"/>
    </row>
    <row r="778" spans="1:2" x14ac:dyDescent="0.25">
      <c r="A778" s="6"/>
      <c r="B778" s="23"/>
    </row>
    <row r="779" spans="1:2" x14ac:dyDescent="0.25">
      <c r="A779" s="6"/>
      <c r="B779" s="23"/>
    </row>
    <row r="780" spans="1:2" x14ac:dyDescent="0.25">
      <c r="A780" s="5"/>
      <c r="B780" s="23"/>
    </row>
    <row r="781" spans="1:2" x14ac:dyDescent="0.25">
      <c r="A781" s="5"/>
      <c r="B781" s="23"/>
    </row>
    <row r="782" spans="1:2" x14ac:dyDescent="0.25">
      <c r="A782" s="5"/>
      <c r="B782" s="23"/>
    </row>
    <row r="783" spans="1:2" x14ac:dyDescent="0.25">
      <c r="A783" s="5"/>
      <c r="B783" s="23"/>
    </row>
    <row r="784" spans="1:2" x14ac:dyDescent="0.25">
      <c r="A784" s="5"/>
      <c r="B784" s="23"/>
    </row>
    <row r="785" spans="1:2" x14ac:dyDescent="0.25">
      <c r="A785" s="6"/>
      <c r="B785" s="23"/>
    </row>
    <row r="786" spans="1:2" x14ac:dyDescent="0.25">
      <c r="A786" s="6"/>
      <c r="B786" s="23"/>
    </row>
    <row r="787" spans="1:2" x14ac:dyDescent="0.25">
      <c r="A787" s="5"/>
      <c r="B787" s="23"/>
    </row>
    <row r="788" spans="1:2" x14ac:dyDescent="0.25">
      <c r="A788" s="6"/>
      <c r="B788" s="23"/>
    </row>
    <row r="789" spans="1:2" x14ac:dyDescent="0.25">
      <c r="A789" s="6"/>
      <c r="B789" s="23"/>
    </row>
    <row r="790" spans="1:2" x14ac:dyDescent="0.25">
      <c r="A790" s="6"/>
      <c r="B790" s="23"/>
    </row>
    <row r="791" spans="1:2" x14ac:dyDescent="0.25">
      <c r="A791" s="6"/>
      <c r="B791" s="23"/>
    </row>
    <row r="792" spans="1:2" x14ac:dyDescent="0.25">
      <c r="A792" s="6"/>
      <c r="B792" s="23"/>
    </row>
    <row r="793" spans="1:2" x14ac:dyDescent="0.25">
      <c r="A793" s="5"/>
      <c r="B793" s="23"/>
    </row>
    <row r="794" spans="1:2" x14ac:dyDescent="0.25">
      <c r="A794" s="5"/>
      <c r="B794" s="23"/>
    </row>
    <row r="795" spans="1:2" x14ac:dyDescent="0.25">
      <c r="A795" s="5"/>
      <c r="B795" s="23"/>
    </row>
    <row r="796" spans="1:2" x14ac:dyDescent="0.25">
      <c r="A796" s="5"/>
      <c r="B796" s="23"/>
    </row>
    <row r="797" spans="1:2" x14ac:dyDescent="0.25">
      <c r="A797" s="5"/>
      <c r="B797" s="23"/>
    </row>
    <row r="798" spans="1:2" x14ac:dyDescent="0.25">
      <c r="A798" s="5"/>
      <c r="B798" s="23"/>
    </row>
    <row r="799" spans="1:2" x14ac:dyDescent="0.25">
      <c r="A799" s="6"/>
      <c r="B799" s="23"/>
    </row>
    <row r="800" spans="1:2" x14ac:dyDescent="0.25">
      <c r="A800" s="6"/>
      <c r="B800" s="23"/>
    </row>
    <row r="801" spans="1:2" x14ac:dyDescent="0.25">
      <c r="A801" s="6"/>
      <c r="B801" s="23"/>
    </row>
    <row r="802" spans="1:2" x14ac:dyDescent="0.25">
      <c r="A802" s="6"/>
      <c r="B802" s="23"/>
    </row>
    <row r="803" spans="1:2" x14ac:dyDescent="0.25">
      <c r="A803" s="6"/>
      <c r="B803" s="23"/>
    </row>
    <row r="804" spans="1:2" x14ac:dyDescent="0.25">
      <c r="A804" s="6"/>
      <c r="B804" s="23"/>
    </row>
    <row r="805" spans="1:2" x14ac:dyDescent="0.25">
      <c r="A805" s="6"/>
      <c r="B805" s="23"/>
    </row>
    <row r="806" spans="1:2" x14ac:dyDescent="0.25">
      <c r="A806" s="5"/>
      <c r="B806" s="23"/>
    </row>
    <row r="807" spans="1:2" x14ac:dyDescent="0.25">
      <c r="A807" s="6"/>
      <c r="B807" s="23"/>
    </row>
    <row r="808" spans="1:2" x14ac:dyDescent="0.25">
      <c r="A808" s="5"/>
      <c r="B808" s="23"/>
    </row>
    <row r="809" spans="1:2" x14ac:dyDescent="0.25">
      <c r="A809" s="5"/>
      <c r="B809" s="23"/>
    </row>
    <row r="810" spans="1:2" x14ac:dyDescent="0.25">
      <c r="A810" s="5"/>
      <c r="B810" s="23"/>
    </row>
    <row r="811" spans="1:2" x14ac:dyDescent="0.25">
      <c r="A811" s="5"/>
      <c r="B811" s="23"/>
    </row>
    <row r="812" spans="1:2" x14ac:dyDescent="0.25">
      <c r="A812" s="5"/>
      <c r="B812" s="23"/>
    </row>
    <row r="813" spans="1:2" x14ac:dyDescent="0.25">
      <c r="A813" s="6"/>
      <c r="B813" s="23"/>
    </row>
    <row r="814" spans="1:2" x14ac:dyDescent="0.25">
      <c r="A814" s="6"/>
      <c r="B814" s="23"/>
    </row>
    <row r="815" spans="1:2" x14ac:dyDescent="0.25">
      <c r="A815" s="6"/>
      <c r="B815" s="23"/>
    </row>
    <row r="816" spans="1:2" x14ac:dyDescent="0.25">
      <c r="A816" s="6"/>
      <c r="B816" s="23"/>
    </row>
    <row r="817" spans="1:2" x14ac:dyDescent="0.25">
      <c r="A817" s="6"/>
      <c r="B817" s="23"/>
    </row>
    <row r="818" spans="1:2" x14ac:dyDescent="0.25">
      <c r="A818" s="6"/>
      <c r="B818" s="23"/>
    </row>
    <row r="819" spans="1:2" x14ac:dyDescent="0.25">
      <c r="A819" s="6"/>
      <c r="B819" s="23"/>
    </row>
    <row r="820" spans="1:2" x14ac:dyDescent="0.25">
      <c r="A820" s="6"/>
      <c r="B820" s="23"/>
    </row>
    <row r="821" spans="1:2" x14ac:dyDescent="0.25">
      <c r="A821" s="6"/>
      <c r="B821" s="23"/>
    </row>
    <row r="822" spans="1:2" x14ac:dyDescent="0.25">
      <c r="A822" s="6"/>
      <c r="B822" s="23"/>
    </row>
    <row r="823" spans="1:2" x14ac:dyDescent="0.25">
      <c r="A823" s="5"/>
      <c r="B823" s="23"/>
    </row>
    <row r="824" spans="1:2" x14ac:dyDescent="0.25">
      <c r="A824" s="6"/>
      <c r="B824" s="23"/>
    </row>
    <row r="825" spans="1:2" x14ac:dyDescent="0.25">
      <c r="A825" s="6"/>
      <c r="B825" s="23"/>
    </row>
    <row r="826" spans="1:2" x14ac:dyDescent="0.25">
      <c r="A826" s="6"/>
      <c r="B826" s="23"/>
    </row>
    <row r="827" spans="1:2" s="29" customFormat="1" x14ac:dyDescent="0.25"/>
    <row r="828" spans="1:2" s="29" customFormat="1" x14ac:dyDescent="0.25">
      <c r="A828" s="30"/>
      <c r="B828" s="28"/>
    </row>
    <row r="829" spans="1:2" x14ac:dyDescent="0.25">
      <c r="A829" s="6"/>
      <c r="B829" s="23"/>
    </row>
    <row r="830" spans="1:2" x14ac:dyDescent="0.25">
      <c r="A830" s="6"/>
      <c r="B830" s="23"/>
    </row>
    <row r="831" spans="1:2" x14ac:dyDescent="0.25">
      <c r="A831" s="6"/>
      <c r="B831" s="23"/>
    </row>
    <row r="832" spans="1:2" x14ac:dyDescent="0.25">
      <c r="A832" s="6"/>
      <c r="B832" s="23"/>
    </row>
    <row r="833" spans="1:3" x14ac:dyDescent="0.25">
      <c r="B833" s="23"/>
    </row>
    <row r="834" spans="1:3" x14ac:dyDescent="0.25">
      <c r="B834" s="23"/>
    </row>
    <row r="835" spans="1:3" x14ac:dyDescent="0.25">
      <c r="A835" s="6"/>
      <c r="B835" s="23"/>
    </row>
    <row r="836" spans="1:3" x14ac:dyDescent="0.25">
      <c r="A836" s="6"/>
      <c r="B836" s="1"/>
    </row>
    <row r="837" spans="1:3" x14ac:dyDescent="0.25">
      <c r="A837" s="5"/>
      <c r="B837" s="26"/>
    </row>
    <row r="838" spans="1:3" x14ac:dyDescent="0.25">
      <c r="A838" s="5"/>
      <c r="B838" s="23"/>
    </row>
    <row r="839" spans="1:3" x14ac:dyDescent="0.25">
      <c r="A839" s="5"/>
      <c r="B839" s="23"/>
    </row>
    <row r="840" spans="1:3" x14ac:dyDescent="0.25">
      <c r="A840" s="5"/>
      <c r="B840" s="26"/>
    </row>
    <row r="841" spans="1:3" x14ac:dyDescent="0.25">
      <c r="B841" s="23"/>
    </row>
    <row r="842" spans="1:3" x14ac:dyDescent="0.25">
      <c r="A842" s="6"/>
      <c r="B842" s="1"/>
    </row>
    <row r="843" spans="1:3" x14ac:dyDescent="0.25">
      <c r="A843" s="5"/>
      <c r="B843" s="26"/>
    </row>
    <row r="844" spans="1:3" x14ac:dyDescent="0.25">
      <c r="A844" s="5"/>
      <c r="B844" s="23"/>
    </row>
    <row r="845" spans="1:3" x14ac:dyDescent="0.25">
      <c r="A845" s="5"/>
      <c r="B845" s="23"/>
    </row>
    <row r="846" spans="1:3" x14ac:dyDescent="0.25">
      <c r="A846" s="6"/>
      <c r="B846" s="26"/>
    </row>
    <row r="847" spans="1:3" s="29" customFormat="1" x14ac:dyDescent="0.25">
      <c r="A847" s="27"/>
      <c r="B847" s="28"/>
    </row>
    <row r="848" spans="1:3" s="29" customFormat="1" x14ac:dyDescent="0.25">
      <c r="A848" s="27"/>
      <c r="B848" s="28"/>
      <c r="C848"/>
    </row>
    <row r="849" spans="1:2" x14ac:dyDescent="0.25">
      <c r="A849" s="5"/>
      <c r="B849" s="36"/>
    </row>
    <row r="850" spans="1:2" x14ac:dyDescent="0.25">
      <c r="A850" s="5"/>
      <c r="B850" s="23"/>
    </row>
    <row r="851" spans="1:2" x14ac:dyDescent="0.25">
      <c r="A851" s="5"/>
      <c r="B851" s="23"/>
    </row>
    <row r="852" spans="1:2" x14ac:dyDescent="0.25">
      <c r="A852" s="5"/>
      <c r="B852" s="23"/>
    </row>
    <row r="853" spans="1:2" x14ac:dyDescent="0.25">
      <c r="A853" s="6"/>
      <c r="B853" s="23"/>
    </row>
    <row r="854" spans="1:2" x14ac:dyDescent="0.25">
      <c r="A854" s="6"/>
      <c r="B854" s="23"/>
    </row>
    <row r="855" spans="1:2" x14ac:dyDescent="0.25">
      <c r="A855" s="5"/>
      <c r="B855" s="23"/>
    </row>
    <row r="856" spans="1:2" x14ac:dyDescent="0.25">
      <c r="A856" s="6"/>
      <c r="B856" s="23"/>
    </row>
    <row r="857" spans="1:2" x14ac:dyDescent="0.25">
      <c r="A857" s="6"/>
      <c r="B857" s="23"/>
    </row>
    <row r="858" spans="1:2" x14ac:dyDescent="0.25">
      <c r="A858" s="6"/>
      <c r="B858" s="23"/>
    </row>
    <row r="859" spans="1:2" x14ac:dyDescent="0.25">
      <c r="A859" s="6"/>
      <c r="B859" s="23"/>
    </row>
    <row r="860" spans="1:2" x14ac:dyDescent="0.25">
      <c r="A860" s="5"/>
      <c r="B860" s="23"/>
    </row>
    <row r="861" spans="1:2" x14ac:dyDescent="0.25">
      <c r="A861" s="5"/>
      <c r="B861" s="23"/>
    </row>
    <row r="862" spans="1:2" x14ac:dyDescent="0.25">
      <c r="A862" s="5"/>
      <c r="B862" s="23"/>
    </row>
    <row r="863" spans="1:2" x14ac:dyDescent="0.25">
      <c r="A863" s="5"/>
      <c r="B863" s="23"/>
    </row>
    <row r="864" spans="1:2" x14ac:dyDescent="0.25">
      <c r="A864" s="6"/>
      <c r="B864" s="23"/>
    </row>
    <row r="865" spans="1:2" x14ac:dyDescent="0.25">
      <c r="A865" s="6"/>
      <c r="B865" s="23"/>
    </row>
    <row r="866" spans="1:2" x14ac:dyDescent="0.25">
      <c r="A866" s="6"/>
      <c r="B866" s="23"/>
    </row>
    <row r="867" spans="1:2" x14ac:dyDescent="0.25">
      <c r="A867" s="5"/>
      <c r="B867" s="23"/>
    </row>
    <row r="868" spans="1:2" x14ac:dyDescent="0.25">
      <c r="A868" s="6"/>
      <c r="B868" s="23"/>
    </row>
    <row r="869" spans="1:2" x14ac:dyDescent="0.25">
      <c r="A869" s="6"/>
      <c r="B869" s="23"/>
    </row>
    <row r="870" spans="1:2" x14ac:dyDescent="0.25">
      <c r="A870" s="6"/>
      <c r="B870" s="23"/>
    </row>
    <row r="871" spans="1:2" x14ac:dyDescent="0.25">
      <c r="A871" s="6"/>
      <c r="B871" s="23"/>
    </row>
    <row r="872" spans="1:2" x14ac:dyDescent="0.25">
      <c r="A872" s="6"/>
      <c r="B872" s="23"/>
    </row>
    <row r="873" spans="1:2" x14ac:dyDescent="0.25">
      <c r="A873" s="5"/>
      <c r="B873" s="23"/>
    </row>
    <row r="874" spans="1:2" x14ac:dyDescent="0.25">
      <c r="A874" s="5"/>
      <c r="B874" s="23"/>
    </row>
    <row r="875" spans="1:2" x14ac:dyDescent="0.25">
      <c r="A875" s="5"/>
      <c r="B875" s="23"/>
    </row>
    <row r="876" spans="1:2" x14ac:dyDescent="0.25">
      <c r="A876" s="5"/>
      <c r="B876" s="23"/>
    </row>
    <row r="877" spans="1:2" x14ac:dyDescent="0.25">
      <c r="A877" s="5"/>
      <c r="B877" s="23"/>
    </row>
    <row r="878" spans="1:2" x14ac:dyDescent="0.25">
      <c r="A878" s="6"/>
      <c r="B878" s="23"/>
    </row>
    <row r="879" spans="1:2" x14ac:dyDescent="0.25">
      <c r="A879" s="6"/>
      <c r="B879" s="23"/>
    </row>
    <row r="880" spans="1:2" x14ac:dyDescent="0.25">
      <c r="A880" s="5"/>
      <c r="B880" s="23"/>
    </row>
    <row r="881" spans="1:2" x14ac:dyDescent="0.25">
      <c r="A881" s="6"/>
      <c r="B881" s="23"/>
    </row>
    <row r="882" spans="1:2" x14ac:dyDescent="0.25">
      <c r="A882" s="6"/>
      <c r="B882" s="23"/>
    </row>
    <row r="883" spans="1:2" x14ac:dyDescent="0.25">
      <c r="A883" s="6"/>
      <c r="B883" s="23"/>
    </row>
    <row r="884" spans="1:2" x14ac:dyDescent="0.25">
      <c r="A884" s="6"/>
      <c r="B884" s="23"/>
    </row>
    <row r="885" spans="1:2" x14ac:dyDescent="0.25">
      <c r="A885" s="6"/>
      <c r="B885" s="23"/>
    </row>
    <row r="886" spans="1:2" x14ac:dyDescent="0.25">
      <c r="A886" s="5"/>
      <c r="B886" s="23"/>
    </row>
    <row r="887" spans="1:2" x14ac:dyDescent="0.25">
      <c r="A887" s="5"/>
      <c r="B887" s="23"/>
    </row>
    <row r="888" spans="1:2" x14ac:dyDescent="0.25">
      <c r="A888" s="5"/>
      <c r="B888" s="23"/>
    </row>
    <row r="889" spans="1:2" x14ac:dyDescent="0.25">
      <c r="A889" s="5"/>
      <c r="B889" s="23"/>
    </row>
    <row r="890" spans="1:2" x14ac:dyDescent="0.25">
      <c r="A890" s="5"/>
      <c r="B890" s="23"/>
    </row>
    <row r="891" spans="1:2" x14ac:dyDescent="0.25">
      <c r="A891" s="5"/>
      <c r="B891" s="23"/>
    </row>
    <row r="892" spans="1:2" x14ac:dyDescent="0.25">
      <c r="A892" s="5"/>
      <c r="B892" s="1"/>
    </row>
    <row r="893" spans="1:2" x14ac:dyDescent="0.25">
      <c r="A893" s="5"/>
      <c r="B893" s="23"/>
    </row>
    <row r="894" spans="1:2" x14ac:dyDescent="0.25">
      <c r="A894" s="5"/>
      <c r="B894" s="23"/>
    </row>
    <row r="895" spans="1:2" x14ac:dyDescent="0.25">
      <c r="A895" s="5"/>
      <c r="B895" s="23"/>
    </row>
    <row r="896" spans="1:2" x14ac:dyDescent="0.25">
      <c r="A896" s="6"/>
      <c r="B896" s="23"/>
    </row>
    <row r="897" spans="1:2" x14ac:dyDescent="0.25">
      <c r="A897" s="6"/>
      <c r="B897" s="23"/>
    </row>
    <row r="898" spans="1:2" x14ac:dyDescent="0.25">
      <c r="A898" s="5"/>
      <c r="B898" s="23"/>
    </row>
    <row r="899" spans="1:2" x14ac:dyDescent="0.25">
      <c r="A899" s="6"/>
      <c r="B899" s="23"/>
    </row>
    <row r="900" spans="1:2" x14ac:dyDescent="0.25">
      <c r="A900" s="6"/>
      <c r="B900" s="23"/>
    </row>
    <row r="901" spans="1:2" x14ac:dyDescent="0.25">
      <c r="A901" s="6"/>
      <c r="B901" s="23"/>
    </row>
    <row r="902" spans="1:2" x14ac:dyDescent="0.25">
      <c r="A902" s="6"/>
      <c r="B902" s="23"/>
    </row>
    <row r="903" spans="1:2" x14ac:dyDescent="0.25">
      <c r="A903" s="5"/>
      <c r="B903" s="23"/>
    </row>
    <row r="904" spans="1:2" x14ac:dyDescent="0.25">
      <c r="A904" s="5"/>
      <c r="B904" s="23"/>
    </row>
    <row r="905" spans="1:2" x14ac:dyDescent="0.25">
      <c r="A905" s="5"/>
      <c r="B905" s="23"/>
    </row>
    <row r="906" spans="1:2" x14ac:dyDescent="0.25">
      <c r="A906" s="5"/>
      <c r="B906" s="23"/>
    </row>
    <row r="907" spans="1:2" x14ac:dyDescent="0.25">
      <c r="A907" s="6"/>
      <c r="B907" s="23"/>
    </row>
    <row r="908" spans="1:2" x14ac:dyDescent="0.25">
      <c r="A908" s="6"/>
      <c r="B908" s="23"/>
    </row>
    <row r="909" spans="1:2" x14ac:dyDescent="0.25">
      <c r="A909" s="6"/>
      <c r="B909" s="23"/>
    </row>
    <row r="910" spans="1:2" x14ac:dyDescent="0.25">
      <c r="A910" s="5"/>
      <c r="B910" s="23"/>
    </row>
    <row r="911" spans="1:2" x14ac:dyDescent="0.25">
      <c r="A911" s="6"/>
      <c r="B911" s="23"/>
    </row>
    <row r="912" spans="1:2" x14ac:dyDescent="0.25">
      <c r="A912" s="6"/>
      <c r="B912" s="23"/>
    </row>
    <row r="913" spans="1:2" x14ac:dyDescent="0.25">
      <c r="A913" s="6"/>
      <c r="B913" s="23"/>
    </row>
    <row r="914" spans="1:2" x14ac:dyDescent="0.25">
      <c r="A914" s="6"/>
      <c r="B914" s="23"/>
    </row>
    <row r="915" spans="1:2" x14ac:dyDescent="0.25">
      <c r="A915" s="6"/>
      <c r="B915" s="23"/>
    </row>
    <row r="916" spans="1:2" x14ac:dyDescent="0.25">
      <c r="A916" s="5"/>
      <c r="B916" s="23"/>
    </row>
    <row r="917" spans="1:2" x14ac:dyDescent="0.25">
      <c r="A917" s="5"/>
      <c r="B917" s="23"/>
    </row>
    <row r="918" spans="1:2" x14ac:dyDescent="0.25">
      <c r="A918" s="5"/>
      <c r="B918" s="23"/>
    </row>
    <row r="919" spans="1:2" x14ac:dyDescent="0.25">
      <c r="A919" s="5"/>
      <c r="B919" s="23"/>
    </row>
    <row r="920" spans="1:2" x14ac:dyDescent="0.25">
      <c r="A920" s="5"/>
      <c r="B920" s="23"/>
    </row>
    <row r="921" spans="1:2" x14ac:dyDescent="0.25">
      <c r="A921" s="6"/>
      <c r="B921" s="23"/>
    </row>
    <row r="922" spans="1:2" x14ac:dyDescent="0.25">
      <c r="A922" s="6"/>
      <c r="B922" s="23"/>
    </row>
    <row r="923" spans="1:2" x14ac:dyDescent="0.25">
      <c r="A923" s="5"/>
      <c r="B923" s="23"/>
    </row>
    <row r="924" spans="1:2" x14ac:dyDescent="0.25">
      <c r="A924" s="6"/>
      <c r="B924" s="23"/>
    </row>
    <row r="925" spans="1:2" x14ac:dyDescent="0.25">
      <c r="A925" s="6"/>
      <c r="B925" s="23"/>
    </row>
    <row r="926" spans="1:2" x14ac:dyDescent="0.25">
      <c r="A926" s="6"/>
      <c r="B926" s="23"/>
    </row>
    <row r="927" spans="1:2" x14ac:dyDescent="0.25">
      <c r="A927" s="6"/>
      <c r="B927" s="23"/>
    </row>
    <row r="928" spans="1:2" x14ac:dyDescent="0.25">
      <c r="A928" s="6"/>
      <c r="B928" s="23"/>
    </row>
    <row r="929" spans="1:2" x14ac:dyDescent="0.25">
      <c r="A929" s="5"/>
      <c r="B929" s="23"/>
    </row>
    <row r="930" spans="1:2" x14ac:dyDescent="0.25">
      <c r="A930" s="5"/>
      <c r="B930" s="23"/>
    </row>
    <row r="931" spans="1:2" x14ac:dyDescent="0.25">
      <c r="A931" s="5"/>
      <c r="B931" s="23"/>
    </row>
    <row r="932" spans="1:2" x14ac:dyDescent="0.25">
      <c r="A932" s="5"/>
      <c r="B932" s="23"/>
    </row>
    <row r="933" spans="1:2" x14ac:dyDescent="0.25">
      <c r="A933" s="5"/>
      <c r="B933" s="23"/>
    </row>
    <row r="934" spans="1:2" x14ac:dyDescent="0.25">
      <c r="A934" s="5"/>
      <c r="B934" s="23"/>
    </row>
    <row r="935" spans="1:2" x14ac:dyDescent="0.25">
      <c r="A935" s="6"/>
      <c r="B935" s="23"/>
    </row>
    <row r="936" spans="1:2" x14ac:dyDescent="0.25">
      <c r="A936" s="6"/>
      <c r="B936" s="23"/>
    </row>
    <row r="937" spans="1:2" x14ac:dyDescent="0.25">
      <c r="A937" s="6"/>
      <c r="B937" s="23"/>
    </row>
    <row r="938" spans="1:2" x14ac:dyDescent="0.25">
      <c r="A938" s="6"/>
      <c r="B938" s="23"/>
    </row>
    <row r="939" spans="1:2" x14ac:dyDescent="0.25">
      <c r="A939" s="6"/>
      <c r="B939" s="23"/>
    </row>
    <row r="940" spans="1:2" x14ac:dyDescent="0.25">
      <c r="A940" s="6"/>
      <c r="B940" s="23"/>
    </row>
    <row r="941" spans="1:2" x14ac:dyDescent="0.25">
      <c r="A941" s="6"/>
      <c r="B941" s="23"/>
    </row>
    <row r="942" spans="1:2" x14ac:dyDescent="0.25">
      <c r="A942" s="5"/>
      <c r="B942" s="23"/>
    </row>
    <row r="943" spans="1:2" x14ac:dyDescent="0.25">
      <c r="A943" s="6"/>
      <c r="B943" s="23"/>
    </row>
    <row r="944" spans="1:2" x14ac:dyDescent="0.25">
      <c r="A944" s="5"/>
      <c r="B944" s="23"/>
    </row>
    <row r="945" spans="1:2" x14ac:dyDescent="0.25">
      <c r="A945" s="5"/>
      <c r="B945" s="23"/>
    </row>
    <row r="946" spans="1:2" x14ac:dyDescent="0.25">
      <c r="A946" s="5"/>
      <c r="B946" s="23"/>
    </row>
    <row r="947" spans="1:2" x14ac:dyDescent="0.25">
      <c r="A947" s="5"/>
      <c r="B947" s="23"/>
    </row>
    <row r="948" spans="1:2" x14ac:dyDescent="0.25">
      <c r="A948" s="5"/>
      <c r="B948" s="23"/>
    </row>
    <row r="949" spans="1:2" x14ac:dyDescent="0.25">
      <c r="A949" s="6"/>
      <c r="B949" s="23"/>
    </row>
    <row r="950" spans="1:2" x14ac:dyDescent="0.25">
      <c r="A950" s="6"/>
      <c r="B950" s="23"/>
    </row>
    <row r="951" spans="1:2" x14ac:dyDescent="0.25">
      <c r="A951" s="6"/>
      <c r="B951" s="23"/>
    </row>
    <row r="952" spans="1:2" x14ac:dyDescent="0.25">
      <c r="A952" s="6"/>
      <c r="B952" s="23"/>
    </row>
    <row r="953" spans="1:2" x14ac:dyDescent="0.25">
      <c r="A953" s="6"/>
      <c r="B953" s="23"/>
    </row>
    <row r="954" spans="1:2" x14ac:dyDescent="0.25">
      <c r="A954" s="6"/>
      <c r="B954" s="23"/>
    </row>
    <row r="955" spans="1:2" x14ac:dyDescent="0.25">
      <c r="A955" s="6"/>
      <c r="B955" s="23"/>
    </row>
    <row r="956" spans="1:2" x14ac:dyDescent="0.25">
      <c r="A956" s="6"/>
      <c r="B956" s="23"/>
    </row>
    <row r="957" spans="1:2" x14ac:dyDescent="0.25">
      <c r="A957" s="6"/>
      <c r="B957" s="23"/>
    </row>
    <row r="958" spans="1:2" x14ac:dyDescent="0.25">
      <c r="A958" s="6"/>
      <c r="B958" s="23"/>
    </row>
    <row r="959" spans="1:2" x14ac:dyDescent="0.25">
      <c r="A959" s="5"/>
      <c r="B959" s="23"/>
    </row>
    <row r="960" spans="1:2" x14ac:dyDescent="0.25">
      <c r="A960" s="6"/>
      <c r="B960" s="23"/>
    </row>
    <row r="961" spans="1:2" x14ac:dyDescent="0.25">
      <c r="A961" s="6"/>
      <c r="B961" s="23"/>
    </row>
    <row r="962" spans="1:2" x14ac:dyDescent="0.25">
      <c r="A962" s="6"/>
      <c r="B962" s="23"/>
    </row>
    <row r="963" spans="1:2" s="29" customFormat="1" x14ac:dyDescent="0.25"/>
    <row r="964" spans="1:2" s="29" customFormat="1" x14ac:dyDescent="0.25">
      <c r="A964" s="30"/>
      <c r="B964" s="28"/>
    </row>
    <row r="965" spans="1:2" x14ac:dyDescent="0.25">
      <c r="A965" s="6"/>
      <c r="B965" s="23"/>
    </row>
    <row r="966" spans="1:2" x14ac:dyDescent="0.25">
      <c r="A966" s="6"/>
      <c r="B966" s="23"/>
    </row>
    <row r="967" spans="1:2" x14ac:dyDescent="0.25">
      <c r="A967" s="6"/>
      <c r="B967" s="23"/>
    </row>
    <row r="968" spans="1:2" x14ac:dyDescent="0.25">
      <c r="A968" s="6"/>
      <c r="B968" s="23"/>
    </row>
    <row r="969" spans="1:2" x14ac:dyDescent="0.25">
      <c r="B969" s="23"/>
    </row>
    <row r="970" spans="1:2" x14ac:dyDescent="0.25">
      <c r="B970" s="23"/>
    </row>
    <row r="971" spans="1:2" x14ac:dyDescent="0.25">
      <c r="A971" s="6"/>
      <c r="B971" s="23"/>
    </row>
    <row r="972" spans="1:2" x14ac:dyDescent="0.25">
      <c r="A972" s="6"/>
      <c r="B972" s="1"/>
    </row>
    <row r="973" spans="1:2" x14ac:dyDescent="0.25">
      <c r="A973" s="5"/>
      <c r="B973" s="26"/>
    </row>
    <row r="974" spans="1:2" x14ac:dyDescent="0.25">
      <c r="A974" s="5"/>
      <c r="B974" s="23"/>
    </row>
    <row r="975" spans="1:2" x14ac:dyDescent="0.25">
      <c r="A975" s="5"/>
      <c r="B975" s="23"/>
    </row>
    <row r="976" spans="1:2" x14ac:dyDescent="0.25">
      <c r="A976" s="5"/>
      <c r="B976" s="26"/>
    </row>
    <row r="977" spans="1:3" x14ac:dyDescent="0.25">
      <c r="B977" s="23"/>
    </row>
    <row r="978" spans="1:3" x14ac:dyDescent="0.25">
      <c r="A978" s="6"/>
      <c r="B978" s="1"/>
    </row>
    <row r="979" spans="1:3" x14ac:dyDescent="0.25">
      <c r="A979" s="5"/>
      <c r="B979" s="26"/>
    </row>
    <row r="980" spans="1:3" x14ac:dyDescent="0.25">
      <c r="A980" s="5"/>
      <c r="B980" s="23"/>
    </row>
    <row r="981" spans="1:3" x14ac:dyDescent="0.25">
      <c r="A981" s="5"/>
      <c r="B981" s="23"/>
    </row>
    <row r="982" spans="1:3" x14ac:dyDescent="0.25">
      <c r="A982" s="6"/>
      <c r="B982" s="26"/>
    </row>
    <row r="983" spans="1:3" s="29" customFormat="1" x14ac:dyDescent="0.25">
      <c r="A983" s="27"/>
      <c r="B983" s="28"/>
    </row>
    <row r="984" spans="1:3" s="29" customFormat="1" x14ac:dyDescent="0.25">
      <c r="A984" s="27"/>
      <c r="B984" s="28"/>
      <c r="C984"/>
    </row>
    <row r="985" spans="1:3" x14ac:dyDescent="0.25">
      <c r="A985" s="5"/>
      <c r="B985" s="36"/>
    </row>
    <row r="986" spans="1:3" x14ac:dyDescent="0.25">
      <c r="A986" s="5"/>
      <c r="B986" s="23"/>
    </row>
    <row r="987" spans="1:3" x14ac:dyDescent="0.25">
      <c r="A987" s="5"/>
      <c r="B987" s="23"/>
    </row>
    <row r="988" spans="1:3" x14ac:dyDescent="0.25">
      <c r="A988" s="5"/>
      <c r="B988" s="23"/>
    </row>
    <row r="989" spans="1:3" x14ac:dyDescent="0.25">
      <c r="A989" s="6"/>
      <c r="B989" s="23"/>
    </row>
    <row r="990" spans="1:3" x14ac:dyDescent="0.25">
      <c r="A990" s="6"/>
      <c r="B990" s="23"/>
    </row>
    <row r="991" spans="1:3" x14ac:dyDescent="0.25">
      <c r="A991" s="5"/>
      <c r="B991" s="23"/>
    </row>
    <row r="992" spans="1:3" x14ac:dyDescent="0.25">
      <c r="A992" s="6"/>
      <c r="B992" s="23"/>
    </row>
    <row r="993" spans="1:2" x14ac:dyDescent="0.25">
      <c r="A993" s="6"/>
      <c r="B993" s="23"/>
    </row>
    <row r="994" spans="1:2" x14ac:dyDescent="0.25">
      <c r="A994" s="6"/>
      <c r="B994" s="23"/>
    </row>
    <row r="995" spans="1:2" x14ac:dyDescent="0.25">
      <c r="A995" s="6"/>
      <c r="B995" s="23"/>
    </row>
    <row r="996" spans="1:2" x14ac:dyDescent="0.25">
      <c r="A996" s="5"/>
      <c r="B996" s="23"/>
    </row>
    <row r="997" spans="1:2" x14ac:dyDescent="0.25">
      <c r="A997" s="5"/>
      <c r="B997" s="23"/>
    </row>
    <row r="998" spans="1:2" x14ac:dyDescent="0.25">
      <c r="A998" s="5"/>
      <c r="B998" s="23"/>
    </row>
    <row r="999" spans="1:2" x14ac:dyDescent="0.25">
      <c r="A999" s="5"/>
      <c r="B999" s="23"/>
    </row>
    <row r="1000" spans="1:2" x14ac:dyDescent="0.25">
      <c r="A1000" s="6"/>
      <c r="B1000" s="23"/>
    </row>
    <row r="1001" spans="1:2" x14ac:dyDescent="0.25">
      <c r="A1001" s="6"/>
      <c r="B1001" s="23"/>
    </row>
    <row r="1002" spans="1:2" x14ac:dyDescent="0.25">
      <c r="A1002" s="6"/>
      <c r="B1002" s="23"/>
    </row>
    <row r="1003" spans="1:2" x14ac:dyDescent="0.25">
      <c r="A1003" s="5"/>
      <c r="B1003" s="23"/>
    </row>
    <row r="1004" spans="1:2" x14ac:dyDescent="0.25">
      <c r="A1004" s="6"/>
      <c r="B1004" s="23"/>
    </row>
    <row r="1005" spans="1:2" x14ac:dyDescent="0.25">
      <c r="A1005" s="6"/>
      <c r="B1005" s="23"/>
    </row>
    <row r="1006" spans="1:2" x14ac:dyDescent="0.25">
      <c r="A1006" s="6"/>
      <c r="B1006" s="23"/>
    </row>
    <row r="1007" spans="1:2" x14ac:dyDescent="0.25">
      <c r="A1007" s="6"/>
      <c r="B1007" s="23"/>
    </row>
    <row r="1008" spans="1:2" x14ac:dyDescent="0.25">
      <c r="A1008" s="6"/>
      <c r="B1008" s="23"/>
    </row>
    <row r="1009" spans="1:2" x14ac:dyDescent="0.25">
      <c r="A1009" s="5"/>
      <c r="B1009" s="23"/>
    </row>
    <row r="1010" spans="1:2" x14ac:dyDescent="0.25">
      <c r="A1010" s="5"/>
      <c r="B1010" s="23"/>
    </row>
    <row r="1011" spans="1:2" x14ac:dyDescent="0.25">
      <c r="A1011" s="5"/>
      <c r="B1011" s="23"/>
    </row>
    <row r="1012" spans="1:2" x14ac:dyDescent="0.25">
      <c r="A1012" s="5"/>
      <c r="B1012" s="23"/>
    </row>
    <row r="1013" spans="1:2" x14ac:dyDescent="0.25">
      <c r="A1013" s="5"/>
      <c r="B1013" s="23"/>
    </row>
    <row r="1014" spans="1:2" x14ac:dyDescent="0.25">
      <c r="A1014" s="6"/>
      <c r="B1014" s="23"/>
    </row>
    <row r="1015" spans="1:2" x14ac:dyDescent="0.25">
      <c r="A1015" s="6"/>
      <c r="B1015" s="23"/>
    </row>
    <row r="1016" spans="1:2" x14ac:dyDescent="0.25">
      <c r="A1016" s="5"/>
      <c r="B1016" s="23"/>
    </row>
    <row r="1017" spans="1:2" x14ac:dyDescent="0.25">
      <c r="A1017" s="6"/>
      <c r="B1017" s="23"/>
    </row>
    <row r="1018" spans="1:2" x14ac:dyDescent="0.25">
      <c r="A1018" s="6"/>
      <c r="B1018" s="23"/>
    </row>
    <row r="1019" spans="1:2" x14ac:dyDescent="0.25">
      <c r="A1019" s="6"/>
      <c r="B1019" s="23"/>
    </row>
    <row r="1020" spans="1:2" x14ac:dyDescent="0.25">
      <c r="A1020" s="6"/>
      <c r="B1020" s="23"/>
    </row>
    <row r="1021" spans="1:2" x14ac:dyDescent="0.25">
      <c r="A1021" s="6"/>
      <c r="B1021" s="23"/>
    </row>
    <row r="1022" spans="1:2" x14ac:dyDescent="0.25">
      <c r="A1022" s="5"/>
      <c r="B1022" s="23"/>
    </row>
    <row r="1023" spans="1:2" x14ac:dyDescent="0.25">
      <c r="A1023" s="5"/>
      <c r="B1023" s="23"/>
    </row>
    <row r="1024" spans="1:2" x14ac:dyDescent="0.25">
      <c r="A1024" s="5"/>
      <c r="B1024" s="23"/>
    </row>
    <row r="1025" spans="1:2" x14ac:dyDescent="0.25">
      <c r="A1025" s="5"/>
      <c r="B1025" s="23"/>
    </row>
    <row r="1026" spans="1:2" x14ac:dyDescent="0.25">
      <c r="A1026" s="5"/>
      <c r="B1026" s="23"/>
    </row>
    <row r="1027" spans="1:2" x14ac:dyDescent="0.25">
      <c r="A1027" s="5"/>
      <c r="B1027" s="23"/>
    </row>
    <row r="1028" spans="1:2" x14ac:dyDescent="0.25">
      <c r="A1028" s="5"/>
      <c r="B1028" s="1"/>
    </row>
    <row r="1029" spans="1:2" x14ac:dyDescent="0.25">
      <c r="A1029" s="5"/>
      <c r="B1029" s="23"/>
    </row>
    <row r="1030" spans="1:2" x14ac:dyDescent="0.25">
      <c r="A1030" s="5"/>
      <c r="B1030" s="23"/>
    </row>
    <row r="1031" spans="1:2" x14ac:dyDescent="0.25">
      <c r="A1031" s="5"/>
      <c r="B1031" s="23"/>
    </row>
    <row r="1032" spans="1:2" x14ac:dyDescent="0.25">
      <c r="A1032" s="6"/>
      <c r="B1032" s="23"/>
    </row>
    <row r="1033" spans="1:2" x14ac:dyDescent="0.25">
      <c r="A1033" s="6"/>
      <c r="B1033" s="23"/>
    </row>
    <row r="1034" spans="1:2" x14ac:dyDescent="0.25">
      <c r="A1034" s="5"/>
      <c r="B1034" s="23"/>
    </row>
    <row r="1035" spans="1:2" x14ac:dyDescent="0.25">
      <c r="A1035" s="6"/>
      <c r="B1035" s="23"/>
    </row>
    <row r="1036" spans="1:2" x14ac:dyDescent="0.25">
      <c r="A1036" s="6"/>
      <c r="B1036" s="23"/>
    </row>
    <row r="1037" spans="1:2" x14ac:dyDescent="0.25">
      <c r="A1037" s="6"/>
      <c r="B1037" s="23"/>
    </row>
    <row r="1038" spans="1:2" x14ac:dyDescent="0.25">
      <c r="A1038" s="6"/>
      <c r="B1038" s="23"/>
    </row>
    <row r="1039" spans="1:2" x14ac:dyDescent="0.25">
      <c r="A1039" s="5"/>
      <c r="B1039" s="23"/>
    </row>
    <row r="1040" spans="1:2" x14ac:dyDescent="0.25">
      <c r="A1040" s="5"/>
      <c r="B1040" s="23"/>
    </row>
    <row r="1041" spans="1:2" x14ac:dyDescent="0.25">
      <c r="A1041" s="5"/>
      <c r="B1041" s="23"/>
    </row>
    <row r="1042" spans="1:2" x14ac:dyDescent="0.25">
      <c r="A1042" s="5"/>
      <c r="B1042" s="23"/>
    </row>
    <row r="1043" spans="1:2" x14ac:dyDescent="0.25">
      <c r="A1043" s="6"/>
      <c r="B1043" s="23"/>
    </row>
    <row r="1044" spans="1:2" x14ac:dyDescent="0.25">
      <c r="A1044" s="6"/>
      <c r="B1044" s="23"/>
    </row>
    <row r="1045" spans="1:2" x14ac:dyDescent="0.25">
      <c r="A1045" s="6"/>
      <c r="B1045" s="23"/>
    </row>
    <row r="1046" spans="1:2" x14ac:dyDescent="0.25">
      <c r="A1046" s="5"/>
      <c r="B1046" s="23"/>
    </row>
    <row r="1047" spans="1:2" x14ac:dyDescent="0.25">
      <c r="A1047" s="6"/>
      <c r="B1047" s="23"/>
    </row>
    <row r="1048" spans="1:2" x14ac:dyDescent="0.25">
      <c r="A1048" s="6"/>
      <c r="B1048" s="23"/>
    </row>
    <row r="1049" spans="1:2" x14ac:dyDescent="0.25">
      <c r="A1049" s="6"/>
      <c r="B1049" s="23"/>
    </row>
    <row r="1050" spans="1:2" x14ac:dyDescent="0.25">
      <c r="A1050" s="6"/>
      <c r="B1050" s="23"/>
    </row>
    <row r="1051" spans="1:2" x14ac:dyDescent="0.25">
      <c r="A1051" s="6"/>
      <c r="B1051" s="23"/>
    </row>
    <row r="1052" spans="1:2" x14ac:dyDescent="0.25">
      <c r="A1052" s="5"/>
      <c r="B1052" s="23"/>
    </row>
    <row r="1053" spans="1:2" x14ac:dyDescent="0.25">
      <c r="A1053" s="5"/>
      <c r="B1053" s="23"/>
    </row>
    <row r="1054" spans="1:2" x14ac:dyDescent="0.25">
      <c r="A1054" s="5"/>
      <c r="B1054" s="23"/>
    </row>
    <row r="1055" spans="1:2" x14ac:dyDescent="0.25">
      <c r="A1055" s="5"/>
      <c r="B1055" s="23"/>
    </row>
    <row r="1056" spans="1:2" x14ac:dyDescent="0.25">
      <c r="A1056" s="5"/>
      <c r="B1056" s="23"/>
    </row>
    <row r="1057" spans="1:2" x14ac:dyDescent="0.25">
      <c r="A1057" s="6"/>
      <c r="B1057" s="23"/>
    </row>
    <row r="1058" spans="1:2" x14ac:dyDescent="0.25">
      <c r="A1058" s="6"/>
      <c r="B1058" s="23"/>
    </row>
    <row r="1059" spans="1:2" x14ac:dyDescent="0.25">
      <c r="A1059" s="5"/>
      <c r="B1059" s="23"/>
    </row>
    <row r="1060" spans="1:2" x14ac:dyDescent="0.25">
      <c r="A1060" s="6"/>
      <c r="B1060" s="23"/>
    </row>
    <row r="1061" spans="1:2" x14ac:dyDescent="0.25">
      <c r="A1061" s="6"/>
      <c r="B1061" s="23"/>
    </row>
    <row r="1062" spans="1:2" x14ac:dyDescent="0.25">
      <c r="A1062" s="6"/>
      <c r="B1062" s="23"/>
    </row>
    <row r="1063" spans="1:2" x14ac:dyDescent="0.25">
      <c r="A1063" s="6"/>
      <c r="B1063" s="23"/>
    </row>
    <row r="1064" spans="1:2" x14ac:dyDescent="0.25">
      <c r="A1064" s="6"/>
      <c r="B1064" s="23"/>
    </row>
    <row r="1065" spans="1:2" x14ac:dyDescent="0.25">
      <c r="A1065" s="5"/>
      <c r="B1065" s="23"/>
    </row>
    <row r="1066" spans="1:2" x14ac:dyDescent="0.25">
      <c r="A1066" s="5"/>
      <c r="B1066" s="23"/>
    </row>
    <row r="1067" spans="1:2" x14ac:dyDescent="0.25">
      <c r="A1067" s="5"/>
      <c r="B1067" s="23"/>
    </row>
    <row r="1068" spans="1:2" x14ac:dyDescent="0.25">
      <c r="A1068" s="5"/>
      <c r="B1068" s="23"/>
    </row>
    <row r="1069" spans="1:2" x14ac:dyDescent="0.25">
      <c r="A1069" s="5"/>
      <c r="B1069" s="23"/>
    </row>
    <row r="1070" spans="1:2" x14ac:dyDescent="0.25">
      <c r="A1070" s="5"/>
      <c r="B1070" s="23"/>
    </row>
    <row r="1071" spans="1:2" x14ac:dyDescent="0.25">
      <c r="A1071" s="6"/>
      <c r="B1071" s="23"/>
    </row>
    <row r="1072" spans="1:2" x14ac:dyDescent="0.25">
      <c r="A1072" s="6"/>
      <c r="B1072" s="23"/>
    </row>
    <row r="1073" spans="1:2" x14ac:dyDescent="0.25">
      <c r="A1073" s="6"/>
      <c r="B1073" s="23"/>
    </row>
    <row r="1074" spans="1:2" x14ac:dyDescent="0.25">
      <c r="A1074" s="6"/>
      <c r="B1074" s="23"/>
    </row>
    <row r="1075" spans="1:2" x14ac:dyDescent="0.25">
      <c r="A1075" s="6"/>
      <c r="B1075" s="23"/>
    </row>
    <row r="1076" spans="1:2" x14ac:dyDescent="0.25">
      <c r="A1076" s="6"/>
      <c r="B1076" s="23"/>
    </row>
    <row r="1077" spans="1:2" x14ac:dyDescent="0.25">
      <c r="A1077" s="6"/>
      <c r="B1077" s="23"/>
    </row>
    <row r="1078" spans="1:2" x14ac:dyDescent="0.25">
      <c r="A1078" s="5"/>
      <c r="B1078" s="23"/>
    </row>
    <row r="1079" spans="1:2" x14ac:dyDescent="0.25">
      <c r="A1079" s="6"/>
      <c r="B1079" s="23"/>
    </row>
    <row r="1080" spans="1:2" x14ac:dyDescent="0.25">
      <c r="A1080" s="5"/>
      <c r="B1080" s="23"/>
    </row>
    <row r="1081" spans="1:2" x14ac:dyDescent="0.25">
      <c r="A1081" s="5"/>
      <c r="B1081" s="23"/>
    </row>
    <row r="1082" spans="1:2" x14ac:dyDescent="0.25">
      <c r="A1082" s="5"/>
      <c r="B1082" s="23"/>
    </row>
    <row r="1083" spans="1:2" x14ac:dyDescent="0.25">
      <c r="A1083" s="5"/>
      <c r="B1083" s="23"/>
    </row>
    <row r="1084" spans="1:2" x14ac:dyDescent="0.25">
      <c r="A1084" s="5"/>
      <c r="B1084" s="23"/>
    </row>
    <row r="1085" spans="1:2" x14ac:dyDescent="0.25">
      <c r="A1085" s="6"/>
      <c r="B1085" s="23"/>
    </row>
    <row r="1086" spans="1:2" x14ac:dyDescent="0.25">
      <c r="A1086" s="6"/>
      <c r="B1086" s="23"/>
    </row>
    <row r="1087" spans="1:2" x14ac:dyDescent="0.25">
      <c r="A1087" s="6"/>
      <c r="B1087" s="23"/>
    </row>
    <row r="1088" spans="1:2" x14ac:dyDescent="0.25">
      <c r="A1088" s="6"/>
      <c r="B1088" s="23"/>
    </row>
    <row r="1089" spans="1:2" x14ac:dyDescent="0.25">
      <c r="A1089" s="6"/>
      <c r="B1089" s="23"/>
    </row>
    <row r="1090" spans="1:2" x14ac:dyDescent="0.25">
      <c r="A1090" s="6"/>
      <c r="B1090" s="23"/>
    </row>
    <row r="1091" spans="1:2" x14ac:dyDescent="0.25">
      <c r="A1091" s="6"/>
      <c r="B1091" s="23"/>
    </row>
    <row r="1092" spans="1:2" x14ac:dyDescent="0.25">
      <c r="A1092" s="6"/>
      <c r="B1092" s="23"/>
    </row>
    <row r="1093" spans="1:2" x14ac:dyDescent="0.25">
      <c r="A1093" s="6"/>
      <c r="B1093" s="23"/>
    </row>
    <row r="1094" spans="1:2" x14ac:dyDescent="0.25">
      <c r="A1094" s="6"/>
      <c r="B1094" s="23"/>
    </row>
    <row r="1095" spans="1:2" x14ac:dyDescent="0.25">
      <c r="A1095" s="5"/>
      <c r="B1095" s="23"/>
    </row>
    <row r="1096" spans="1:2" x14ac:dyDescent="0.25">
      <c r="A1096" s="6"/>
      <c r="B1096" s="23"/>
    </row>
    <row r="1097" spans="1:2" x14ac:dyDescent="0.25">
      <c r="A1097" s="6"/>
      <c r="B1097" s="23"/>
    </row>
    <row r="1098" spans="1:2" x14ac:dyDescent="0.25">
      <c r="A1098" s="6"/>
      <c r="B1098" s="23"/>
    </row>
    <row r="1099" spans="1:2" s="29" customFormat="1" x14ac:dyDescent="0.25"/>
    <row r="1100" spans="1:2" s="29" customFormat="1" x14ac:dyDescent="0.25">
      <c r="A1100" s="30"/>
      <c r="B1100" s="28"/>
    </row>
    <row r="1101" spans="1:2" x14ac:dyDescent="0.25">
      <c r="A1101" s="6"/>
      <c r="B1101" s="23"/>
    </row>
    <row r="1102" spans="1:2" x14ac:dyDescent="0.25">
      <c r="A1102" s="6"/>
      <c r="B1102" s="23"/>
    </row>
    <row r="1103" spans="1:2" x14ac:dyDescent="0.25">
      <c r="A1103" s="6"/>
      <c r="B1103" s="23"/>
    </row>
    <row r="1104" spans="1:2" x14ac:dyDescent="0.25">
      <c r="A1104" s="6"/>
      <c r="B1104" s="23"/>
    </row>
    <row r="1105" spans="1:3" x14ac:dyDescent="0.25">
      <c r="B1105" s="23"/>
    </row>
    <row r="1106" spans="1:3" x14ac:dyDescent="0.25">
      <c r="B1106" s="23"/>
    </row>
    <row r="1107" spans="1:3" x14ac:dyDescent="0.25">
      <c r="A1107" s="6"/>
      <c r="B1107" s="23"/>
    </row>
    <row r="1108" spans="1:3" x14ac:dyDescent="0.25">
      <c r="A1108" s="6"/>
      <c r="B1108" s="1"/>
    </row>
    <row r="1109" spans="1:3" x14ac:dyDescent="0.25">
      <c r="A1109" s="5"/>
      <c r="B1109" s="26"/>
    </row>
    <row r="1110" spans="1:3" x14ac:dyDescent="0.25">
      <c r="A1110" s="5"/>
      <c r="B1110" s="23"/>
    </row>
    <row r="1111" spans="1:3" x14ac:dyDescent="0.25">
      <c r="A1111" s="5"/>
      <c r="B1111" s="23"/>
    </row>
    <row r="1112" spans="1:3" x14ac:dyDescent="0.25">
      <c r="A1112" s="5"/>
      <c r="B1112" s="26"/>
    </row>
    <row r="1113" spans="1:3" x14ac:dyDescent="0.25">
      <c r="B1113" s="23"/>
    </row>
    <row r="1114" spans="1:3" x14ac:dyDescent="0.25">
      <c r="A1114" s="6"/>
      <c r="B1114" s="1"/>
    </row>
    <row r="1115" spans="1:3" x14ac:dyDescent="0.25">
      <c r="A1115" s="5"/>
      <c r="B1115" s="26"/>
    </row>
    <row r="1116" spans="1:3" x14ac:dyDescent="0.25">
      <c r="A1116" s="5"/>
      <c r="B1116" s="23"/>
    </row>
    <row r="1117" spans="1:3" x14ac:dyDescent="0.25">
      <c r="A1117" s="5"/>
      <c r="B1117" s="23"/>
    </row>
    <row r="1118" spans="1:3" x14ac:dyDescent="0.25">
      <c r="A1118" s="6"/>
      <c r="B1118" s="26"/>
    </row>
    <row r="1119" spans="1:3" s="29" customFormat="1" x14ac:dyDescent="0.25">
      <c r="A1119" s="27"/>
      <c r="B1119" s="28"/>
    </row>
    <row r="1120" spans="1:3" s="29" customFormat="1" x14ac:dyDescent="0.25">
      <c r="A1120" s="27"/>
      <c r="B1120" s="28"/>
      <c r="C1120"/>
    </row>
    <row r="1121" spans="1:2" x14ac:dyDescent="0.25">
      <c r="A1121" s="5"/>
      <c r="B1121" s="36"/>
    </row>
    <row r="1122" spans="1:2" x14ac:dyDescent="0.25">
      <c r="A1122" s="5"/>
      <c r="B1122" s="23"/>
    </row>
    <row r="1123" spans="1:2" x14ac:dyDescent="0.25">
      <c r="A1123" s="5"/>
      <c r="B1123" s="23"/>
    </row>
    <row r="1124" spans="1:2" x14ac:dyDescent="0.25">
      <c r="A1124" s="5"/>
      <c r="B1124" s="23"/>
    </row>
    <row r="1125" spans="1:2" x14ac:dyDescent="0.25">
      <c r="A1125" s="6"/>
      <c r="B1125" s="23"/>
    </row>
    <row r="1126" spans="1:2" x14ac:dyDescent="0.25">
      <c r="A1126" s="6"/>
      <c r="B1126" s="23"/>
    </row>
    <row r="1127" spans="1:2" x14ac:dyDescent="0.25">
      <c r="A1127" s="5"/>
      <c r="B1127" s="23"/>
    </row>
    <row r="1128" spans="1:2" x14ac:dyDescent="0.25">
      <c r="A1128" s="6"/>
      <c r="B1128" s="23"/>
    </row>
    <row r="1129" spans="1:2" x14ac:dyDescent="0.25">
      <c r="A1129" s="6"/>
      <c r="B1129" s="23"/>
    </row>
    <row r="1130" spans="1:2" x14ac:dyDescent="0.25">
      <c r="A1130" s="6"/>
      <c r="B1130" s="23"/>
    </row>
    <row r="1131" spans="1:2" x14ac:dyDescent="0.25">
      <c r="A1131" s="6"/>
      <c r="B1131" s="23"/>
    </row>
    <row r="1132" spans="1:2" x14ac:dyDescent="0.25">
      <c r="A1132" s="5"/>
      <c r="B1132" s="23"/>
    </row>
    <row r="1133" spans="1:2" x14ac:dyDescent="0.25">
      <c r="A1133" s="5"/>
      <c r="B1133" s="23"/>
    </row>
    <row r="1134" spans="1:2" x14ac:dyDescent="0.25">
      <c r="A1134" s="5"/>
      <c r="B1134" s="23"/>
    </row>
    <row r="1135" spans="1:2" x14ac:dyDescent="0.25">
      <c r="A1135" s="5"/>
      <c r="B1135" s="23"/>
    </row>
    <row r="1136" spans="1:2" x14ac:dyDescent="0.25">
      <c r="A1136" s="6"/>
      <c r="B1136" s="23"/>
    </row>
    <row r="1137" spans="1:2" x14ac:dyDescent="0.25">
      <c r="A1137" s="6"/>
      <c r="B1137" s="23"/>
    </row>
    <row r="1138" spans="1:2" x14ac:dyDescent="0.25">
      <c r="A1138" s="6"/>
      <c r="B1138" s="23"/>
    </row>
    <row r="1139" spans="1:2" x14ac:dyDescent="0.25">
      <c r="A1139" s="5"/>
      <c r="B1139" s="23"/>
    </row>
    <row r="1140" spans="1:2" x14ac:dyDescent="0.25">
      <c r="A1140" s="6"/>
      <c r="B1140" s="23"/>
    </row>
    <row r="1141" spans="1:2" x14ac:dyDescent="0.25">
      <c r="A1141" s="6"/>
      <c r="B1141" s="23"/>
    </row>
    <row r="1142" spans="1:2" x14ac:dyDescent="0.25">
      <c r="A1142" s="6"/>
      <c r="B1142" s="23"/>
    </row>
    <row r="1143" spans="1:2" x14ac:dyDescent="0.25">
      <c r="A1143" s="6"/>
      <c r="B1143" s="23"/>
    </row>
    <row r="1144" spans="1:2" x14ac:dyDescent="0.25">
      <c r="A1144" s="6"/>
      <c r="B1144" s="23"/>
    </row>
    <row r="1145" spans="1:2" x14ac:dyDescent="0.25">
      <c r="A1145" s="5"/>
      <c r="B1145" s="23"/>
    </row>
    <row r="1146" spans="1:2" x14ac:dyDescent="0.25">
      <c r="A1146" s="5"/>
      <c r="B1146" s="23"/>
    </row>
    <row r="1147" spans="1:2" x14ac:dyDescent="0.25">
      <c r="A1147" s="5"/>
      <c r="B1147" s="23"/>
    </row>
    <row r="1148" spans="1:2" x14ac:dyDescent="0.25">
      <c r="A1148" s="5"/>
      <c r="B1148" s="23"/>
    </row>
    <row r="1149" spans="1:2" x14ac:dyDescent="0.25">
      <c r="A1149" s="5"/>
      <c r="B1149" s="23"/>
    </row>
    <row r="1150" spans="1:2" x14ac:dyDescent="0.25">
      <c r="A1150" s="6"/>
      <c r="B1150" s="23"/>
    </row>
    <row r="1151" spans="1:2" x14ac:dyDescent="0.25">
      <c r="A1151" s="6"/>
      <c r="B1151" s="23"/>
    </row>
    <row r="1152" spans="1:2" x14ac:dyDescent="0.25">
      <c r="A1152" s="5"/>
      <c r="B1152" s="23"/>
    </row>
    <row r="1153" spans="1:2" x14ac:dyDescent="0.25">
      <c r="A1153" s="6"/>
      <c r="B1153" s="23"/>
    </row>
    <row r="1154" spans="1:2" x14ac:dyDescent="0.25">
      <c r="A1154" s="6"/>
      <c r="B1154" s="23"/>
    </row>
    <row r="1155" spans="1:2" x14ac:dyDescent="0.25">
      <c r="A1155" s="6"/>
      <c r="B1155" s="23"/>
    </row>
    <row r="1156" spans="1:2" x14ac:dyDescent="0.25">
      <c r="A1156" s="6"/>
      <c r="B1156" s="23"/>
    </row>
    <row r="1157" spans="1:2" x14ac:dyDescent="0.25">
      <c r="A1157" s="6"/>
      <c r="B1157" s="23"/>
    </row>
    <row r="1158" spans="1:2" x14ac:dyDescent="0.25">
      <c r="A1158" s="5"/>
      <c r="B1158" s="23"/>
    </row>
    <row r="1159" spans="1:2" x14ac:dyDescent="0.25">
      <c r="A1159" s="5"/>
      <c r="B1159" s="23"/>
    </row>
    <row r="1160" spans="1:2" x14ac:dyDescent="0.25">
      <c r="A1160" s="5"/>
      <c r="B1160" s="23"/>
    </row>
    <row r="1161" spans="1:2" x14ac:dyDescent="0.25">
      <c r="A1161" s="5"/>
      <c r="B1161" s="23"/>
    </row>
    <row r="1162" spans="1:2" x14ac:dyDescent="0.25">
      <c r="A1162" s="5"/>
      <c r="B1162" s="23"/>
    </row>
    <row r="1163" spans="1:2" x14ac:dyDescent="0.25">
      <c r="A1163" s="5"/>
      <c r="B1163" s="23"/>
    </row>
    <row r="1164" spans="1:2" x14ac:dyDescent="0.25">
      <c r="A1164" s="5"/>
      <c r="B1164" s="1"/>
    </row>
    <row r="1165" spans="1:2" x14ac:dyDescent="0.25">
      <c r="A1165" s="5"/>
      <c r="B1165" s="23"/>
    </row>
    <row r="1166" spans="1:2" x14ac:dyDescent="0.25">
      <c r="A1166" s="5"/>
      <c r="B1166" s="23"/>
    </row>
    <row r="1167" spans="1:2" x14ac:dyDescent="0.25">
      <c r="A1167" s="5"/>
      <c r="B1167" s="23"/>
    </row>
    <row r="1168" spans="1:2" x14ac:dyDescent="0.25">
      <c r="A1168" s="6"/>
      <c r="B1168" s="23"/>
    </row>
    <row r="1169" spans="1:2" x14ac:dyDescent="0.25">
      <c r="A1169" s="6"/>
      <c r="B1169" s="23"/>
    </row>
    <row r="1170" spans="1:2" x14ac:dyDescent="0.25">
      <c r="A1170" s="5"/>
      <c r="B1170" s="23"/>
    </row>
    <row r="1171" spans="1:2" x14ac:dyDescent="0.25">
      <c r="A1171" s="6"/>
      <c r="B1171" s="23"/>
    </row>
    <row r="1172" spans="1:2" x14ac:dyDescent="0.25">
      <c r="A1172" s="6"/>
      <c r="B1172" s="23"/>
    </row>
    <row r="1173" spans="1:2" x14ac:dyDescent="0.25">
      <c r="A1173" s="6"/>
      <c r="B1173" s="23"/>
    </row>
    <row r="1174" spans="1:2" x14ac:dyDescent="0.25">
      <c r="A1174" s="6"/>
      <c r="B1174" s="23"/>
    </row>
    <row r="1175" spans="1:2" x14ac:dyDescent="0.25">
      <c r="A1175" s="5"/>
      <c r="B1175" s="23"/>
    </row>
    <row r="1176" spans="1:2" x14ac:dyDescent="0.25">
      <c r="A1176" s="5"/>
      <c r="B1176" s="23"/>
    </row>
    <row r="1177" spans="1:2" x14ac:dyDescent="0.25">
      <c r="A1177" s="5"/>
      <c r="B1177" s="23"/>
    </row>
    <row r="1178" spans="1:2" x14ac:dyDescent="0.25">
      <c r="A1178" s="5"/>
      <c r="B1178" s="23"/>
    </row>
    <row r="1179" spans="1:2" x14ac:dyDescent="0.25">
      <c r="A1179" s="6"/>
      <c r="B1179" s="23"/>
    </row>
    <row r="1180" spans="1:2" x14ac:dyDescent="0.25">
      <c r="A1180" s="6"/>
      <c r="B1180" s="23"/>
    </row>
    <row r="1181" spans="1:2" x14ac:dyDescent="0.25">
      <c r="A1181" s="6"/>
      <c r="B1181" s="23"/>
    </row>
    <row r="1182" spans="1:2" x14ac:dyDescent="0.25">
      <c r="A1182" s="5"/>
      <c r="B1182" s="23"/>
    </row>
    <row r="1183" spans="1:2" x14ac:dyDescent="0.25">
      <c r="A1183" s="6"/>
      <c r="B1183" s="23"/>
    </row>
    <row r="1184" spans="1:2" x14ac:dyDescent="0.25">
      <c r="A1184" s="6"/>
      <c r="B1184" s="23"/>
    </row>
    <row r="1185" spans="1:2" x14ac:dyDescent="0.25">
      <c r="A1185" s="6"/>
      <c r="B1185" s="23"/>
    </row>
    <row r="1186" spans="1:2" x14ac:dyDescent="0.25">
      <c r="A1186" s="6"/>
      <c r="B1186" s="23"/>
    </row>
    <row r="1187" spans="1:2" x14ac:dyDescent="0.25">
      <c r="A1187" s="6"/>
      <c r="B1187" s="23"/>
    </row>
    <row r="1188" spans="1:2" x14ac:dyDescent="0.25">
      <c r="A1188" s="5"/>
      <c r="B1188" s="23"/>
    </row>
    <row r="1189" spans="1:2" x14ac:dyDescent="0.25">
      <c r="A1189" s="5"/>
      <c r="B1189" s="23"/>
    </row>
    <row r="1190" spans="1:2" x14ac:dyDescent="0.25">
      <c r="A1190" s="5"/>
      <c r="B1190" s="23"/>
    </row>
    <row r="1191" spans="1:2" x14ac:dyDescent="0.25">
      <c r="A1191" s="5"/>
      <c r="B1191" s="23"/>
    </row>
    <row r="1192" spans="1:2" x14ac:dyDescent="0.25">
      <c r="A1192" s="5"/>
      <c r="B1192" s="23"/>
    </row>
    <row r="1193" spans="1:2" x14ac:dyDescent="0.25">
      <c r="A1193" s="6"/>
      <c r="B1193" s="23"/>
    </row>
    <row r="1194" spans="1:2" x14ac:dyDescent="0.25">
      <c r="A1194" s="6"/>
      <c r="B1194" s="23"/>
    </row>
    <row r="1195" spans="1:2" x14ac:dyDescent="0.25">
      <c r="A1195" s="5"/>
      <c r="B1195" s="23"/>
    </row>
    <row r="1196" spans="1:2" x14ac:dyDescent="0.25">
      <c r="A1196" s="6"/>
      <c r="B1196" s="23"/>
    </row>
    <row r="1197" spans="1:2" x14ac:dyDescent="0.25">
      <c r="A1197" s="6"/>
      <c r="B1197" s="23"/>
    </row>
    <row r="1198" spans="1:2" x14ac:dyDescent="0.25">
      <c r="A1198" s="6"/>
      <c r="B1198" s="23"/>
    </row>
    <row r="1199" spans="1:2" x14ac:dyDescent="0.25">
      <c r="A1199" s="6"/>
      <c r="B1199" s="23"/>
    </row>
    <row r="1200" spans="1:2" x14ac:dyDescent="0.25">
      <c r="A1200" s="6"/>
      <c r="B1200" s="23"/>
    </row>
    <row r="1201" spans="1:2" x14ac:dyDescent="0.25">
      <c r="A1201" s="5"/>
      <c r="B1201" s="23"/>
    </row>
    <row r="1202" spans="1:2" x14ac:dyDescent="0.25">
      <c r="A1202" s="5"/>
      <c r="B1202" s="23"/>
    </row>
    <row r="1203" spans="1:2" x14ac:dyDescent="0.25">
      <c r="A1203" s="5"/>
      <c r="B1203" s="23"/>
    </row>
    <row r="1204" spans="1:2" x14ac:dyDescent="0.25">
      <c r="A1204" s="5"/>
      <c r="B1204" s="23"/>
    </row>
    <row r="1205" spans="1:2" x14ac:dyDescent="0.25">
      <c r="A1205" s="5"/>
      <c r="B1205" s="23"/>
    </row>
    <row r="1206" spans="1:2" x14ac:dyDescent="0.25">
      <c r="A1206" s="5"/>
      <c r="B1206" s="23"/>
    </row>
    <row r="1207" spans="1:2" x14ac:dyDescent="0.25">
      <c r="A1207" s="6"/>
      <c r="B1207" s="23"/>
    </row>
    <row r="1208" spans="1:2" x14ac:dyDescent="0.25">
      <c r="A1208" s="6"/>
      <c r="B1208" s="23"/>
    </row>
    <row r="1209" spans="1:2" x14ac:dyDescent="0.25">
      <c r="A1209" s="6"/>
      <c r="B1209" s="23"/>
    </row>
    <row r="1210" spans="1:2" x14ac:dyDescent="0.25">
      <c r="A1210" s="6"/>
      <c r="B1210" s="23"/>
    </row>
    <row r="1211" spans="1:2" x14ac:dyDescent="0.25">
      <c r="A1211" s="6"/>
      <c r="B1211" s="23"/>
    </row>
    <row r="1212" spans="1:2" x14ac:dyDescent="0.25">
      <c r="A1212" s="6"/>
      <c r="B1212" s="23"/>
    </row>
    <row r="1213" spans="1:2" x14ac:dyDescent="0.25">
      <c r="A1213" s="6"/>
      <c r="B1213" s="23"/>
    </row>
    <row r="1214" spans="1:2" x14ac:dyDescent="0.25">
      <c r="A1214" s="5"/>
      <c r="B1214" s="23"/>
    </row>
    <row r="1215" spans="1:2" x14ac:dyDescent="0.25">
      <c r="A1215" s="6"/>
      <c r="B1215" s="23"/>
    </row>
    <row r="1216" spans="1:2" x14ac:dyDescent="0.25">
      <c r="A1216" s="5"/>
      <c r="B1216" s="23"/>
    </row>
    <row r="1217" spans="1:2" x14ac:dyDescent="0.25">
      <c r="A1217" s="5"/>
      <c r="B1217" s="23"/>
    </row>
    <row r="1218" spans="1:2" x14ac:dyDescent="0.25">
      <c r="A1218" s="5"/>
      <c r="B1218" s="23"/>
    </row>
    <row r="1219" spans="1:2" x14ac:dyDescent="0.25">
      <c r="A1219" s="5"/>
      <c r="B1219" s="23"/>
    </row>
    <row r="1220" spans="1:2" x14ac:dyDescent="0.25">
      <c r="A1220" s="5"/>
      <c r="B1220" s="23"/>
    </row>
    <row r="1221" spans="1:2" x14ac:dyDescent="0.25">
      <c r="A1221" s="6"/>
      <c r="B1221" s="23"/>
    </row>
    <row r="1222" spans="1:2" x14ac:dyDescent="0.25">
      <c r="A1222" s="6"/>
      <c r="B1222" s="23"/>
    </row>
    <row r="1223" spans="1:2" x14ac:dyDescent="0.25">
      <c r="A1223" s="6"/>
      <c r="B1223" s="23"/>
    </row>
    <row r="1224" spans="1:2" x14ac:dyDescent="0.25">
      <c r="A1224" s="6"/>
      <c r="B1224" s="23"/>
    </row>
    <row r="1225" spans="1:2" x14ac:dyDescent="0.25">
      <c r="A1225" s="6"/>
      <c r="B1225" s="23"/>
    </row>
    <row r="1226" spans="1:2" x14ac:dyDescent="0.25">
      <c r="A1226" s="6"/>
      <c r="B1226" s="23"/>
    </row>
    <row r="1227" spans="1:2" x14ac:dyDescent="0.25">
      <c r="A1227" s="6"/>
      <c r="B1227" s="23"/>
    </row>
    <row r="1228" spans="1:2" x14ac:dyDescent="0.25">
      <c r="A1228" s="6"/>
      <c r="B1228" s="23"/>
    </row>
    <row r="1229" spans="1:2" x14ac:dyDescent="0.25">
      <c r="A1229" s="6"/>
      <c r="B1229" s="23"/>
    </row>
    <row r="1230" spans="1:2" x14ac:dyDescent="0.25">
      <c r="A1230" s="6"/>
      <c r="B1230" s="23"/>
    </row>
    <row r="1231" spans="1:2" x14ac:dyDescent="0.25">
      <c r="A1231" s="5"/>
      <c r="B1231" s="23"/>
    </row>
    <row r="1232" spans="1:2" x14ac:dyDescent="0.25">
      <c r="A1232" s="6"/>
      <c r="B1232" s="23"/>
    </row>
    <row r="1233" spans="1:2" x14ac:dyDescent="0.25">
      <c r="A1233" s="6"/>
      <c r="B1233" s="23"/>
    </row>
    <row r="1234" spans="1:2" x14ac:dyDescent="0.25">
      <c r="A1234" s="6"/>
      <c r="B1234" s="23"/>
    </row>
    <row r="1235" spans="1:2" s="29" customFormat="1" x14ac:dyDescent="0.25"/>
    <row r="1236" spans="1:2" s="29" customFormat="1" x14ac:dyDescent="0.25">
      <c r="A1236" s="30"/>
      <c r="B1236" s="28"/>
    </row>
    <row r="1237" spans="1:2" x14ac:dyDescent="0.25">
      <c r="A1237" s="6"/>
      <c r="B1237" s="23"/>
    </row>
    <row r="1238" spans="1:2" x14ac:dyDescent="0.25">
      <c r="A1238" s="6"/>
      <c r="B1238" s="23"/>
    </row>
    <row r="1239" spans="1:2" x14ac:dyDescent="0.25">
      <c r="A1239" s="6"/>
      <c r="B1239" s="23"/>
    </row>
    <row r="1240" spans="1:2" x14ac:dyDescent="0.25">
      <c r="A1240" s="6"/>
      <c r="B1240" s="23"/>
    </row>
    <row r="1241" spans="1:2" x14ac:dyDescent="0.25">
      <c r="B1241" s="23"/>
    </row>
    <row r="1242" spans="1:2" x14ac:dyDescent="0.25">
      <c r="B1242" s="23"/>
    </row>
    <row r="1243" spans="1:2" x14ac:dyDescent="0.25">
      <c r="A1243" s="6"/>
      <c r="B1243" s="23"/>
    </row>
    <row r="1244" spans="1:2" x14ac:dyDescent="0.25">
      <c r="A1244" s="6"/>
      <c r="B1244" s="1"/>
    </row>
    <row r="1245" spans="1:2" x14ac:dyDescent="0.25">
      <c r="A1245" s="5"/>
      <c r="B1245" s="26"/>
    </row>
    <row r="1246" spans="1:2" x14ac:dyDescent="0.25">
      <c r="A1246" s="5"/>
      <c r="B1246" s="23"/>
    </row>
    <row r="1247" spans="1:2" x14ac:dyDescent="0.25">
      <c r="A1247" s="5"/>
      <c r="B1247" s="23"/>
    </row>
    <row r="1248" spans="1:2" x14ac:dyDescent="0.25">
      <c r="A1248" s="5"/>
      <c r="B1248" s="26"/>
    </row>
    <row r="1249" spans="1:3" x14ac:dyDescent="0.25">
      <c r="B1249" s="23"/>
    </row>
    <row r="1250" spans="1:3" x14ac:dyDescent="0.25">
      <c r="A1250" s="6"/>
      <c r="B1250" s="1"/>
    </row>
    <row r="1251" spans="1:3" x14ac:dyDescent="0.25">
      <c r="A1251" s="5"/>
      <c r="B1251" s="26"/>
    </row>
    <row r="1252" spans="1:3" x14ac:dyDescent="0.25">
      <c r="A1252" s="5"/>
      <c r="B1252" s="23"/>
    </row>
    <row r="1253" spans="1:3" x14ac:dyDescent="0.25">
      <c r="A1253" s="5"/>
      <c r="B1253" s="23"/>
    </row>
    <row r="1254" spans="1:3" x14ac:dyDescent="0.25">
      <c r="A1254" s="6"/>
      <c r="B1254" s="26"/>
    </row>
    <row r="1255" spans="1:3" s="29" customFormat="1" x14ac:dyDescent="0.25">
      <c r="A1255" s="27"/>
      <c r="B1255" s="28"/>
    </row>
    <row r="1256" spans="1:3" s="29" customFormat="1" x14ac:dyDescent="0.25">
      <c r="A1256" s="27"/>
      <c r="B1256" s="28"/>
      <c r="C1256"/>
    </row>
    <row r="1257" spans="1:3" x14ac:dyDescent="0.25">
      <c r="A1257" s="5"/>
      <c r="B1257" s="36"/>
    </row>
    <row r="1258" spans="1:3" x14ac:dyDescent="0.25">
      <c r="A1258" s="5"/>
      <c r="B1258" s="23"/>
    </row>
    <row r="1259" spans="1:3" x14ac:dyDescent="0.25">
      <c r="A1259" s="5"/>
      <c r="B1259" s="23"/>
    </row>
    <row r="1260" spans="1:3" x14ac:dyDescent="0.25">
      <c r="A1260" s="5"/>
      <c r="B1260" s="23"/>
    </row>
    <row r="1261" spans="1:3" x14ac:dyDescent="0.25">
      <c r="A1261" s="6"/>
      <c r="B1261" s="23"/>
    </row>
    <row r="1262" spans="1:3" x14ac:dyDescent="0.25">
      <c r="A1262" s="6"/>
      <c r="B1262" s="23"/>
    </row>
    <row r="1263" spans="1:3" x14ac:dyDescent="0.25">
      <c r="A1263" s="5"/>
      <c r="B1263" s="23"/>
    </row>
    <row r="1264" spans="1:3" x14ac:dyDescent="0.25">
      <c r="A1264" s="6"/>
      <c r="B1264" s="23"/>
    </row>
    <row r="1265" spans="1:2" x14ac:dyDescent="0.25">
      <c r="A1265" s="6"/>
      <c r="B1265" s="23"/>
    </row>
    <row r="1266" spans="1:2" x14ac:dyDescent="0.25">
      <c r="A1266" s="6"/>
      <c r="B1266" s="23"/>
    </row>
    <row r="1267" spans="1:2" x14ac:dyDescent="0.25">
      <c r="A1267" s="6"/>
      <c r="B1267" s="23"/>
    </row>
    <row r="1268" spans="1:2" x14ac:dyDescent="0.25">
      <c r="A1268" s="5"/>
      <c r="B1268" s="23"/>
    </row>
    <row r="1269" spans="1:2" x14ac:dyDescent="0.25">
      <c r="A1269" s="5"/>
      <c r="B1269" s="23"/>
    </row>
    <row r="1270" spans="1:2" x14ac:dyDescent="0.25">
      <c r="A1270" s="5"/>
      <c r="B1270" s="23"/>
    </row>
    <row r="1271" spans="1:2" x14ac:dyDescent="0.25">
      <c r="A1271" s="5"/>
      <c r="B1271" s="23"/>
    </row>
    <row r="1272" spans="1:2" x14ac:dyDescent="0.25">
      <c r="A1272" s="6"/>
      <c r="B1272" s="23"/>
    </row>
    <row r="1273" spans="1:2" x14ac:dyDescent="0.25">
      <c r="A1273" s="6"/>
      <c r="B1273" s="23"/>
    </row>
    <row r="1274" spans="1:2" x14ac:dyDescent="0.25">
      <c r="A1274" s="6"/>
      <c r="B1274" s="23"/>
    </row>
    <row r="1275" spans="1:2" x14ac:dyDescent="0.25">
      <c r="A1275" s="5"/>
      <c r="B1275" s="23"/>
    </row>
    <row r="1276" spans="1:2" x14ac:dyDescent="0.25">
      <c r="A1276" s="6"/>
      <c r="B1276" s="23"/>
    </row>
    <row r="1277" spans="1:2" x14ac:dyDescent="0.25">
      <c r="A1277" s="6"/>
      <c r="B1277" s="23"/>
    </row>
    <row r="1278" spans="1:2" x14ac:dyDescent="0.25">
      <c r="A1278" s="6"/>
      <c r="B1278" s="23"/>
    </row>
    <row r="1279" spans="1:2" x14ac:dyDescent="0.25">
      <c r="A1279" s="6"/>
      <c r="B1279" s="23"/>
    </row>
    <row r="1280" spans="1:2" x14ac:dyDescent="0.25">
      <c r="A1280" s="6"/>
      <c r="B1280" s="23"/>
    </row>
    <row r="1281" spans="1:2" x14ac:dyDescent="0.25">
      <c r="A1281" s="5"/>
      <c r="B1281" s="23"/>
    </row>
    <row r="1282" spans="1:2" x14ac:dyDescent="0.25">
      <c r="A1282" s="5"/>
      <c r="B1282" s="23"/>
    </row>
    <row r="1283" spans="1:2" x14ac:dyDescent="0.25">
      <c r="A1283" s="5"/>
      <c r="B1283" s="23"/>
    </row>
    <row r="1284" spans="1:2" x14ac:dyDescent="0.25">
      <c r="A1284" s="5"/>
      <c r="B1284" s="23"/>
    </row>
    <row r="1285" spans="1:2" x14ac:dyDescent="0.25">
      <c r="A1285" s="5"/>
      <c r="B1285" s="23"/>
    </row>
    <row r="1286" spans="1:2" x14ac:dyDescent="0.25">
      <c r="A1286" s="6"/>
      <c r="B1286" s="23"/>
    </row>
    <row r="1287" spans="1:2" x14ac:dyDescent="0.25">
      <c r="A1287" s="6"/>
      <c r="B1287" s="23"/>
    </row>
    <row r="1288" spans="1:2" x14ac:dyDescent="0.25">
      <c r="A1288" s="5"/>
      <c r="B1288" s="23"/>
    </row>
    <row r="1289" spans="1:2" x14ac:dyDescent="0.25">
      <c r="A1289" s="6"/>
      <c r="B1289" s="23"/>
    </row>
    <row r="1290" spans="1:2" x14ac:dyDescent="0.25">
      <c r="A1290" s="6"/>
      <c r="B1290" s="23"/>
    </row>
    <row r="1291" spans="1:2" x14ac:dyDescent="0.25">
      <c r="A1291" s="6"/>
      <c r="B1291" s="23"/>
    </row>
    <row r="1292" spans="1:2" x14ac:dyDescent="0.25">
      <c r="A1292" s="6"/>
      <c r="B1292" s="23"/>
    </row>
    <row r="1293" spans="1:2" x14ac:dyDescent="0.25">
      <c r="A1293" s="6"/>
      <c r="B1293" s="23"/>
    </row>
    <row r="1294" spans="1:2" x14ac:dyDescent="0.25">
      <c r="A1294" s="5"/>
      <c r="B1294" s="23"/>
    </row>
    <row r="1295" spans="1:2" x14ac:dyDescent="0.25">
      <c r="A1295" s="5"/>
      <c r="B1295" s="23"/>
    </row>
    <row r="1296" spans="1:2" x14ac:dyDescent="0.25">
      <c r="A1296" s="5"/>
      <c r="B1296" s="23"/>
    </row>
    <row r="1297" spans="1:2" x14ac:dyDescent="0.25">
      <c r="A1297" s="5"/>
      <c r="B1297" s="23"/>
    </row>
    <row r="1298" spans="1:2" x14ac:dyDescent="0.25">
      <c r="A1298" s="5"/>
      <c r="B1298" s="23"/>
    </row>
    <row r="1299" spans="1:2" x14ac:dyDescent="0.25">
      <c r="A1299" s="5"/>
      <c r="B1299" s="23"/>
    </row>
    <row r="1300" spans="1:2" x14ac:dyDescent="0.25">
      <c r="A1300" s="5"/>
      <c r="B1300" s="1"/>
    </row>
    <row r="1301" spans="1:2" x14ac:dyDescent="0.25">
      <c r="A1301" s="5"/>
      <c r="B1301" s="23"/>
    </row>
    <row r="1302" spans="1:2" x14ac:dyDescent="0.25">
      <c r="A1302" s="5"/>
      <c r="B1302" s="23"/>
    </row>
    <row r="1303" spans="1:2" x14ac:dyDescent="0.25">
      <c r="A1303" s="5"/>
      <c r="B1303" s="23"/>
    </row>
    <row r="1304" spans="1:2" x14ac:dyDescent="0.25">
      <c r="A1304" s="6"/>
      <c r="B1304" s="23"/>
    </row>
    <row r="1305" spans="1:2" x14ac:dyDescent="0.25">
      <c r="A1305" s="6"/>
      <c r="B1305" s="23"/>
    </row>
    <row r="1306" spans="1:2" x14ac:dyDescent="0.25">
      <c r="A1306" s="5"/>
      <c r="B1306" s="23"/>
    </row>
    <row r="1307" spans="1:2" x14ac:dyDescent="0.25">
      <c r="A1307" s="6"/>
      <c r="B1307" s="23"/>
    </row>
    <row r="1308" spans="1:2" x14ac:dyDescent="0.25">
      <c r="A1308" s="6"/>
      <c r="B1308" s="23"/>
    </row>
    <row r="1309" spans="1:2" x14ac:dyDescent="0.25">
      <c r="A1309" s="6"/>
      <c r="B1309" s="23"/>
    </row>
    <row r="1310" spans="1:2" x14ac:dyDescent="0.25">
      <c r="A1310" s="6"/>
      <c r="B1310" s="23"/>
    </row>
    <row r="1311" spans="1:2" x14ac:dyDescent="0.25">
      <c r="A1311" s="5"/>
      <c r="B1311" s="23"/>
    </row>
    <row r="1312" spans="1:2" x14ac:dyDescent="0.25">
      <c r="A1312" s="5"/>
      <c r="B1312" s="23"/>
    </row>
    <row r="1313" spans="1:2" x14ac:dyDescent="0.25">
      <c r="A1313" s="5"/>
      <c r="B1313" s="23"/>
    </row>
    <row r="1314" spans="1:2" x14ac:dyDescent="0.25">
      <c r="A1314" s="5"/>
      <c r="B1314" s="23"/>
    </row>
    <row r="1315" spans="1:2" x14ac:dyDescent="0.25">
      <c r="A1315" s="6"/>
      <c r="B1315" s="23"/>
    </row>
    <row r="1316" spans="1:2" x14ac:dyDescent="0.25">
      <c r="A1316" s="6"/>
      <c r="B1316" s="23"/>
    </row>
    <row r="1317" spans="1:2" x14ac:dyDescent="0.25">
      <c r="A1317" s="6"/>
      <c r="B1317" s="23"/>
    </row>
    <row r="1318" spans="1:2" x14ac:dyDescent="0.25">
      <c r="A1318" s="5"/>
      <c r="B1318" s="23"/>
    </row>
    <row r="1319" spans="1:2" x14ac:dyDescent="0.25">
      <c r="A1319" s="6"/>
      <c r="B1319" s="23"/>
    </row>
    <row r="1320" spans="1:2" x14ac:dyDescent="0.25">
      <c r="A1320" s="6"/>
      <c r="B1320" s="23"/>
    </row>
    <row r="1321" spans="1:2" x14ac:dyDescent="0.25">
      <c r="A1321" s="6"/>
      <c r="B1321" s="23"/>
    </row>
    <row r="1322" spans="1:2" x14ac:dyDescent="0.25">
      <c r="A1322" s="6"/>
      <c r="B1322" s="23"/>
    </row>
    <row r="1323" spans="1:2" x14ac:dyDescent="0.25">
      <c r="A1323" s="6"/>
      <c r="B1323" s="23"/>
    </row>
    <row r="1324" spans="1:2" x14ac:dyDescent="0.25">
      <c r="A1324" s="5"/>
      <c r="B1324" s="23"/>
    </row>
    <row r="1325" spans="1:2" x14ac:dyDescent="0.25">
      <c r="A1325" s="5"/>
      <c r="B1325" s="23"/>
    </row>
    <row r="1326" spans="1:2" x14ac:dyDescent="0.25">
      <c r="A1326" s="5"/>
      <c r="B1326" s="23"/>
    </row>
    <row r="1327" spans="1:2" x14ac:dyDescent="0.25">
      <c r="A1327" s="5"/>
      <c r="B1327" s="23"/>
    </row>
    <row r="1328" spans="1:2" x14ac:dyDescent="0.25">
      <c r="A1328" s="5"/>
      <c r="B1328" s="23"/>
    </row>
    <row r="1329" spans="1:2" x14ac:dyDescent="0.25">
      <c r="A1329" s="6"/>
      <c r="B1329" s="23"/>
    </row>
    <row r="1330" spans="1:2" x14ac:dyDescent="0.25">
      <c r="A1330" s="6"/>
      <c r="B1330" s="23"/>
    </row>
    <row r="1331" spans="1:2" x14ac:dyDescent="0.25">
      <c r="A1331" s="5"/>
      <c r="B1331" s="23"/>
    </row>
    <row r="1332" spans="1:2" x14ac:dyDescent="0.25">
      <c r="A1332" s="6"/>
      <c r="B1332" s="23"/>
    </row>
    <row r="1333" spans="1:2" x14ac:dyDescent="0.25">
      <c r="A1333" s="6"/>
      <c r="B1333" s="23"/>
    </row>
    <row r="1334" spans="1:2" x14ac:dyDescent="0.25">
      <c r="A1334" s="6"/>
      <c r="B1334" s="23"/>
    </row>
    <row r="1335" spans="1:2" x14ac:dyDescent="0.25">
      <c r="A1335" s="6"/>
      <c r="B1335" s="23"/>
    </row>
    <row r="1336" spans="1:2" x14ac:dyDescent="0.25">
      <c r="A1336" s="6"/>
      <c r="B1336" s="23"/>
    </row>
    <row r="1337" spans="1:2" x14ac:dyDescent="0.25">
      <c r="A1337" s="5"/>
      <c r="B1337" s="23"/>
    </row>
    <row r="1338" spans="1:2" x14ac:dyDescent="0.25">
      <c r="A1338" s="5"/>
      <c r="B1338" s="23"/>
    </row>
    <row r="1339" spans="1:2" x14ac:dyDescent="0.25">
      <c r="A1339" s="5"/>
      <c r="B1339" s="23"/>
    </row>
    <row r="1340" spans="1:2" x14ac:dyDescent="0.25">
      <c r="A1340" s="5"/>
      <c r="B1340" s="23"/>
    </row>
    <row r="1341" spans="1:2" x14ac:dyDescent="0.25">
      <c r="A1341" s="5"/>
      <c r="B1341" s="23"/>
    </row>
    <row r="1342" spans="1:2" x14ac:dyDescent="0.25">
      <c r="A1342" s="5"/>
      <c r="B1342" s="23"/>
    </row>
    <row r="1343" spans="1:2" x14ac:dyDescent="0.25">
      <c r="A1343" s="6"/>
      <c r="B1343" s="23"/>
    </row>
    <row r="1344" spans="1:2" x14ac:dyDescent="0.25">
      <c r="A1344" s="6"/>
      <c r="B1344" s="23"/>
    </row>
    <row r="1345" spans="1:2" x14ac:dyDescent="0.25">
      <c r="A1345" s="6"/>
      <c r="B1345" s="23"/>
    </row>
    <row r="1346" spans="1:2" x14ac:dyDescent="0.25">
      <c r="A1346" s="6"/>
      <c r="B1346" s="23"/>
    </row>
    <row r="1347" spans="1:2" x14ac:dyDescent="0.25">
      <c r="A1347" s="6"/>
      <c r="B1347" s="23"/>
    </row>
    <row r="1348" spans="1:2" x14ac:dyDescent="0.25">
      <c r="A1348" s="6"/>
      <c r="B1348" s="23"/>
    </row>
    <row r="1349" spans="1:2" x14ac:dyDescent="0.25">
      <c r="A1349" s="6"/>
      <c r="B1349" s="23"/>
    </row>
    <row r="1350" spans="1:2" x14ac:dyDescent="0.25">
      <c r="A1350" s="5"/>
      <c r="B1350" s="23"/>
    </row>
    <row r="1351" spans="1:2" x14ac:dyDescent="0.25">
      <c r="A1351" s="6"/>
      <c r="B1351" s="23"/>
    </row>
    <row r="1352" spans="1:2" x14ac:dyDescent="0.25">
      <c r="A1352" s="5"/>
      <c r="B1352" s="23"/>
    </row>
    <row r="1353" spans="1:2" x14ac:dyDescent="0.25">
      <c r="A1353" s="5"/>
      <c r="B1353" s="23"/>
    </row>
    <row r="1354" spans="1:2" x14ac:dyDescent="0.25">
      <c r="A1354" s="5"/>
      <c r="B1354" s="23"/>
    </row>
    <row r="1355" spans="1:2" x14ac:dyDescent="0.25">
      <c r="A1355" s="5"/>
      <c r="B1355" s="23"/>
    </row>
    <row r="1356" spans="1:2" x14ac:dyDescent="0.25">
      <c r="A1356" s="5"/>
      <c r="B1356" s="23"/>
    </row>
    <row r="1357" spans="1:2" x14ac:dyDescent="0.25">
      <c r="A1357" s="6"/>
      <c r="B1357" s="23"/>
    </row>
    <row r="1358" spans="1:2" x14ac:dyDescent="0.25">
      <c r="A1358" s="6"/>
      <c r="B1358" s="23"/>
    </row>
    <row r="1359" spans="1:2" x14ac:dyDescent="0.25">
      <c r="A1359" s="6"/>
      <c r="B1359" s="23"/>
    </row>
    <row r="1360" spans="1:2" x14ac:dyDescent="0.25">
      <c r="A1360" s="6"/>
      <c r="B1360" s="23"/>
    </row>
    <row r="1361" spans="1:2" x14ac:dyDescent="0.25">
      <c r="A1361" s="6"/>
      <c r="B1361" s="23"/>
    </row>
    <row r="1362" spans="1:2" x14ac:dyDescent="0.25">
      <c r="A1362" s="6"/>
      <c r="B1362" s="23"/>
    </row>
    <row r="1363" spans="1:2" x14ac:dyDescent="0.25">
      <c r="A1363" s="6"/>
      <c r="B1363" s="23"/>
    </row>
    <row r="1364" spans="1:2" x14ac:dyDescent="0.25">
      <c r="A1364" s="6"/>
      <c r="B1364" s="23"/>
    </row>
    <row r="1365" spans="1:2" x14ac:dyDescent="0.25">
      <c r="A1365" s="6"/>
      <c r="B1365" s="23"/>
    </row>
    <row r="1366" spans="1:2" x14ac:dyDescent="0.25">
      <c r="A1366" s="6"/>
      <c r="B1366" s="23"/>
    </row>
    <row r="1367" spans="1:2" x14ac:dyDescent="0.25">
      <c r="A1367" s="5"/>
      <c r="B1367" s="23"/>
    </row>
    <row r="1368" spans="1:2" x14ac:dyDescent="0.25">
      <c r="A1368" s="6"/>
      <c r="B1368" s="23"/>
    </row>
    <row r="1369" spans="1:2" x14ac:dyDescent="0.25">
      <c r="A1369" s="6"/>
      <c r="B1369" s="23"/>
    </row>
    <row r="1370" spans="1:2" x14ac:dyDescent="0.25">
      <c r="A1370" s="6"/>
      <c r="B1370" s="23"/>
    </row>
    <row r="1371" spans="1:2" s="29" customFormat="1" x14ac:dyDescent="0.25"/>
    <row r="1372" spans="1:2" s="29" customFormat="1" x14ac:dyDescent="0.25">
      <c r="A1372" s="30"/>
      <c r="B1372" s="28"/>
    </row>
    <row r="1373" spans="1:2" x14ac:dyDescent="0.25">
      <c r="A1373" s="6"/>
      <c r="B1373" s="23"/>
    </row>
    <row r="1374" spans="1:2" x14ac:dyDescent="0.25">
      <c r="A1374" s="6"/>
      <c r="B1374" s="23"/>
    </row>
    <row r="1375" spans="1:2" x14ac:dyDescent="0.25">
      <c r="A1375" s="6"/>
      <c r="B1375" s="23"/>
    </row>
    <row r="1376" spans="1:2" x14ac:dyDescent="0.25">
      <c r="A1376" s="6"/>
      <c r="B1376" s="23"/>
    </row>
    <row r="1377" spans="1:3" x14ac:dyDescent="0.25">
      <c r="B1377" s="23"/>
    </row>
    <row r="1378" spans="1:3" x14ac:dyDescent="0.25">
      <c r="B1378" s="23"/>
    </row>
    <row r="1379" spans="1:3" x14ac:dyDescent="0.25">
      <c r="A1379" s="6"/>
      <c r="B1379" s="23"/>
    </row>
    <row r="1380" spans="1:3" x14ac:dyDescent="0.25">
      <c r="A1380" s="6"/>
      <c r="B1380" s="1"/>
    </row>
    <row r="1381" spans="1:3" x14ac:dyDescent="0.25">
      <c r="A1381" s="5"/>
      <c r="B1381" s="26"/>
    </row>
    <row r="1382" spans="1:3" x14ac:dyDescent="0.25">
      <c r="A1382" s="5"/>
      <c r="B1382" s="23"/>
    </row>
    <row r="1383" spans="1:3" x14ac:dyDescent="0.25">
      <c r="A1383" s="5"/>
      <c r="B1383" s="23"/>
    </row>
    <row r="1384" spans="1:3" x14ac:dyDescent="0.25">
      <c r="A1384" s="5"/>
      <c r="B1384" s="26"/>
    </row>
    <row r="1385" spans="1:3" x14ac:dyDescent="0.25">
      <c r="B1385" s="23"/>
    </row>
    <row r="1386" spans="1:3" x14ac:dyDescent="0.25">
      <c r="A1386" s="6"/>
      <c r="B1386" s="1"/>
    </row>
    <row r="1387" spans="1:3" x14ac:dyDescent="0.25">
      <c r="A1387" s="5"/>
      <c r="B1387" s="26"/>
    </row>
    <row r="1388" spans="1:3" x14ac:dyDescent="0.25">
      <c r="A1388" s="5"/>
      <c r="B1388" s="23"/>
    </row>
    <row r="1389" spans="1:3" x14ac:dyDescent="0.25">
      <c r="A1389" s="5"/>
      <c r="B1389" s="23"/>
    </row>
    <row r="1390" spans="1:3" x14ac:dyDescent="0.25">
      <c r="A1390" s="6"/>
      <c r="B1390" s="26"/>
    </row>
    <row r="1391" spans="1:3" s="29" customFormat="1" x14ac:dyDescent="0.25">
      <c r="A1391" s="27"/>
      <c r="B1391" s="28"/>
    </row>
    <row r="1392" spans="1:3" s="29" customFormat="1" x14ac:dyDescent="0.25">
      <c r="A1392" s="27"/>
      <c r="B1392" s="28"/>
      <c r="C1392"/>
    </row>
    <row r="1393" spans="1:2" x14ac:dyDescent="0.25">
      <c r="A1393" s="5"/>
      <c r="B1393" s="36"/>
    </row>
    <row r="1394" spans="1:2" x14ac:dyDescent="0.25">
      <c r="A1394" s="5"/>
      <c r="B1394" s="23"/>
    </row>
    <row r="1395" spans="1:2" x14ac:dyDescent="0.25">
      <c r="A1395" s="5"/>
      <c r="B1395" s="23"/>
    </row>
    <row r="1396" spans="1:2" x14ac:dyDescent="0.25">
      <c r="A1396" s="5"/>
      <c r="B1396" s="23"/>
    </row>
    <row r="1397" spans="1:2" x14ac:dyDescent="0.25">
      <c r="A1397" s="6"/>
      <c r="B1397" s="23"/>
    </row>
    <row r="1398" spans="1:2" x14ac:dyDescent="0.25">
      <c r="A1398" s="6"/>
      <c r="B1398" s="23"/>
    </row>
    <row r="1399" spans="1:2" x14ac:dyDescent="0.25">
      <c r="A1399" s="5"/>
      <c r="B1399" s="23"/>
    </row>
    <row r="1400" spans="1:2" x14ac:dyDescent="0.25">
      <c r="A1400" s="6"/>
      <c r="B1400" s="23"/>
    </row>
    <row r="1401" spans="1:2" x14ac:dyDescent="0.25">
      <c r="A1401" s="6"/>
      <c r="B1401" s="23"/>
    </row>
    <row r="1402" spans="1:2" x14ac:dyDescent="0.25">
      <c r="A1402" s="6"/>
      <c r="B1402" s="23"/>
    </row>
    <row r="1403" spans="1:2" x14ac:dyDescent="0.25">
      <c r="A1403" s="6"/>
      <c r="B1403" s="23"/>
    </row>
    <row r="1404" spans="1:2" x14ac:dyDescent="0.25">
      <c r="A1404" s="5"/>
      <c r="B1404" s="23"/>
    </row>
    <row r="1405" spans="1:2" x14ac:dyDescent="0.25">
      <c r="A1405" s="5"/>
      <c r="B1405" s="23"/>
    </row>
    <row r="1406" spans="1:2" x14ac:dyDescent="0.25">
      <c r="A1406" s="5"/>
      <c r="B1406" s="23"/>
    </row>
    <row r="1407" spans="1:2" x14ac:dyDescent="0.25">
      <c r="A1407" s="5"/>
      <c r="B1407" s="23"/>
    </row>
    <row r="1408" spans="1:2" x14ac:dyDescent="0.25">
      <c r="A1408" s="6"/>
      <c r="B1408" s="23"/>
    </row>
    <row r="1409" spans="1:2" x14ac:dyDescent="0.25">
      <c r="A1409" s="6"/>
      <c r="B1409" s="23"/>
    </row>
    <row r="1410" spans="1:2" x14ac:dyDescent="0.25">
      <c r="A1410" s="6"/>
      <c r="B1410" s="23"/>
    </row>
    <row r="1411" spans="1:2" x14ac:dyDescent="0.25">
      <c r="A1411" s="5"/>
      <c r="B1411" s="23"/>
    </row>
    <row r="1412" spans="1:2" x14ac:dyDescent="0.25">
      <c r="A1412" s="6"/>
      <c r="B1412" s="23"/>
    </row>
    <row r="1413" spans="1:2" x14ac:dyDescent="0.25">
      <c r="A1413" s="6"/>
      <c r="B1413" s="23"/>
    </row>
    <row r="1414" spans="1:2" x14ac:dyDescent="0.25">
      <c r="A1414" s="6"/>
      <c r="B1414" s="23"/>
    </row>
    <row r="1415" spans="1:2" x14ac:dyDescent="0.25">
      <c r="A1415" s="6"/>
      <c r="B1415" s="23"/>
    </row>
    <row r="1416" spans="1:2" x14ac:dyDescent="0.25">
      <c r="A1416" s="6"/>
      <c r="B1416" s="23"/>
    </row>
    <row r="1417" spans="1:2" x14ac:dyDescent="0.25">
      <c r="A1417" s="5"/>
      <c r="B1417" s="23"/>
    </row>
    <row r="1418" spans="1:2" x14ac:dyDescent="0.25">
      <c r="A1418" s="5"/>
      <c r="B1418" s="23"/>
    </row>
    <row r="1419" spans="1:2" x14ac:dyDescent="0.25">
      <c r="A1419" s="5"/>
      <c r="B1419" s="23"/>
    </row>
    <row r="1420" spans="1:2" x14ac:dyDescent="0.25">
      <c r="A1420" s="5"/>
      <c r="B1420" s="23"/>
    </row>
    <row r="1421" spans="1:2" x14ac:dyDescent="0.25">
      <c r="A1421" s="5"/>
      <c r="B1421" s="23"/>
    </row>
    <row r="1422" spans="1:2" x14ac:dyDescent="0.25">
      <c r="A1422" s="6"/>
      <c r="B1422" s="23"/>
    </row>
    <row r="1423" spans="1:2" x14ac:dyDescent="0.25">
      <c r="A1423" s="6"/>
      <c r="B1423" s="23"/>
    </row>
    <row r="1424" spans="1:2" x14ac:dyDescent="0.25">
      <c r="A1424" s="5"/>
      <c r="B1424" s="23"/>
    </row>
    <row r="1425" spans="1:2" x14ac:dyDescent="0.25">
      <c r="A1425" s="6"/>
      <c r="B1425" s="23"/>
    </row>
    <row r="1426" spans="1:2" x14ac:dyDescent="0.25">
      <c r="A1426" s="6"/>
      <c r="B1426" s="23"/>
    </row>
    <row r="1427" spans="1:2" x14ac:dyDescent="0.25">
      <c r="A1427" s="6"/>
      <c r="B1427" s="23"/>
    </row>
    <row r="1428" spans="1:2" x14ac:dyDescent="0.25">
      <c r="A1428" s="6"/>
      <c r="B1428" s="23"/>
    </row>
    <row r="1429" spans="1:2" x14ac:dyDescent="0.25">
      <c r="A1429" s="6"/>
      <c r="B1429" s="23"/>
    </row>
    <row r="1430" spans="1:2" x14ac:dyDescent="0.25">
      <c r="A1430" s="5"/>
      <c r="B1430" s="23"/>
    </row>
    <row r="1431" spans="1:2" x14ac:dyDescent="0.25">
      <c r="A1431" s="5"/>
      <c r="B1431" s="23"/>
    </row>
    <row r="1432" spans="1:2" x14ac:dyDescent="0.25">
      <c r="A1432" s="5"/>
      <c r="B1432" s="23"/>
    </row>
    <row r="1433" spans="1:2" x14ac:dyDescent="0.25">
      <c r="A1433" s="5"/>
      <c r="B1433" s="23"/>
    </row>
    <row r="1434" spans="1:2" x14ac:dyDescent="0.25">
      <c r="A1434" s="5"/>
      <c r="B1434" s="23"/>
    </row>
    <row r="1435" spans="1:2" x14ac:dyDescent="0.25">
      <c r="A1435" s="5"/>
      <c r="B1435" s="23"/>
    </row>
    <row r="1436" spans="1:2" x14ac:dyDescent="0.25">
      <c r="A1436" s="5"/>
      <c r="B1436" s="1"/>
    </row>
    <row r="1437" spans="1:2" x14ac:dyDescent="0.25">
      <c r="A1437" s="5"/>
      <c r="B1437" s="23"/>
    </row>
    <row r="1438" spans="1:2" x14ac:dyDescent="0.25">
      <c r="A1438" s="5"/>
      <c r="B1438" s="23"/>
    </row>
    <row r="1439" spans="1:2" x14ac:dyDescent="0.25">
      <c r="A1439" s="5"/>
      <c r="B1439" s="23"/>
    </row>
    <row r="1440" spans="1:2" x14ac:dyDescent="0.25">
      <c r="A1440" s="6"/>
      <c r="B1440" s="23"/>
    </row>
    <row r="1441" spans="1:2" x14ac:dyDescent="0.25">
      <c r="A1441" s="6"/>
      <c r="B1441" s="23"/>
    </row>
    <row r="1442" spans="1:2" x14ac:dyDescent="0.25">
      <c r="A1442" s="5"/>
      <c r="B1442" s="23"/>
    </row>
    <row r="1443" spans="1:2" x14ac:dyDescent="0.25">
      <c r="A1443" s="6"/>
      <c r="B1443" s="23"/>
    </row>
    <row r="1444" spans="1:2" x14ac:dyDescent="0.25">
      <c r="A1444" s="6"/>
      <c r="B1444" s="23"/>
    </row>
    <row r="1445" spans="1:2" x14ac:dyDescent="0.25">
      <c r="A1445" s="6"/>
      <c r="B1445" s="23"/>
    </row>
    <row r="1446" spans="1:2" x14ac:dyDescent="0.25">
      <c r="A1446" s="6"/>
      <c r="B1446" s="23"/>
    </row>
    <row r="1447" spans="1:2" x14ac:dyDescent="0.25">
      <c r="A1447" s="5"/>
      <c r="B1447" s="23"/>
    </row>
    <row r="1448" spans="1:2" x14ac:dyDescent="0.25">
      <c r="A1448" s="5"/>
      <c r="B1448" s="23"/>
    </row>
    <row r="1449" spans="1:2" x14ac:dyDescent="0.25">
      <c r="A1449" s="5"/>
      <c r="B1449" s="23"/>
    </row>
    <row r="1450" spans="1:2" x14ac:dyDescent="0.25">
      <c r="A1450" s="5"/>
      <c r="B1450" s="23"/>
    </row>
    <row r="1451" spans="1:2" x14ac:dyDescent="0.25">
      <c r="A1451" s="6"/>
      <c r="B1451" s="23"/>
    </row>
    <row r="1452" spans="1:2" x14ac:dyDescent="0.25">
      <c r="A1452" s="6"/>
      <c r="B1452" s="23"/>
    </row>
    <row r="1453" spans="1:2" x14ac:dyDescent="0.25">
      <c r="A1453" s="6"/>
      <c r="B1453" s="23"/>
    </row>
    <row r="1454" spans="1:2" x14ac:dyDescent="0.25">
      <c r="A1454" s="5"/>
      <c r="B1454" s="23"/>
    </row>
    <row r="1455" spans="1:2" x14ac:dyDescent="0.25">
      <c r="A1455" s="6"/>
      <c r="B1455" s="23"/>
    </row>
    <row r="1456" spans="1:2" x14ac:dyDescent="0.25">
      <c r="A1456" s="6"/>
      <c r="B1456" s="23"/>
    </row>
    <row r="1457" spans="1:2" x14ac:dyDescent="0.25">
      <c r="A1457" s="6"/>
      <c r="B1457" s="23"/>
    </row>
    <row r="1458" spans="1:2" x14ac:dyDescent="0.25">
      <c r="A1458" s="6"/>
      <c r="B1458" s="23"/>
    </row>
    <row r="1459" spans="1:2" x14ac:dyDescent="0.25">
      <c r="A1459" s="6"/>
      <c r="B1459" s="23"/>
    </row>
    <row r="1460" spans="1:2" x14ac:dyDescent="0.25">
      <c r="A1460" s="5"/>
      <c r="B1460" s="23"/>
    </row>
    <row r="1461" spans="1:2" x14ac:dyDescent="0.25">
      <c r="A1461" s="5"/>
      <c r="B1461" s="23"/>
    </row>
    <row r="1462" spans="1:2" x14ac:dyDescent="0.25">
      <c r="A1462" s="5"/>
      <c r="B1462" s="23"/>
    </row>
    <row r="1463" spans="1:2" x14ac:dyDescent="0.25">
      <c r="A1463" s="5"/>
      <c r="B1463" s="23"/>
    </row>
    <row r="1464" spans="1:2" x14ac:dyDescent="0.25">
      <c r="A1464" s="5"/>
      <c r="B1464" s="23"/>
    </row>
    <row r="1465" spans="1:2" x14ac:dyDescent="0.25">
      <c r="A1465" s="6"/>
      <c r="B1465" s="23"/>
    </row>
    <row r="1466" spans="1:2" x14ac:dyDescent="0.25">
      <c r="A1466" s="6"/>
      <c r="B1466" s="23"/>
    </row>
    <row r="1467" spans="1:2" x14ac:dyDescent="0.25">
      <c r="A1467" s="5"/>
      <c r="B1467" s="23"/>
    </row>
    <row r="1468" spans="1:2" x14ac:dyDescent="0.25">
      <c r="A1468" s="6"/>
      <c r="B1468" s="23"/>
    </row>
    <row r="1469" spans="1:2" x14ac:dyDescent="0.25">
      <c r="A1469" s="6"/>
      <c r="B1469" s="23"/>
    </row>
    <row r="1470" spans="1:2" x14ac:dyDescent="0.25">
      <c r="A1470" s="6"/>
      <c r="B1470" s="23"/>
    </row>
    <row r="1471" spans="1:2" x14ac:dyDescent="0.25">
      <c r="A1471" s="6"/>
      <c r="B1471" s="23"/>
    </row>
    <row r="1472" spans="1:2" x14ac:dyDescent="0.25">
      <c r="A1472" s="6"/>
      <c r="B1472" s="23"/>
    </row>
    <row r="1473" spans="1:2" x14ac:dyDescent="0.25">
      <c r="A1473" s="5"/>
      <c r="B1473" s="23"/>
    </row>
    <row r="1474" spans="1:2" x14ac:dyDescent="0.25">
      <c r="A1474" s="5"/>
      <c r="B1474" s="23"/>
    </row>
    <row r="1475" spans="1:2" x14ac:dyDescent="0.25">
      <c r="A1475" s="5"/>
      <c r="B1475" s="23"/>
    </row>
    <row r="1476" spans="1:2" x14ac:dyDescent="0.25">
      <c r="A1476" s="5"/>
      <c r="B1476" s="23"/>
    </row>
    <row r="1477" spans="1:2" x14ac:dyDescent="0.25">
      <c r="A1477" s="5"/>
      <c r="B1477" s="23"/>
    </row>
    <row r="1478" spans="1:2" x14ac:dyDescent="0.25">
      <c r="A1478" s="5"/>
      <c r="B1478" s="23"/>
    </row>
    <row r="1479" spans="1:2" x14ac:dyDescent="0.25">
      <c r="A1479" s="6"/>
      <c r="B1479" s="23"/>
    </row>
    <row r="1480" spans="1:2" x14ac:dyDescent="0.25">
      <c r="A1480" s="6"/>
      <c r="B1480" s="23"/>
    </row>
    <row r="1481" spans="1:2" x14ac:dyDescent="0.25">
      <c r="A1481" s="6"/>
      <c r="B1481" s="23"/>
    </row>
    <row r="1482" spans="1:2" x14ac:dyDescent="0.25">
      <c r="A1482" s="6"/>
      <c r="B1482" s="23"/>
    </row>
    <row r="1483" spans="1:2" x14ac:dyDescent="0.25">
      <c r="A1483" s="6"/>
      <c r="B1483" s="23"/>
    </row>
    <row r="1484" spans="1:2" x14ac:dyDescent="0.25">
      <c r="A1484" s="6"/>
      <c r="B1484" s="23"/>
    </row>
    <row r="1485" spans="1:2" x14ac:dyDescent="0.25">
      <c r="A1485" s="6"/>
      <c r="B1485" s="23"/>
    </row>
    <row r="1486" spans="1:2" x14ac:dyDescent="0.25">
      <c r="A1486" s="5"/>
      <c r="B1486" s="23"/>
    </row>
    <row r="1487" spans="1:2" x14ac:dyDescent="0.25">
      <c r="A1487" s="6"/>
      <c r="B1487" s="23"/>
    </row>
    <row r="1488" spans="1:2" x14ac:dyDescent="0.25">
      <c r="A1488" s="5"/>
      <c r="B1488" s="23"/>
    </row>
    <row r="1489" spans="1:2" x14ac:dyDescent="0.25">
      <c r="A1489" s="5"/>
      <c r="B1489" s="23"/>
    </row>
    <row r="1490" spans="1:2" x14ac:dyDescent="0.25">
      <c r="A1490" s="5"/>
      <c r="B1490" s="23"/>
    </row>
    <row r="1491" spans="1:2" x14ac:dyDescent="0.25">
      <c r="A1491" s="5"/>
      <c r="B1491" s="23"/>
    </row>
    <row r="1492" spans="1:2" x14ac:dyDescent="0.25">
      <c r="A1492" s="5"/>
      <c r="B1492" s="23"/>
    </row>
    <row r="1493" spans="1:2" x14ac:dyDescent="0.25">
      <c r="A1493" s="6"/>
      <c r="B1493" s="23"/>
    </row>
    <row r="1494" spans="1:2" x14ac:dyDescent="0.25">
      <c r="A1494" s="6"/>
      <c r="B1494" s="23"/>
    </row>
    <row r="1495" spans="1:2" x14ac:dyDescent="0.25">
      <c r="A1495" s="6"/>
      <c r="B1495" s="23"/>
    </row>
    <row r="1496" spans="1:2" x14ac:dyDescent="0.25">
      <c r="A1496" s="6"/>
      <c r="B1496" s="23"/>
    </row>
    <row r="1497" spans="1:2" x14ac:dyDescent="0.25">
      <c r="A1497" s="6"/>
      <c r="B1497" s="23"/>
    </row>
    <row r="1498" spans="1:2" x14ac:dyDescent="0.25">
      <c r="A1498" s="6"/>
      <c r="B1498" s="23"/>
    </row>
    <row r="1499" spans="1:2" x14ac:dyDescent="0.25">
      <c r="A1499" s="6"/>
      <c r="B1499" s="23"/>
    </row>
    <row r="1500" spans="1:2" x14ac:dyDescent="0.25">
      <c r="A1500" s="6"/>
      <c r="B1500" s="23"/>
    </row>
    <row r="1501" spans="1:2" x14ac:dyDescent="0.25">
      <c r="A1501" s="6"/>
      <c r="B1501" s="23"/>
    </row>
    <row r="1502" spans="1:2" x14ac:dyDescent="0.25">
      <c r="A1502" s="6"/>
      <c r="B1502" s="23"/>
    </row>
    <row r="1503" spans="1:2" x14ac:dyDescent="0.25">
      <c r="A1503" s="5"/>
      <c r="B1503" s="23"/>
    </row>
    <row r="1504" spans="1:2" x14ac:dyDescent="0.25">
      <c r="A1504" s="6"/>
      <c r="B1504" s="23"/>
    </row>
    <row r="1505" spans="1:2" x14ac:dyDescent="0.25">
      <c r="A1505" s="6"/>
      <c r="B1505" s="23"/>
    </row>
    <row r="1506" spans="1:2" x14ac:dyDescent="0.25">
      <c r="A1506" s="6"/>
      <c r="B1506" s="23"/>
    </row>
    <row r="1507" spans="1:2" s="29" customFormat="1" x14ac:dyDescent="0.25"/>
    <row r="1508" spans="1:2" s="29" customFormat="1" x14ac:dyDescent="0.25">
      <c r="A1508" s="30"/>
      <c r="B1508" s="28"/>
    </row>
    <row r="1509" spans="1:2" x14ac:dyDescent="0.25">
      <c r="A1509" s="6"/>
      <c r="B1509" s="23"/>
    </row>
    <row r="1510" spans="1:2" x14ac:dyDescent="0.25">
      <c r="A1510" s="6"/>
      <c r="B1510" s="23"/>
    </row>
    <row r="1511" spans="1:2" x14ac:dyDescent="0.25">
      <c r="A1511" s="6"/>
      <c r="B1511" s="23"/>
    </row>
    <row r="1512" spans="1:2" x14ac:dyDescent="0.25">
      <c r="A1512" s="6"/>
      <c r="B1512" s="23"/>
    </row>
    <row r="1513" spans="1:2" x14ac:dyDescent="0.25">
      <c r="B1513" s="23"/>
    </row>
    <row r="1514" spans="1:2" x14ac:dyDescent="0.25">
      <c r="B1514" s="23"/>
    </row>
    <row r="1515" spans="1:2" x14ac:dyDescent="0.25">
      <c r="A1515" s="6"/>
      <c r="B1515" s="23"/>
    </row>
    <row r="1516" spans="1:2" x14ac:dyDescent="0.25">
      <c r="A1516" s="6"/>
      <c r="B1516" s="1"/>
    </row>
    <row r="1517" spans="1:2" x14ac:dyDescent="0.25">
      <c r="A1517" s="5"/>
      <c r="B1517" s="26"/>
    </row>
    <row r="1518" spans="1:2" x14ac:dyDescent="0.25">
      <c r="A1518" s="5"/>
      <c r="B1518" s="23"/>
    </row>
    <row r="1519" spans="1:2" x14ac:dyDescent="0.25">
      <c r="A1519" s="5"/>
      <c r="B1519" s="23"/>
    </row>
    <row r="1520" spans="1:2" x14ac:dyDescent="0.25">
      <c r="A1520" s="5"/>
      <c r="B1520" s="26"/>
    </row>
    <row r="1521" spans="1:3" x14ac:dyDescent="0.25">
      <c r="B1521" s="23"/>
    </row>
    <row r="1522" spans="1:3" x14ac:dyDescent="0.25">
      <c r="A1522" s="6"/>
      <c r="B1522" s="1"/>
    </row>
    <row r="1523" spans="1:3" x14ac:dyDescent="0.25">
      <c r="A1523" s="5"/>
      <c r="B1523" s="26"/>
    </row>
    <row r="1524" spans="1:3" x14ac:dyDescent="0.25">
      <c r="A1524" s="5"/>
      <c r="B1524" s="23"/>
    </row>
    <row r="1525" spans="1:3" x14ac:dyDescent="0.25">
      <c r="A1525" s="5"/>
      <c r="B1525" s="23"/>
    </row>
    <row r="1526" spans="1:3" x14ac:dyDescent="0.25">
      <c r="A1526" s="6"/>
      <c r="B1526" s="26"/>
    </row>
    <row r="1527" spans="1:3" s="29" customFormat="1" x14ac:dyDescent="0.25">
      <c r="A1527" s="27"/>
      <c r="B1527" s="28"/>
    </row>
    <row r="1528" spans="1:3" s="29" customFormat="1" x14ac:dyDescent="0.25">
      <c r="A1528" s="27"/>
      <c r="B1528" s="28"/>
      <c r="C1528"/>
    </row>
    <row r="1529" spans="1:3" x14ac:dyDescent="0.25">
      <c r="A1529" s="5"/>
      <c r="B1529" s="36"/>
    </row>
    <row r="1530" spans="1:3" x14ac:dyDescent="0.25">
      <c r="A1530" s="5"/>
      <c r="B1530" s="23"/>
    </row>
    <row r="1531" spans="1:3" x14ac:dyDescent="0.25">
      <c r="A1531" s="5"/>
      <c r="B1531" s="23"/>
    </row>
    <row r="1532" spans="1:3" x14ac:dyDescent="0.25">
      <c r="A1532" s="5"/>
      <c r="B1532" s="23"/>
    </row>
    <row r="1533" spans="1:3" x14ac:dyDescent="0.25">
      <c r="A1533" s="6"/>
      <c r="B1533" s="23"/>
    </row>
    <row r="1534" spans="1:3" x14ac:dyDescent="0.25">
      <c r="A1534" s="6"/>
      <c r="B1534" s="23"/>
    </row>
    <row r="1535" spans="1:3" x14ac:dyDescent="0.25">
      <c r="A1535" s="5"/>
      <c r="B1535" s="23"/>
    </row>
    <row r="1536" spans="1:3" x14ac:dyDescent="0.25">
      <c r="A1536" s="6"/>
      <c r="B1536" s="23"/>
    </row>
    <row r="1537" spans="1:2" x14ac:dyDescent="0.25">
      <c r="A1537" s="6"/>
      <c r="B1537" s="23"/>
    </row>
    <row r="1538" spans="1:2" x14ac:dyDescent="0.25">
      <c r="A1538" s="6"/>
      <c r="B1538" s="23"/>
    </row>
    <row r="1539" spans="1:2" x14ac:dyDescent="0.25">
      <c r="A1539" s="6"/>
      <c r="B1539" s="23"/>
    </row>
    <row r="1540" spans="1:2" x14ac:dyDescent="0.25">
      <c r="A1540" s="5"/>
      <c r="B1540" s="23"/>
    </row>
    <row r="1541" spans="1:2" x14ac:dyDescent="0.25">
      <c r="A1541" s="5"/>
      <c r="B1541" s="23"/>
    </row>
    <row r="1542" spans="1:2" x14ac:dyDescent="0.25">
      <c r="A1542" s="5"/>
      <c r="B1542" s="23"/>
    </row>
    <row r="1543" spans="1:2" x14ac:dyDescent="0.25">
      <c r="A1543" s="5"/>
      <c r="B1543" s="23"/>
    </row>
    <row r="1544" spans="1:2" x14ac:dyDescent="0.25">
      <c r="A1544" s="6"/>
      <c r="B1544" s="23"/>
    </row>
    <row r="1545" spans="1:2" x14ac:dyDescent="0.25">
      <c r="A1545" s="6"/>
      <c r="B1545" s="23"/>
    </row>
    <row r="1546" spans="1:2" x14ac:dyDescent="0.25">
      <c r="A1546" s="6"/>
      <c r="B1546" s="23"/>
    </row>
    <row r="1547" spans="1:2" x14ac:dyDescent="0.25">
      <c r="A1547" s="5"/>
      <c r="B1547" s="23"/>
    </row>
    <row r="1548" spans="1:2" x14ac:dyDescent="0.25">
      <c r="A1548" s="6"/>
      <c r="B1548" s="23"/>
    </row>
    <row r="1549" spans="1:2" x14ac:dyDescent="0.25">
      <c r="A1549" s="6"/>
      <c r="B1549" s="23"/>
    </row>
    <row r="1550" spans="1:2" x14ac:dyDescent="0.25">
      <c r="A1550" s="6"/>
      <c r="B1550" s="23"/>
    </row>
    <row r="1551" spans="1:2" x14ac:dyDescent="0.25">
      <c r="A1551" s="6"/>
      <c r="B1551" s="23"/>
    </row>
    <row r="1552" spans="1:2" x14ac:dyDescent="0.25">
      <c r="A1552" s="6"/>
      <c r="B1552" s="23"/>
    </row>
    <row r="1553" spans="1:2" x14ac:dyDescent="0.25">
      <c r="A1553" s="5"/>
      <c r="B1553" s="23"/>
    </row>
    <row r="1554" spans="1:2" x14ac:dyDescent="0.25">
      <c r="A1554" s="5"/>
      <c r="B1554" s="23"/>
    </row>
    <row r="1555" spans="1:2" x14ac:dyDescent="0.25">
      <c r="A1555" s="5"/>
      <c r="B1555" s="23"/>
    </row>
    <row r="1556" spans="1:2" x14ac:dyDescent="0.25">
      <c r="A1556" s="5"/>
      <c r="B1556" s="23"/>
    </row>
    <row r="1557" spans="1:2" x14ac:dyDescent="0.25">
      <c r="A1557" s="5"/>
      <c r="B1557" s="23"/>
    </row>
    <row r="1558" spans="1:2" x14ac:dyDescent="0.25">
      <c r="A1558" s="6"/>
      <c r="B1558" s="23"/>
    </row>
    <row r="1559" spans="1:2" x14ac:dyDescent="0.25">
      <c r="A1559" s="6"/>
      <c r="B1559" s="23"/>
    </row>
    <row r="1560" spans="1:2" x14ac:dyDescent="0.25">
      <c r="A1560" s="5"/>
      <c r="B1560" s="23"/>
    </row>
    <row r="1561" spans="1:2" x14ac:dyDescent="0.25">
      <c r="A1561" s="6"/>
      <c r="B1561" s="23"/>
    </row>
    <row r="1562" spans="1:2" x14ac:dyDescent="0.25">
      <c r="A1562" s="6"/>
      <c r="B1562" s="23"/>
    </row>
    <row r="1563" spans="1:2" x14ac:dyDescent="0.25">
      <c r="A1563" s="6"/>
      <c r="B1563" s="23"/>
    </row>
    <row r="1564" spans="1:2" x14ac:dyDescent="0.25">
      <c r="A1564" s="6"/>
      <c r="B1564" s="23"/>
    </row>
    <row r="1565" spans="1:2" x14ac:dyDescent="0.25">
      <c r="A1565" s="6"/>
      <c r="B1565" s="23"/>
    </row>
    <row r="1566" spans="1:2" x14ac:dyDescent="0.25">
      <c r="A1566" s="5"/>
      <c r="B1566" s="23"/>
    </row>
    <row r="1567" spans="1:2" x14ac:dyDescent="0.25">
      <c r="A1567" s="5"/>
      <c r="B1567" s="23"/>
    </row>
    <row r="1568" spans="1:2" x14ac:dyDescent="0.25">
      <c r="A1568" s="5"/>
      <c r="B1568" s="23"/>
    </row>
    <row r="1569" spans="1:2" x14ac:dyDescent="0.25">
      <c r="A1569" s="5"/>
      <c r="B1569" s="23"/>
    </row>
    <row r="1570" spans="1:2" x14ac:dyDescent="0.25">
      <c r="A1570" s="5"/>
      <c r="B1570" s="23"/>
    </row>
    <row r="1571" spans="1:2" x14ac:dyDescent="0.25">
      <c r="A1571" s="5"/>
      <c r="B1571" s="23"/>
    </row>
    <row r="1572" spans="1:2" x14ac:dyDescent="0.25">
      <c r="A1572" s="5"/>
      <c r="B1572" s="1"/>
    </row>
    <row r="1573" spans="1:2" x14ac:dyDescent="0.25">
      <c r="A1573" s="5"/>
      <c r="B1573" s="23"/>
    </row>
    <row r="1574" spans="1:2" x14ac:dyDescent="0.25">
      <c r="A1574" s="5"/>
      <c r="B1574" s="23"/>
    </row>
    <row r="1575" spans="1:2" x14ac:dyDescent="0.25">
      <c r="A1575" s="5"/>
      <c r="B1575" s="23"/>
    </row>
    <row r="1576" spans="1:2" x14ac:dyDescent="0.25">
      <c r="A1576" s="6"/>
      <c r="B1576" s="23"/>
    </row>
    <row r="1577" spans="1:2" x14ac:dyDescent="0.25">
      <c r="A1577" s="6"/>
      <c r="B1577" s="23"/>
    </row>
    <row r="1578" spans="1:2" x14ac:dyDescent="0.25">
      <c r="A1578" s="5"/>
      <c r="B1578" s="23"/>
    </row>
    <row r="1579" spans="1:2" x14ac:dyDescent="0.25">
      <c r="A1579" s="6"/>
      <c r="B1579" s="23"/>
    </row>
    <row r="1580" spans="1:2" x14ac:dyDescent="0.25">
      <c r="A1580" s="6"/>
      <c r="B1580" s="23"/>
    </row>
    <row r="1581" spans="1:2" x14ac:dyDescent="0.25">
      <c r="A1581" s="6"/>
      <c r="B1581" s="23"/>
    </row>
    <row r="1582" spans="1:2" x14ac:dyDescent="0.25">
      <c r="A1582" s="6"/>
      <c r="B1582" s="23"/>
    </row>
    <row r="1583" spans="1:2" x14ac:dyDescent="0.25">
      <c r="A1583" s="5"/>
      <c r="B1583" s="23"/>
    </row>
    <row r="1584" spans="1:2" x14ac:dyDescent="0.25">
      <c r="A1584" s="5"/>
      <c r="B1584" s="23"/>
    </row>
    <row r="1585" spans="1:2" x14ac:dyDescent="0.25">
      <c r="A1585" s="5"/>
      <c r="B1585" s="23"/>
    </row>
    <row r="1586" spans="1:2" x14ac:dyDescent="0.25">
      <c r="A1586" s="5"/>
      <c r="B1586" s="23"/>
    </row>
    <row r="1587" spans="1:2" x14ac:dyDescent="0.25">
      <c r="A1587" s="6"/>
      <c r="B1587" s="23"/>
    </row>
    <row r="1588" spans="1:2" x14ac:dyDescent="0.25">
      <c r="A1588" s="6"/>
      <c r="B1588" s="23"/>
    </row>
    <row r="1589" spans="1:2" x14ac:dyDescent="0.25">
      <c r="A1589" s="6"/>
      <c r="B1589" s="23"/>
    </row>
    <row r="1590" spans="1:2" x14ac:dyDescent="0.25">
      <c r="A1590" s="5"/>
      <c r="B1590" s="23"/>
    </row>
    <row r="1591" spans="1:2" x14ac:dyDescent="0.25">
      <c r="A1591" s="6"/>
      <c r="B1591" s="23"/>
    </row>
    <row r="1592" spans="1:2" x14ac:dyDescent="0.25">
      <c r="A1592" s="6"/>
      <c r="B1592" s="23"/>
    </row>
    <row r="1593" spans="1:2" x14ac:dyDescent="0.25">
      <c r="A1593" s="6"/>
      <c r="B1593" s="23"/>
    </row>
    <row r="1594" spans="1:2" x14ac:dyDescent="0.25">
      <c r="A1594" s="6"/>
      <c r="B1594" s="23"/>
    </row>
    <row r="1595" spans="1:2" x14ac:dyDescent="0.25">
      <c r="A1595" s="6"/>
      <c r="B1595" s="23"/>
    </row>
    <row r="1596" spans="1:2" x14ac:dyDescent="0.25">
      <c r="A1596" s="5"/>
      <c r="B1596" s="23"/>
    </row>
    <row r="1597" spans="1:2" x14ac:dyDescent="0.25">
      <c r="A1597" s="5"/>
      <c r="B1597" s="23"/>
    </row>
    <row r="1598" spans="1:2" x14ac:dyDescent="0.25">
      <c r="A1598" s="5"/>
      <c r="B1598" s="23"/>
    </row>
    <row r="1599" spans="1:2" x14ac:dyDescent="0.25">
      <c r="A1599" s="5"/>
      <c r="B1599" s="23"/>
    </row>
    <row r="1600" spans="1:2" x14ac:dyDescent="0.25">
      <c r="A1600" s="5"/>
      <c r="B1600" s="23"/>
    </row>
    <row r="1601" spans="1:2" x14ac:dyDescent="0.25">
      <c r="A1601" s="6"/>
      <c r="B1601" s="23"/>
    </row>
    <row r="1602" spans="1:2" x14ac:dyDescent="0.25">
      <c r="A1602" s="6"/>
      <c r="B1602" s="23"/>
    </row>
    <row r="1603" spans="1:2" x14ac:dyDescent="0.25">
      <c r="A1603" s="5"/>
      <c r="B1603" s="23"/>
    </row>
    <row r="1604" spans="1:2" x14ac:dyDescent="0.25">
      <c r="A1604" s="6"/>
      <c r="B1604" s="23"/>
    </row>
    <row r="1605" spans="1:2" x14ac:dyDescent="0.25">
      <c r="A1605" s="6"/>
      <c r="B1605" s="23"/>
    </row>
    <row r="1606" spans="1:2" x14ac:dyDescent="0.25">
      <c r="A1606" s="6"/>
      <c r="B1606" s="23"/>
    </row>
    <row r="1607" spans="1:2" x14ac:dyDescent="0.25">
      <c r="A1607" s="6"/>
      <c r="B1607" s="23"/>
    </row>
    <row r="1608" spans="1:2" x14ac:dyDescent="0.25">
      <c r="A1608" s="6"/>
      <c r="B1608" s="23"/>
    </row>
    <row r="1609" spans="1:2" x14ac:dyDescent="0.25">
      <c r="A1609" s="5"/>
      <c r="B1609" s="23"/>
    </row>
    <row r="1610" spans="1:2" x14ac:dyDescent="0.25">
      <c r="A1610" s="5"/>
      <c r="B1610" s="23"/>
    </row>
    <row r="1611" spans="1:2" x14ac:dyDescent="0.25">
      <c r="A1611" s="5"/>
      <c r="B1611" s="23"/>
    </row>
    <row r="1612" spans="1:2" x14ac:dyDescent="0.25">
      <c r="A1612" s="5"/>
      <c r="B1612" s="23"/>
    </row>
    <row r="1613" spans="1:2" x14ac:dyDescent="0.25">
      <c r="A1613" s="5"/>
      <c r="B1613" s="23"/>
    </row>
    <row r="1614" spans="1:2" x14ac:dyDescent="0.25">
      <c r="A1614" s="5"/>
      <c r="B1614" s="23"/>
    </row>
    <row r="1615" spans="1:2" x14ac:dyDescent="0.25">
      <c r="A1615" s="6"/>
      <c r="B1615" s="23"/>
    </row>
    <row r="1616" spans="1:2" x14ac:dyDescent="0.25">
      <c r="A1616" s="6"/>
      <c r="B1616" s="23"/>
    </row>
    <row r="1617" spans="1:2" x14ac:dyDescent="0.25">
      <c r="A1617" s="6"/>
      <c r="B1617" s="23"/>
    </row>
    <row r="1618" spans="1:2" x14ac:dyDescent="0.25">
      <c r="A1618" s="6"/>
      <c r="B1618" s="23"/>
    </row>
    <row r="1619" spans="1:2" x14ac:dyDescent="0.25">
      <c r="A1619" s="6"/>
      <c r="B1619" s="23"/>
    </row>
    <row r="1620" spans="1:2" x14ac:dyDescent="0.25">
      <c r="A1620" s="6"/>
      <c r="B1620" s="23"/>
    </row>
    <row r="1621" spans="1:2" x14ac:dyDescent="0.25">
      <c r="A1621" s="6"/>
      <c r="B1621" s="23"/>
    </row>
    <row r="1622" spans="1:2" x14ac:dyDescent="0.25">
      <c r="A1622" s="5"/>
      <c r="B1622" s="23"/>
    </row>
    <row r="1623" spans="1:2" x14ac:dyDescent="0.25">
      <c r="A1623" s="6"/>
      <c r="B1623" s="23"/>
    </row>
    <row r="1624" spans="1:2" x14ac:dyDescent="0.25">
      <c r="A1624" s="5"/>
      <c r="B1624" s="23"/>
    </row>
    <row r="1625" spans="1:2" x14ac:dyDescent="0.25">
      <c r="A1625" s="5"/>
      <c r="B1625" s="23"/>
    </row>
    <row r="1626" spans="1:2" x14ac:dyDescent="0.25">
      <c r="A1626" s="5"/>
      <c r="B1626" s="23"/>
    </row>
    <row r="1627" spans="1:2" x14ac:dyDescent="0.25">
      <c r="A1627" s="5"/>
      <c r="B1627" s="23"/>
    </row>
    <row r="1628" spans="1:2" x14ac:dyDescent="0.25">
      <c r="A1628" s="5"/>
      <c r="B1628" s="23"/>
    </row>
    <row r="1629" spans="1:2" x14ac:dyDescent="0.25">
      <c r="A1629" s="6"/>
      <c r="B1629" s="23"/>
    </row>
    <row r="1630" spans="1:2" x14ac:dyDescent="0.25">
      <c r="A1630" s="6"/>
      <c r="B1630" s="23"/>
    </row>
    <row r="1631" spans="1:2" x14ac:dyDescent="0.25">
      <c r="A1631" s="6"/>
      <c r="B1631" s="23"/>
    </row>
    <row r="1632" spans="1:2" x14ac:dyDescent="0.25">
      <c r="A1632" s="6"/>
      <c r="B1632" s="23"/>
    </row>
    <row r="1633" spans="1:2" x14ac:dyDescent="0.25">
      <c r="A1633" s="6"/>
      <c r="B1633" s="23"/>
    </row>
    <row r="1634" spans="1:2" x14ac:dyDescent="0.25">
      <c r="A1634" s="6"/>
      <c r="B1634" s="23"/>
    </row>
    <row r="1635" spans="1:2" x14ac:dyDescent="0.25">
      <c r="A1635" s="6"/>
      <c r="B1635" s="23"/>
    </row>
    <row r="1636" spans="1:2" x14ac:dyDescent="0.25">
      <c r="A1636" s="6"/>
      <c r="B1636" s="23"/>
    </row>
    <row r="1637" spans="1:2" x14ac:dyDescent="0.25">
      <c r="A1637" s="6"/>
      <c r="B1637" s="23"/>
    </row>
    <row r="1638" spans="1:2" x14ac:dyDescent="0.25">
      <c r="A1638" s="6"/>
      <c r="B1638" s="23"/>
    </row>
    <row r="1639" spans="1:2" x14ac:dyDescent="0.25">
      <c r="A1639" s="5"/>
      <c r="B1639" s="23"/>
    </row>
    <row r="1640" spans="1:2" x14ac:dyDescent="0.25">
      <c r="A1640" s="6"/>
      <c r="B1640" s="23"/>
    </row>
    <row r="1641" spans="1:2" x14ac:dyDescent="0.25">
      <c r="A1641" s="6"/>
      <c r="B1641" s="23"/>
    </row>
    <row r="1642" spans="1:2" x14ac:dyDescent="0.25">
      <c r="A1642" s="6"/>
      <c r="B1642" s="23"/>
    </row>
    <row r="1643" spans="1:2" s="29" customFormat="1" x14ac:dyDescent="0.25"/>
    <row r="1644" spans="1:2" s="29" customFormat="1" x14ac:dyDescent="0.25">
      <c r="A1644" s="30"/>
      <c r="B1644" s="28"/>
    </row>
    <row r="1645" spans="1:2" x14ac:dyDescent="0.25">
      <c r="A1645" s="6"/>
      <c r="B1645" s="23"/>
    </row>
    <row r="1646" spans="1:2" x14ac:dyDescent="0.25">
      <c r="A1646" s="6"/>
      <c r="B1646" s="23"/>
    </row>
    <row r="1647" spans="1:2" x14ac:dyDescent="0.25">
      <c r="A1647" s="6"/>
      <c r="B1647" s="23"/>
    </row>
    <row r="1648" spans="1:2" x14ac:dyDescent="0.25">
      <c r="A1648" s="6"/>
      <c r="B1648" s="23"/>
    </row>
    <row r="1649" spans="1:3" x14ac:dyDescent="0.25">
      <c r="B1649" s="23"/>
    </row>
    <row r="1650" spans="1:3" x14ac:dyDescent="0.25">
      <c r="B1650" s="23"/>
    </row>
    <row r="1651" spans="1:3" x14ac:dyDescent="0.25">
      <c r="A1651" s="6"/>
      <c r="B1651" s="23"/>
    </row>
    <row r="1652" spans="1:3" x14ac:dyDescent="0.25">
      <c r="A1652" s="6"/>
      <c r="B1652" s="1"/>
    </row>
    <row r="1653" spans="1:3" x14ac:dyDescent="0.25">
      <c r="A1653" s="5"/>
      <c r="B1653" s="26"/>
    </row>
    <row r="1654" spans="1:3" x14ac:dyDescent="0.25">
      <c r="A1654" s="5"/>
      <c r="B1654" s="23"/>
    </row>
    <row r="1655" spans="1:3" x14ac:dyDescent="0.25">
      <c r="A1655" s="5"/>
      <c r="B1655" s="23"/>
    </row>
    <row r="1656" spans="1:3" x14ac:dyDescent="0.25">
      <c r="A1656" s="5"/>
      <c r="B1656" s="26"/>
    </row>
    <row r="1657" spans="1:3" x14ac:dyDescent="0.25">
      <c r="B1657" s="23"/>
    </row>
    <row r="1658" spans="1:3" x14ac:dyDescent="0.25">
      <c r="A1658" s="6"/>
      <c r="B1658" s="1"/>
    </row>
    <row r="1659" spans="1:3" x14ac:dyDescent="0.25">
      <c r="A1659" s="5"/>
      <c r="B1659" s="26"/>
    </row>
    <row r="1660" spans="1:3" x14ac:dyDescent="0.25">
      <c r="A1660" s="5"/>
      <c r="B1660" s="23"/>
    </row>
    <row r="1661" spans="1:3" x14ac:dyDescent="0.25">
      <c r="A1661" s="5"/>
      <c r="B1661" s="23"/>
    </row>
    <row r="1662" spans="1:3" x14ac:dyDescent="0.25">
      <c r="A1662" s="6"/>
      <c r="B1662" s="26"/>
    </row>
    <row r="1663" spans="1:3" s="29" customFormat="1" x14ac:dyDescent="0.25">
      <c r="A1663" s="27"/>
      <c r="B1663" s="28"/>
    </row>
    <row r="1664" spans="1:3" s="29" customFormat="1" x14ac:dyDescent="0.25">
      <c r="A1664" s="27"/>
      <c r="B1664" s="28"/>
      <c r="C1664"/>
    </row>
    <row r="1665" spans="1:2" x14ac:dyDescent="0.25">
      <c r="A1665" s="5"/>
      <c r="B1665" s="36"/>
    </row>
    <row r="1666" spans="1:2" x14ac:dyDescent="0.25">
      <c r="A1666" s="5"/>
      <c r="B1666" s="23"/>
    </row>
    <row r="1667" spans="1:2" x14ac:dyDescent="0.25">
      <c r="A1667" s="5"/>
      <c r="B1667" s="23"/>
    </row>
    <row r="1668" spans="1:2" x14ac:dyDescent="0.25">
      <c r="A1668" s="5"/>
      <c r="B1668" s="23"/>
    </row>
    <row r="1669" spans="1:2" x14ac:dyDescent="0.25">
      <c r="A1669" s="6"/>
      <c r="B1669" s="23"/>
    </row>
    <row r="1670" spans="1:2" x14ac:dyDescent="0.25">
      <c r="A1670" s="6"/>
      <c r="B1670" s="23"/>
    </row>
    <row r="1671" spans="1:2" x14ac:dyDescent="0.25">
      <c r="A1671" s="5"/>
      <c r="B1671" s="23"/>
    </row>
    <row r="1672" spans="1:2" x14ac:dyDescent="0.25">
      <c r="A1672" s="6"/>
      <c r="B1672" s="23"/>
    </row>
    <row r="1673" spans="1:2" x14ac:dyDescent="0.25">
      <c r="A1673" s="6"/>
      <c r="B1673" s="23"/>
    </row>
    <row r="1674" spans="1:2" x14ac:dyDescent="0.25">
      <c r="A1674" s="6"/>
      <c r="B1674" s="23"/>
    </row>
    <row r="1675" spans="1:2" x14ac:dyDescent="0.25">
      <c r="A1675" s="6"/>
      <c r="B1675" s="23"/>
    </row>
    <row r="1676" spans="1:2" x14ac:dyDescent="0.25">
      <c r="A1676" s="5"/>
      <c r="B1676" s="23"/>
    </row>
    <row r="1677" spans="1:2" x14ac:dyDescent="0.25">
      <c r="A1677" s="5"/>
      <c r="B1677" s="23"/>
    </row>
    <row r="1678" spans="1:2" x14ac:dyDescent="0.25">
      <c r="A1678" s="5"/>
      <c r="B1678" s="23"/>
    </row>
    <row r="1679" spans="1:2" x14ac:dyDescent="0.25">
      <c r="A1679" s="5"/>
      <c r="B1679" s="23"/>
    </row>
    <row r="1680" spans="1:2" x14ac:dyDescent="0.25">
      <c r="A1680" s="6"/>
      <c r="B1680" s="23"/>
    </row>
    <row r="1681" spans="1:2" x14ac:dyDescent="0.25">
      <c r="A1681" s="6"/>
      <c r="B1681" s="23"/>
    </row>
    <row r="1682" spans="1:2" x14ac:dyDescent="0.25">
      <c r="A1682" s="6"/>
      <c r="B1682" s="23"/>
    </row>
    <row r="1683" spans="1:2" x14ac:dyDescent="0.25">
      <c r="A1683" s="5"/>
      <c r="B1683" s="23"/>
    </row>
    <row r="1684" spans="1:2" x14ac:dyDescent="0.25">
      <c r="A1684" s="6"/>
      <c r="B1684" s="23"/>
    </row>
    <row r="1685" spans="1:2" x14ac:dyDescent="0.25">
      <c r="A1685" s="6"/>
      <c r="B1685" s="23"/>
    </row>
    <row r="1686" spans="1:2" x14ac:dyDescent="0.25">
      <c r="A1686" s="6"/>
      <c r="B1686" s="23"/>
    </row>
    <row r="1687" spans="1:2" x14ac:dyDescent="0.25">
      <c r="A1687" s="6"/>
      <c r="B1687" s="23"/>
    </row>
    <row r="1688" spans="1:2" x14ac:dyDescent="0.25">
      <c r="A1688" s="6"/>
      <c r="B1688" s="23"/>
    </row>
    <row r="1689" spans="1:2" x14ac:dyDescent="0.25">
      <c r="A1689" s="5"/>
      <c r="B1689" s="23"/>
    </row>
    <row r="1690" spans="1:2" x14ac:dyDescent="0.25">
      <c r="A1690" s="5"/>
      <c r="B1690" s="23"/>
    </row>
    <row r="1691" spans="1:2" x14ac:dyDescent="0.25">
      <c r="A1691" s="5"/>
      <c r="B1691" s="23"/>
    </row>
    <row r="1692" spans="1:2" x14ac:dyDescent="0.25">
      <c r="A1692" s="5"/>
      <c r="B1692" s="23"/>
    </row>
    <row r="1693" spans="1:2" x14ac:dyDescent="0.25">
      <c r="A1693" s="5"/>
      <c r="B1693" s="23"/>
    </row>
    <row r="1694" spans="1:2" x14ac:dyDescent="0.25">
      <c r="A1694" s="6"/>
      <c r="B1694" s="23"/>
    </row>
    <row r="1695" spans="1:2" x14ac:dyDescent="0.25">
      <c r="A1695" s="6"/>
      <c r="B1695" s="23"/>
    </row>
    <row r="1696" spans="1:2" x14ac:dyDescent="0.25">
      <c r="A1696" s="5"/>
      <c r="B1696" s="23"/>
    </row>
    <row r="1697" spans="1:2" x14ac:dyDescent="0.25">
      <c r="A1697" s="6"/>
      <c r="B1697" s="23"/>
    </row>
    <row r="1698" spans="1:2" x14ac:dyDescent="0.25">
      <c r="A1698" s="6"/>
      <c r="B1698" s="23"/>
    </row>
    <row r="1699" spans="1:2" x14ac:dyDescent="0.25">
      <c r="A1699" s="6"/>
      <c r="B1699" s="23"/>
    </row>
    <row r="1700" spans="1:2" x14ac:dyDescent="0.25">
      <c r="A1700" s="6"/>
      <c r="B1700" s="23"/>
    </row>
    <row r="1701" spans="1:2" x14ac:dyDescent="0.25">
      <c r="A1701" s="6"/>
      <c r="B1701" s="23"/>
    </row>
    <row r="1702" spans="1:2" x14ac:dyDescent="0.25">
      <c r="A1702" s="5"/>
      <c r="B1702" s="23"/>
    </row>
    <row r="1703" spans="1:2" x14ac:dyDescent="0.25">
      <c r="A1703" s="5"/>
      <c r="B1703" s="23"/>
    </row>
    <row r="1704" spans="1:2" x14ac:dyDescent="0.25">
      <c r="A1704" s="5"/>
      <c r="B1704" s="23"/>
    </row>
    <row r="1705" spans="1:2" x14ac:dyDescent="0.25">
      <c r="A1705" s="5"/>
      <c r="B1705" s="23"/>
    </row>
    <row r="1706" spans="1:2" x14ac:dyDescent="0.25">
      <c r="A1706" s="5"/>
      <c r="B1706" s="23"/>
    </row>
    <row r="1707" spans="1:2" x14ac:dyDescent="0.25">
      <c r="A1707" s="5"/>
      <c r="B1707" s="23"/>
    </row>
    <row r="1708" spans="1:2" x14ac:dyDescent="0.25">
      <c r="A1708" s="5"/>
      <c r="B1708" s="1"/>
    </row>
    <row r="1709" spans="1:2" x14ac:dyDescent="0.25">
      <c r="A1709" s="5"/>
      <c r="B1709" s="23"/>
    </row>
    <row r="1710" spans="1:2" x14ac:dyDescent="0.25">
      <c r="A1710" s="5"/>
      <c r="B1710" s="23"/>
    </row>
    <row r="1711" spans="1:2" x14ac:dyDescent="0.25">
      <c r="A1711" s="5"/>
      <c r="B1711" s="23"/>
    </row>
    <row r="1712" spans="1:2" x14ac:dyDescent="0.25">
      <c r="A1712" s="6"/>
      <c r="B1712" s="23"/>
    </row>
    <row r="1713" spans="1:2" x14ac:dyDescent="0.25">
      <c r="A1713" s="6"/>
      <c r="B1713" s="23"/>
    </row>
    <row r="1714" spans="1:2" x14ac:dyDescent="0.25">
      <c r="A1714" s="5"/>
      <c r="B1714" s="23"/>
    </row>
    <row r="1715" spans="1:2" x14ac:dyDescent="0.25">
      <c r="A1715" s="6"/>
      <c r="B1715" s="23"/>
    </row>
    <row r="1716" spans="1:2" x14ac:dyDescent="0.25">
      <c r="A1716" s="6"/>
      <c r="B1716" s="23"/>
    </row>
    <row r="1717" spans="1:2" x14ac:dyDescent="0.25">
      <c r="A1717" s="6"/>
      <c r="B1717" s="23"/>
    </row>
    <row r="1718" spans="1:2" x14ac:dyDescent="0.25">
      <c r="A1718" s="6"/>
      <c r="B1718" s="23"/>
    </row>
    <row r="1719" spans="1:2" x14ac:dyDescent="0.25">
      <c r="A1719" s="5"/>
      <c r="B1719" s="23"/>
    </row>
    <row r="1720" spans="1:2" x14ac:dyDescent="0.25">
      <c r="A1720" s="5"/>
      <c r="B1720" s="23"/>
    </row>
    <row r="1721" spans="1:2" x14ac:dyDescent="0.25">
      <c r="A1721" s="5"/>
      <c r="B1721" s="23"/>
    </row>
    <row r="1722" spans="1:2" x14ac:dyDescent="0.25">
      <c r="A1722" s="5"/>
      <c r="B1722" s="23"/>
    </row>
    <row r="1723" spans="1:2" x14ac:dyDescent="0.25">
      <c r="A1723" s="6"/>
      <c r="B1723" s="23"/>
    </row>
    <row r="1724" spans="1:2" x14ac:dyDescent="0.25">
      <c r="A1724" s="6"/>
      <c r="B1724" s="23"/>
    </row>
    <row r="1725" spans="1:2" x14ac:dyDescent="0.25">
      <c r="A1725" s="6"/>
      <c r="B1725" s="23"/>
    </row>
    <row r="1726" spans="1:2" x14ac:dyDescent="0.25">
      <c r="A1726" s="5"/>
      <c r="B1726" s="23"/>
    </row>
    <row r="1727" spans="1:2" x14ac:dyDescent="0.25">
      <c r="A1727" s="6"/>
      <c r="B1727" s="23"/>
    </row>
    <row r="1728" spans="1:2" x14ac:dyDescent="0.25">
      <c r="A1728" s="6"/>
      <c r="B1728" s="23"/>
    </row>
    <row r="1729" spans="1:2" x14ac:dyDescent="0.25">
      <c r="A1729" s="6"/>
      <c r="B1729" s="23"/>
    </row>
    <row r="1730" spans="1:2" x14ac:dyDescent="0.25">
      <c r="A1730" s="6"/>
      <c r="B1730" s="23"/>
    </row>
    <row r="1731" spans="1:2" x14ac:dyDescent="0.25">
      <c r="A1731" s="6"/>
      <c r="B1731" s="23"/>
    </row>
    <row r="1732" spans="1:2" x14ac:dyDescent="0.25">
      <c r="A1732" s="5"/>
      <c r="B1732" s="23"/>
    </row>
    <row r="1733" spans="1:2" x14ac:dyDescent="0.25">
      <c r="A1733" s="5"/>
      <c r="B1733" s="23"/>
    </row>
    <row r="1734" spans="1:2" x14ac:dyDescent="0.25">
      <c r="A1734" s="5"/>
      <c r="B1734" s="23"/>
    </row>
    <row r="1735" spans="1:2" x14ac:dyDescent="0.25">
      <c r="A1735" s="5"/>
      <c r="B1735" s="23"/>
    </row>
    <row r="1736" spans="1:2" x14ac:dyDescent="0.25">
      <c r="A1736" s="5"/>
      <c r="B1736" s="23"/>
    </row>
    <row r="1737" spans="1:2" x14ac:dyDescent="0.25">
      <c r="A1737" s="6"/>
      <c r="B1737" s="23"/>
    </row>
    <row r="1738" spans="1:2" x14ac:dyDescent="0.25">
      <c r="A1738" s="6"/>
      <c r="B1738" s="23"/>
    </row>
    <row r="1739" spans="1:2" x14ac:dyDescent="0.25">
      <c r="A1739" s="5"/>
      <c r="B1739" s="23"/>
    </row>
    <row r="1740" spans="1:2" x14ac:dyDescent="0.25">
      <c r="A1740" s="6"/>
      <c r="B1740" s="23"/>
    </row>
    <row r="1741" spans="1:2" x14ac:dyDescent="0.25">
      <c r="A1741" s="6"/>
      <c r="B1741" s="23"/>
    </row>
    <row r="1742" spans="1:2" x14ac:dyDescent="0.25">
      <c r="A1742" s="6"/>
      <c r="B1742" s="23"/>
    </row>
    <row r="1743" spans="1:2" x14ac:dyDescent="0.25">
      <c r="A1743" s="6"/>
      <c r="B1743" s="23"/>
    </row>
    <row r="1744" spans="1:2" x14ac:dyDescent="0.25">
      <c r="A1744" s="6"/>
      <c r="B1744" s="23"/>
    </row>
    <row r="1745" spans="1:2" x14ac:dyDescent="0.25">
      <c r="A1745" s="5"/>
      <c r="B1745" s="23"/>
    </row>
    <row r="1746" spans="1:2" x14ac:dyDescent="0.25">
      <c r="A1746" s="5"/>
      <c r="B1746" s="23"/>
    </row>
    <row r="1747" spans="1:2" x14ac:dyDescent="0.25">
      <c r="A1747" s="5"/>
      <c r="B1747" s="23"/>
    </row>
    <row r="1748" spans="1:2" x14ac:dyDescent="0.25">
      <c r="A1748" s="5"/>
      <c r="B1748" s="23"/>
    </row>
    <row r="1749" spans="1:2" x14ac:dyDescent="0.25">
      <c r="A1749" s="5"/>
      <c r="B1749" s="23"/>
    </row>
    <row r="1750" spans="1:2" x14ac:dyDescent="0.25">
      <c r="A1750" s="5"/>
      <c r="B1750" s="23"/>
    </row>
    <row r="1751" spans="1:2" x14ac:dyDescent="0.25">
      <c r="A1751" s="6"/>
      <c r="B1751" s="23"/>
    </row>
    <row r="1752" spans="1:2" x14ac:dyDescent="0.25">
      <c r="A1752" s="6"/>
      <c r="B1752" s="23"/>
    </row>
    <row r="1753" spans="1:2" x14ac:dyDescent="0.25">
      <c r="A1753" s="6"/>
      <c r="B1753" s="23"/>
    </row>
    <row r="1754" spans="1:2" x14ac:dyDescent="0.25">
      <c r="A1754" s="6"/>
      <c r="B1754" s="23"/>
    </row>
    <row r="1755" spans="1:2" x14ac:dyDescent="0.25">
      <c r="A1755" s="6"/>
      <c r="B1755" s="23"/>
    </row>
    <row r="1756" spans="1:2" x14ac:dyDescent="0.25">
      <c r="A1756" s="6"/>
      <c r="B1756" s="23"/>
    </row>
    <row r="1757" spans="1:2" x14ac:dyDescent="0.25">
      <c r="A1757" s="6"/>
      <c r="B1757" s="23"/>
    </row>
    <row r="1758" spans="1:2" x14ac:dyDescent="0.25">
      <c r="A1758" s="5"/>
      <c r="B1758" s="23"/>
    </row>
    <row r="1759" spans="1:2" x14ac:dyDescent="0.25">
      <c r="A1759" s="6"/>
      <c r="B1759" s="23"/>
    </row>
    <row r="1760" spans="1:2" x14ac:dyDescent="0.25">
      <c r="A1760" s="5"/>
      <c r="B1760" s="23"/>
    </row>
    <row r="1761" spans="1:2" x14ac:dyDescent="0.25">
      <c r="A1761" s="5"/>
      <c r="B1761" s="23"/>
    </row>
    <row r="1762" spans="1:2" x14ac:dyDescent="0.25">
      <c r="A1762" s="5"/>
      <c r="B1762" s="23"/>
    </row>
    <row r="1763" spans="1:2" x14ac:dyDescent="0.25">
      <c r="A1763" s="5"/>
      <c r="B1763" s="23"/>
    </row>
    <row r="1764" spans="1:2" x14ac:dyDescent="0.25">
      <c r="A1764" s="5"/>
      <c r="B1764" s="23"/>
    </row>
    <row r="1765" spans="1:2" x14ac:dyDescent="0.25">
      <c r="A1765" s="6"/>
      <c r="B1765" s="23"/>
    </row>
    <row r="1766" spans="1:2" x14ac:dyDescent="0.25">
      <c r="A1766" s="6"/>
      <c r="B1766" s="23"/>
    </row>
    <row r="1767" spans="1:2" x14ac:dyDescent="0.25">
      <c r="A1767" s="6"/>
      <c r="B1767" s="23"/>
    </row>
    <row r="1768" spans="1:2" x14ac:dyDescent="0.25">
      <c r="A1768" s="6"/>
      <c r="B1768" s="23"/>
    </row>
    <row r="1769" spans="1:2" x14ac:dyDescent="0.25">
      <c r="A1769" s="6"/>
      <c r="B1769" s="23"/>
    </row>
    <row r="1770" spans="1:2" x14ac:dyDescent="0.25">
      <c r="A1770" s="6"/>
      <c r="B1770" s="23"/>
    </row>
    <row r="1771" spans="1:2" x14ac:dyDescent="0.25">
      <c r="A1771" s="6"/>
      <c r="B1771" s="23"/>
    </row>
    <row r="1772" spans="1:2" x14ac:dyDescent="0.25">
      <c r="A1772" s="6"/>
      <c r="B1772" s="23"/>
    </row>
    <row r="1773" spans="1:2" x14ac:dyDescent="0.25">
      <c r="A1773" s="6"/>
      <c r="B1773" s="23"/>
    </row>
    <row r="1774" spans="1:2" x14ac:dyDescent="0.25">
      <c r="A1774" s="6"/>
      <c r="B1774" s="23"/>
    </row>
    <row r="1775" spans="1:2" x14ac:dyDescent="0.25">
      <c r="A1775" s="5"/>
      <c r="B1775" s="23"/>
    </row>
    <row r="1776" spans="1:2" x14ac:dyDescent="0.25">
      <c r="A1776" s="6"/>
      <c r="B1776" s="23"/>
    </row>
    <row r="1777" spans="1:2" x14ac:dyDescent="0.25">
      <c r="A1777" s="6"/>
      <c r="B1777" s="23"/>
    </row>
    <row r="1778" spans="1:2" x14ac:dyDescent="0.25">
      <c r="A1778" s="6"/>
      <c r="B1778" s="23"/>
    </row>
    <row r="1779" spans="1:2" s="29" customFormat="1" x14ac:dyDescent="0.25"/>
    <row r="1780" spans="1:2" s="29" customFormat="1" x14ac:dyDescent="0.25">
      <c r="A1780" s="30"/>
      <c r="B1780" s="28"/>
    </row>
    <row r="1781" spans="1:2" x14ac:dyDescent="0.25">
      <c r="A1781" s="6"/>
      <c r="B1781" s="23"/>
    </row>
    <row r="1782" spans="1:2" x14ac:dyDescent="0.25">
      <c r="A1782" s="6"/>
      <c r="B1782" s="23"/>
    </row>
    <row r="1783" spans="1:2" x14ac:dyDescent="0.25">
      <c r="A1783" s="6"/>
      <c r="B1783" s="23"/>
    </row>
    <row r="1784" spans="1:2" x14ac:dyDescent="0.25">
      <c r="A1784" s="6"/>
      <c r="B1784" s="23"/>
    </row>
    <row r="1785" spans="1:2" x14ac:dyDescent="0.25">
      <c r="B1785" s="23"/>
    </row>
    <row r="1786" spans="1:2" x14ac:dyDescent="0.25">
      <c r="B1786" s="23"/>
    </row>
    <row r="1787" spans="1:2" x14ac:dyDescent="0.25">
      <c r="A1787" s="6"/>
      <c r="B1787" s="23"/>
    </row>
    <row r="1788" spans="1:2" x14ac:dyDescent="0.25">
      <c r="A1788" s="6"/>
      <c r="B1788" s="1"/>
    </row>
    <row r="1789" spans="1:2" x14ac:dyDescent="0.25">
      <c r="A1789" s="5"/>
      <c r="B1789" s="26"/>
    </row>
    <row r="1790" spans="1:2" x14ac:dyDescent="0.25">
      <c r="A1790" s="5"/>
      <c r="B1790" s="23"/>
    </row>
    <row r="1791" spans="1:2" x14ac:dyDescent="0.25">
      <c r="A1791" s="5"/>
      <c r="B1791" s="23"/>
    </row>
    <row r="1792" spans="1:2" x14ac:dyDescent="0.25">
      <c r="A1792" s="5"/>
      <c r="B1792" s="26"/>
    </row>
    <row r="1793" spans="1:3" x14ac:dyDescent="0.25">
      <c r="B1793" s="23"/>
    </row>
    <row r="1794" spans="1:3" x14ac:dyDescent="0.25">
      <c r="A1794" s="6"/>
      <c r="B1794" s="1"/>
    </row>
    <row r="1795" spans="1:3" x14ac:dyDescent="0.25">
      <c r="A1795" s="5"/>
      <c r="B1795" s="26"/>
    </row>
    <row r="1796" spans="1:3" x14ac:dyDescent="0.25">
      <c r="A1796" s="5"/>
      <c r="B1796" s="23"/>
    </row>
    <row r="1797" spans="1:3" x14ac:dyDescent="0.25">
      <c r="A1797" s="5"/>
      <c r="B1797" s="23"/>
    </row>
    <row r="1798" spans="1:3" x14ac:dyDescent="0.25">
      <c r="A1798" s="6"/>
      <c r="B1798" s="26"/>
    </row>
    <row r="1799" spans="1:3" s="29" customFormat="1" x14ac:dyDescent="0.25">
      <c r="A1799" s="27"/>
      <c r="B1799" s="28"/>
    </row>
    <row r="1800" spans="1:3" s="29" customFormat="1" x14ac:dyDescent="0.25">
      <c r="A1800" s="27"/>
      <c r="B1800" s="28"/>
      <c r="C1800"/>
    </row>
    <row r="1801" spans="1:3" x14ac:dyDescent="0.25">
      <c r="A1801" s="5"/>
      <c r="B1801" s="36"/>
    </row>
    <row r="1802" spans="1:3" x14ac:dyDescent="0.25">
      <c r="A1802" s="5"/>
      <c r="B1802" s="23"/>
    </row>
    <row r="1803" spans="1:3" x14ac:dyDescent="0.25">
      <c r="A1803" s="5"/>
      <c r="B1803" s="23"/>
    </row>
    <row r="1804" spans="1:3" x14ac:dyDescent="0.25">
      <c r="A1804" s="5"/>
      <c r="B1804" s="23"/>
    </row>
    <row r="1805" spans="1:3" x14ac:dyDescent="0.25">
      <c r="A1805" s="6"/>
      <c r="B1805" s="23"/>
    </row>
    <row r="1806" spans="1:3" x14ac:dyDescent="0.25">
      <c r="A1806" s="6"/>
      <c r="B1806" s="23"/>
    </row>
    <row r="1807" spans="1:3" x14ac:dyDescent="0.25">
      <c r="A1807" s="5"/>
      <c r="B1807" s="23"/>
    </row>
    <row r="1808" spans="1:3" x14ac:dyDescent="0.25">
      <c r="A1808" s="6"/>
      <c r="B1808" s="23"/>
    </row>
    <row r="1809" spans="1:2" x14ac:dyDescent="0.25">
      <c r="A1809" s="6"/>
      <c r="B1809" s="23"/>
    </row>
    <row r="1810" spans="1:2" x14ac:dyDescent="0.25">
      <c r="A1810" s="6"/>
      <c r="B1810" s="23"/>
    </row>
    <row r="1811" spans="1:2" x14ac:dyDescent="0.25">
      <c r="A1811" s="6"/>
      <c r="B1811" s="23"/>
    </row>
    <row r="1812" spans="1:2" x14ac:dyDescent="0.25">
      <c r="A1812" s="5"/>
      <c r="B1812" s="23"/>
    </row>
    <row r="1813" spans="1:2" x14ac:dyDescent="0.25">
      <c r="A1813" s="5"/>
      <c r="B1813" s="23"/>
    </row>
    <row r="1814" spans="1:2" x14ac:dyDescent="0.25">
      <c r="A1814" s="5"/>
      <c r="B1814" s="23"/>
    </row>
    <row r="1815" spans="1:2" x14ac:dyDescent="0.25">
      <c r="A1815" s="5"/>
      <c r="B1815" s="23"/>
    </row>
    <row r="1816" spans="1:2" x14ac:dyDescent="0.25">
      <c r="A1816" s="6"/>
      <c r="B1816" s="23"/>
    </row>
    <row r="1817" spans="1:2" x14ac:dyDescent="0.25">
      <c r="A1817" s="6"/>
      <c r="B1817" s="23"/>
    </row>
    <row r="1818" spans="1:2" x14ac:dyDescent="0.25">
      <c r="A1818" s="6"/>
      <c r="B1818" s="23"/>
    </row>
    <row r="1819" spans="1:2" x14ac:dyDescent="0.25">
      <c r="A1819" s="5"/>
      <c r="B1819" s="23"/>
    </row>
    <row r="1820" spans="1:2" x14ac:dyDescent="0.25">
      <c r="A1820" s="6"/>
      <c r="B1820" s="23"/>
    </row>
    <row r="1821" spans="1:2" x14ac:dyDescent="0.25">
      <c r="A1821" s="6"/>
      <c r="B1821" s="23"/>
    </row>
    <row r="1822" spans="1:2" x14ac:dyDescent="0.25">
      <c r="A1822" s="6"/>
      <c r="B1822" s="23"/>
    </row>
    <row r="1823" spans="1:2" x14ac:dyDescent="0.25">
      <c r="A1823" s="6"/>
      <c r="B1823" s="23"/>
    </row>
    <row r="1824" spans="1:2" x14ac:dyDescent="0.25">
      <c r="A1824" s="6"/>
      <c r="B1824" s="23"/>
    </row>
    <row r="1825" spans="1:2" x14ac:dyDescent="0.25">
      <c r="A1825" s="5"/>
      <c r="B1825" s="23"/>
    </row>
    <row r="1826" spans="1:2" x14ac:dyDescent="0.25">
      <c r="A1826" s="5"/>
      <c r="B1826" s="23"/>
    </row>
    <row r="1827" spans="1:2" x14ac:dyDescent="0.25">
      <c r="A1827" s="5"/>
      <c r="B1827" s="23"/>
    </row>
    <row r="1828" spans="1:2" x14ac:dyDescent="0.25">
      <c r="A1828" s="5"/>
      <c r="B1828" s="23"/>
    </row>
    <row r="1829" spans="1:2" x14ac:dyDescent="0.25">
      <c r="A1829" s="5"/>
      <c r="B1829" s="23"/>
    </row>
    <row r="1830" spans="1:2" x14ac:dyDescent="0.25">
      <c r="A1830" s="6"/>
      <c r="B1830" s="23"/>
    </row>
    <row r="1831" spans="1:2" x14ac:dyDescent="0.25">
      <c r="A1831" s="6"/>
      <c r="B1831" s="23"/>
    </row>
    <row r="1832" spans="1:2" x14ac:dyDescent="0.25">
      <c r="A1832" s="5"/>
      <c r="B1832" s="23"/>
    </row>
    <row r="1833" spans="1:2" x14ac:dyDescent="0.25">
      <c r="A1833" s="6"/>
      <c r="B1833" s="23"/>
    </row>
    <row r="1834" spans="1:2" x14ac:dyDescent="0.25">
      <c r="A1834" s="6"/>
      <c r="B1834" s="23"/>
    </row>
    <row r="1835" spans="1:2" x14ac:dyDescent="0.25">
      <c r="A1835" s="6"/>
      <c r="B1835" s="23"/>
    </row>
    <row r="1836" spans="1:2" x14ac:dyDescent="0.25">
      <c r="A1836" s="6"/>
      <c r="B1836" s="23"/>
    </row>
    <row r="1837" spans="1:2" x14ac:dyDescent="0.25">
      <c r="A1837" s="6"/>
      <c r="B1837" s="23"/>
    </row>
    <row r="1838" spans="1:2" x14ac:dyDescent="0.25">
      <c r="A1838" s="5"/>
      <c r="B1838" s="23"/>
    </row>
    <row r="1839" spans="1:2" x14ac:dyDescent="0.25">
      <c r="A1839" s="5"/>
      <c r="B1839" s="23"/>
    </row>
    <row r="1840" spans="1:2" x14ac:dyDescent="0.25">
      <c r="A1840" s="5"/>
      <c r="B1840" s="23"/>
    </row>
    <row r="1841" spans="1:2" x14ac:dyDescent="0.25">
      <c r="A1841" s="5"/>
      <c r="B1841" s="23"/>
    </row>
    <row r="1842" spans="1:2" x14ac:dyDescent="0.25">
      <c r="A1842" s="5"/>
      <c r="B1842" s="23"/>
    </row>
    <row r="1843" spans="1:2" x14ac:dyDescent="0.25">
      <c r="A1843" s="5"/>
      <c r="B1843" s="23"/>
    </row>
    <row r="1844" spans="1:2" x14ac:dyDescent="0.25">
      <c r="A1844" s="5"/>
      <c r="B1844" s="1"/>
    </row>
    <row r="1845" spans="1:2" x14ac:dyDescent="0.25">
      <c r="A1845" s="5"/>
      <c r="B1845" s="23"/>
    </row>
    <row r="1846" spans="1:2" x14ac:dyDescent="0.25">
      <c r="A1846" s="5"/>
      <c r="B1846" s="23"/>
    </row>
    <row r="1847" spans="1:2" x14ac:dyDescent="0.25">
      <c r="A1847" s="5"/>
      <c r="B1847" s="23"/>
    </row>
    <row r="1848" spans="1:2" x14ac:dyDescent="0.25">
      <c r="A1848" s="6"/>
      <c r="B1848" s="23"/>
    </row>
    <row r="1849" spans="1:2" x14ac:dyDescent="0.25">
      <c r="A1849" s="6"/>
      <c r="B1849" s="23"/>
    </row>
    <row r="1850" spans="1:2" x14ac:dyDescent="0.25">
      <c r="A1850" s="5"/>
      <c r="B1850" s="23"/>
    </row>
    <row r="1851" spans="1:2" x14ac:dyDescent="0.25">
      <c r="A1851" s="6"/>
      <c r="B1851" s="23"/>
    </row>
    <row r="1852" spans="1:2" x14ac:dyDescent="0.25">
      <c r="A1852" s="6"/>
      <c r="B1852" s="23"/>
    </row>
    <row r="1853" spans="1:2" x14ac:dyDescent="0.25">
      <c r="A1853" s="6"/>
      <c r="B1853" s="23"/>
    </row>
    <row r="1854" spans="1:2" x14ac:dyDescent="0.25">
      <c r="A1854" s="6"/>
      <c r="B1854" s="23"/>
    </row>
    <row r="1855" spans="1:2" x14ac:dyDescent="0.25">
      <c r="A1855" s="5"/>
      <c r="B1855" s="23"/>
    </row>
    <row r="1856" spans="1:2" x14ac:dyDescent="0.25">
      <c r="A1856" s="5"/>
      <c r="B1856" s="23"/>
    </row>
    <row r="1857" spans="1:2" x14ac:dyDescent="0.25">
      <c r="A1857" s="5"/>
      <c r="B1857" s="23"/>
    </row>
    <row r="1858" spans="1:2" x14ac:dyDescent="0.25">
      <c r="A1858" s="5"/>
      <c r="B1858" s="23"/>
    </row>
    <row r="1859" spans="1:2" x14ac:dyDescent="0.25">
      <c r="A1859" s="6"/>
      <c r="B1859" s="23"/>
    </row>
    <row r="1860" spans="1:2" x14ac:dyDescent="0.25">
      <c r="A1860" s="6"/>
      <c r="B1860" s="23"/>
    </row>
    <row r="1861" spans="1:2" x14ac:dyDescent="0.25">
      <c r="A1861" s="6"/>
      <c r="B1861" s="23"/>
    </row>
    <row r="1862" spans="1:2" x14ac:dyDescent="0.25">
      <c r="A1862" s="5"/>
      <c r="B1862" s="23"/>
    </row>
    <row r="1863" spans="1:2" x14ac:dyDescent="0.25">
      <c r="A1863" s="6"/>
      <c r="B1863" s="23"/>
    </row>
    <row r="1864" spans="1:2" x14ac:dyDescent="0.25">
      <c r="A1864" s="6"/>
      <c r="B1864" s="23"/>
    </row>
    <row r="1865" spans="1:2" x14ac:dyDescent="0.25">
      <c r="A1865" s="6"/>
      <c r="B1865" s="23"/>
    </row>
    <row r="1866" spans="1:2" x14ac:dyDescent="0.25">
      <c r="A1866" s="6"/>
      <c r="B1866" s="23"/>
    </row>
    <row r="1867" spans="1:2" x14ac:dyDescent="0.25">
      <c r="A1867" s="6"/>
      <c r="B1867" s="23"/>
    </row>
    <row r="1868" spans="1:2" x14ac:dyDescent="0.25">
      <c r="A1868" s="5"/>
      <c r="B1868" s="23"/>
    </row>
    <row r="1869" spans="1:2" x14ac:dyDescent="0.25">
      <c r="A1869" s="5"/>
      <c r="B1869" s="23"/>
    </row>
    <row r="1870" spans="1:2" x14ac:dyDescent="0.25">
      <c r="A1870" s="5"/>
      <c r="B1870" s="23"/>
    </row>
    <row r="1871" spans="1:2" x14ac:dyDescent="0.25">
      <c r="A1871" s="5"/>
      <c r="B1871" s="23"/>
    </row>
    <row r="1872" spans="1:2" x14ac:dyDescent="0.25">
      <c r="A1872" s="5"/>
      <c r="B1872" s="23"/>
    </row>
    <row r="1873" spans="1:2" x14ac:dyDescent="0.25">
      <c r="A1873" s="6"/>
      <c r="B1873" s="23"/>
    </row>
    <row r="1874" spans="1:2" x14ac:dyDescent="0.25">
      <c r="A1874" s="6"/>
      <c r="B1874" s="23"/>
    </row>
    <row r="1875" spans="1:2" x14ac:dyDescent="0.25">
      <c r="A1875" s="5"/>
      <c r="B1875" s="23"/>
    </row>
    <row r="1876" spans="1:2" x14ac:dyDescent="0.25">
      <c r="A1876" s="6"/>
      <c r="B1876" s="23"/>
    </row>
    <row r="1877" spans="1:2" x14ac:dyDescent="0.25">
      <c r="A1877" s="6"/>
      <c r="B1877" s="23"/>
    </row>
    <row r="1878" spans="1:2" x14ac:dyDescent="0.25">
      <c r="A1878" s="6"/>
      <c r="B1878" s="23"/>
    </row>
    <row r="1879" spans="1:2" x14ac:dyDescent="0.25">
      <c r="A1879" s="6"/>
      <c r="B1879" s="23"/>
    </row>
    <row r="1880" spans="1:2" x14ac:dyDescent="0.25">
      <c r="A1880" s="6"/>
      <c r="B1880" s="23"/>
    </row>
    <row r="1881" spans="1:2" x14ac:dyDescent="0.25">
      <c r="A1881" s="5"/>
      <c r="B1881" s="23"/>
    </row>
    <row r="1882" spans="1:2" x14ac:dyDescent="0.25">
      <c r="A1882" s="5"/>
      <c r="B1882" s="23"/>
    </row>
    <row r="1883" spans="1:2" x14ac:dyDescent="0.25">
      <c r="A1883" s="5"/>
      <c r="B1883" s="23"/>
    </row>
    <row r="1884" spans="1:2" x14ac:dyDescent="0.25">
      <c r="A1884" s="5"/>
      <c r="B1884" s="23"/>
    </row>
    <row r="1885" spans="1:2" x14ac:dyDescent="0.25">
      <c r="A1885" s="5"/>
      <c r="B1885" s="23"/>
    </row>
    <row r="1886" spans="1:2" x14ac:dyDescent="0.25">
      <c r="A1886" s="5"/>
      <c r="B1886" s="23"/>
    </row>
    <row r="1887" spans="1:2" x14ac:dyDescent="0.25">
      <c r="A1887" s="6"/>
      <c r="B1887" s="23"/>
    </row>
    <row r="1888" spans="1:2" x14ac:dyDescent="0.25">
      <c r="A1888" s="6"/>
      <c r="B1888" s="23"/>
    </row>
    <row r="1889" spans="1:2" x14ac:dyDescent="0.25">
      <c r="A1889" s="6"/>
      <c r="B1889" s="23"/>
    </row>
    <row r="1890" spans="1:2" x14ac:dyDescent="0.25">
      <c r="A1890" s="6"/>
      <c r="B1890" s="23"/>
    </row>
    <row r="1891" spans="1:2" x14ac:dyDescent="0.25">
      <c r="A1891" s="6"/>
      <c r="B1891" s="23"/>
    </row>
    <row r="1892" spans="1:2" x14ac:dyDescent="0.25">
      <c r="A1892" s="6"/>
      <c r="B1892" s="23"/>
    </row>
    <row r="1893" spans="1:2" x14ac:dyDescent="0.25">
      <c r="A1893" s="6"/>
      <c r="B1893" s="23"/>
    </row>
    <row r="1894" spans="1:2" x14ac:dyDescent="0.25">
      <c r="A1894" s="5"/>
      <c r="B1894" s="23"/>
    </row>
    <row r="1895" spans="1:2" x14ac:dyDescent="0.25">
      <c r="A1895" s="6"/>
      <c r="B1895" s="23"/>
    </row>
    <row r="1896" spans="1:2" x14ac:dyDescent="0.25">
      <c r="A1896" s="5"/>
      <c r="B1896" s="23"/>
    </row>
    <row r="1897" spans="1:2" x14ac:dyDescent="0.25">
      <c r="A1897" s="5"/>
      <c r="B1897" s="23"/>
    </row>
    <row r="1898" spans="1:2" x14ac:dyDescent="0.25">
      <c r="A1898" s="5"/>
      <c r="B1898" s="23"/>
    </row>
    <row r="1899" spans="1:2" x14ac:dyDescent="0.25">
      <c r="A1899" s="5"/>
      <c r="B1899" s="23"/>
    </row>
    <row r="1900" spans="1:2" x14ac:dyDescent="0.25">
      <c r="A1900" s="5"/>
      <c r="B1900" s="23"/>
    </row>
    <row r="1901" spans="1:2" x14ac:dyDescent="0.25">
      <c r="A1901" s="6"/>
      <c r="B1901" s="23"/>
    </row>
    <row r="1902" spans="1:2" x14ac:dyDescent="0.25">
      <c r="A1902" s="6"/>
      <c r="B1902" s="23"/>
    </row>
    <row r="1903" spans="1:2" x14ac:dyDescent="0.25">
      <c r="A1903" s="6"/>
      <c r="B1903" s="23"/>
    </row>
    <row r="1904" spans="1:2" x14ac:dyDescent="0.25">
      <c r="A1904" s="6"/>
      <c r="B1904" s="23"/>
    </row>
    <row r="1905" spans="1:2" x14ac:dyDescent="0.25">
      <c r="A1905" s="6"/>
      <c r="B1905" s="23"/>
    </row>
    <row r="1906" spans="1:2" x14ac:dyDescent="0.25">
      <c r="A1906" s="6"/>
      <c r="B1906" s="23"/>
    </row>
    <row r="1907" spans="1:2" x14ac:dyDescent="0.25">
      <c r="A1907" s="6"/>
      <c r="B1907" s="23"/>
    </row>
    <row r="1908" spans="1:2" x14ac:dyDescent="0.25">
      <c r="A1908" s="6"/>
      <c r="B1908" s="23"/>
    </row>
    <row r="1909" spans="1:2" x14ac:dyDescent="0.25">
      <c r="A1909" s="6"/>
      <c r="B1909" s="23"/>
    </row>
    <row r="1910" spans="1:2" x14ac:dyDescent="0.25">
      <c r="A1910" s="6"/>
      <c r="B1910" s="23"/>
    </row>
    <row r="1911" spans="1:2" x14ac:dyDescent="0.25">
      <c r="A1911" s="5"/>
      <c r="B1911" s="23"/>
    </row>
    <row r="1912" spans="1:2" x14ac:dyDescent="0.25">
      <c r="A1912" s="6"/>
      <c r="B1912" s="23"/>
    </row>
    <row r="1913" spans="1:2" x14ac:dyDescent="0.25">
      <c r="A1913" s="6"/>
      <c r="B1913" s="23"/>
    </row>
    <row r="1914" spans="1:2" x14ac:dyDescent="0.25">
      <c r="A1914" s="6"/>
      <c r="B1914" s="23"/>
    </row>
    <row r="1915" spans="1:2" s="29" customFormat="1" x14ac:dyDescent="0.25"/>
    <row r="1916" spans="1:2" s="29" customFormat="1" x14ac:dyDescent="0.25">
      <c r="A1916" s="30"/>
      <c r="B1916" s="28"/>
    </row>
    <row r="1917" spans="1:2" x14ac:dyDescent="0.25">
      <c r="A1917" s="6"/>
      <c r="B1917" s="23"/>
    </row>
    <row r="1918" spans="1:2" x14ac:dyDescent="0.25">
      <c r="A1918" s="6"/>
      <c r="B1918" s="23"/>
    </row>
    <row r="1919" spans="1:2" x14ac:dyDescent="0.25">
      <c r="A1919" s="6"/>
      <c r="B1919" s="23"/>
    </row>
    <row r="1920" spans="1:2" x14ac:dyDescent="0.25">
      <c r="A1920" s="6"/>
      <c r="B1920" s="23"/>
    </row>
    <row r="1921" spans="1:3" x14ac:dyDescent="0.25">
      <c r="B1921" s="23"/>
    </row>
    <row r="1922" spans="1:3" x14ac:dyDescent="0.25">
      <c r="B1922" s="23"/>
    </row>
    <row r="1923" spans="1:3" x14ac:dyDescent="0.25">
      <c r="A1923" s="6"/>
      <c r="B1923" s="23"/>
    </row>
    <row r="1924" spans="1:3" x14ac:dyDescent="0.25">
      <c r="A1924" s="6"/>
      <c r="B1924" s="1"/>
    </row>
    <row r="1925" spans="1:3" x14ac:dyDescent="0.25">
      <c r="A1925" s="5"/>
      <c r="B1925" s="26"/>
    </row>
    <row r="1926" spans="1:3" x14ac:dyDescent="0.25">
      <c r="A1926" s="5"/>
      <c r="B1926" s="23"/>
    </row>
    <row r="1927" spans="1:3" x14ac:dyDescent="0.25">
      <c r="A1927" s="5"/>
      <c r="B1927" s="23"/>
    </row>
    <row r="1928" spans="1:3" x14ac:dyDescent="0.25">
      <c r="A1928" s="5"/>
      <c r="B1928" s="26"/>
    </row>
    <row r="1929" spans="1:3" x14ac:dyDescent="0.25">
      <c r="B1929" s="23"/>
    </row>
    <row r="1930" spans="1:3" x14ac:dyDescent="0.25">
      <c r="A1930" s="6"/>
      <c r="B1930" s="1"/>
    </row>
    <row r="1931" spans="1:3" x14ac:dyDescent="0.25">
      <c r="A1931" s="5"/>
      <c r="B1931" s="26"/>
    </row>
    <row r="1932" spans="1:3" x14ac:dyDescent="0.25">
      <c r="A1932" s="5"/>
      <c r="B1932" s="23"/>
    </row>
    <row r="1933" spans="1:3" x14ac:dyDescent="0.25">
      <c r="A1933" s="5"/>
      <c r="B1933" s="23"/>
    </row>
    <row r="1934" spans="1:3" x14ac:dyDescent="0.25">
      <c r="A1934" s="6"/>
      <c r="B1934" s="26"/>
    </row>
    <row r="1935" spans="1:3" s="29" customFormat="1" x14ac:dyDescent="0.25">
      <c r="A1935" s="27"/>
      <c r="B1935" s="28"/>
    </row>
    <row r="1936" spans="1:3" s="29" customFormat="1" x14ac:dyDescent="0.25">
      <c r="A1936" s="27"/>
      <c r="B1936" s="28"/>
      <c r="C1936"/>
    </row>
    <row r="1937" spans="1:2" x14ac:dyDescent="0.25">
      <c r="A1937" s="5"/>
      <c r="B1937" s="36"/>
    </row>
    <row r="1938" spans="1:2" x14ac:dyDescent="0.25">
      <c r="A1938" s="5"/>
      <c r="B1938" s="23"/>
    </row>
    <row r="1939" spans="1:2" x14ac:dyDescent="0.25">
      <c r="A1939" s="5"/>
      <c r="B1939" s="23"/>
    </row>
    <row r="1940" spans="1:2" x14ac:dyDescent="0.25">
      <c r="A1940" s="5"/>
      <c r="B1940" s="23"/>
    </row>
    <row r="1941" spans="1:2" x14ac:dyDescent="0.25">
      <c r="A1941" s="6"/>
      <c r="B1941" s="23"/>
    </row>
    <row r="1942" spans="1:2" x14ac:dyDescent="0.25">
      <c r="A1942" s="6"/>
      <c r="B1942" s="23"/>
    </row>
    <row r="1943" spans="1:2" x14ac:dyDescent="0.25">
      <c r="A1943" s="5"/>
      <c r="B1943" s="23"/>
    </row>
    <row r="1944" spans="1:2" x14ac:dyDescent="0.25">
      <c r="A1944" s="6"/>
      <c r="B1944" s="23"/>
    </row>
    <row r="1945" spans="1:2" x14ac:dyDescent="0.25">
      <c r="A1945" s="6"/>
      <c r="B1945" s="23"/>
    </row>
    <row r="1946" spans="1:2" x14ac:dyDescent="0.25">
      <c r="A1946" s="6"/>
      <c r="B1946" s="23"/>
    </row>
    <row r="1947" spans="1:2" x14ac:dyDescent="0.25">
      <c r="A1947" s="6"/>
      <c r="B1947" s="23"/>
    </row>
    <row r="1948" spans="1:2" x14ac:dyDescent="0.25">
      <c r="A1948" s="5"/>
      <c r="B1948" s="23"/>
    </row>
    <row r="1949" spans="1:2" x14ac:dyDescent="0.25">
      <c r="A1949" s="5"/>
      <c r="B1949" s="23"/>
    </row>
    <row r="1950" spans="1:2" x14ac:dyDescent="0.25">
      <c r="A1950" s="5"/>
      <c r="B1950" s="23"/>
    </row>
    <row r="1951" spans="1:2" x14ac:dyDescent="0.25">
      <c r="A1951" s="5"/>
      <c r="B1951" s="23"/>
    </row>
    <row r="1952" spans="1:2" x14ac:dyDescent="0.25">
      <c r="A1952" s="6"/>
      <c r="B1952" s="23"/>
    </row>
    <row r="1953" spans="1:2" x14ac:dyDescent="0.25">
      <c r="A1953" s="6"/>
      <c r="B1953" s="23"/>
    </row>
    <row r="1954" spans="1:2" x14ac:dyDescent="0.25">
      <c r="A1954" s="6"/>
      <c r="B1954" s="23"/>
    </row>
    <row r="1955" spans="1:2" x14ac:dyDescent="0.25">
      <c r="A1955" s="5"/>
      <c r="B1955" s="23"/>
    </row>
    <row r="1956" spans="1:2" x14ac:dyDescent="0.25">
      <c r="A1956" s="6"/>
      <c r="B1956" s="23"/>
    </row>
    <row r="1957" spans="1:2" x14ac:dyDescent="0.25">
      <c r="A1957" s="6"/>
      <c r="B1957" s="23"/>
    </row>
    <row r="1958" spans="1:2" x14ac:dyDescent="0.25">
      <c r="A1958" s="6"/>
      <c r="B1958" s="23"/>
    </row>
    <row r="1959" spans="1:2" x14ac:dyDescent="0.25">
      <c r="A1959" s="6"/>
      <c r="B1959" s="23"/>
    </row>
    <row r="1960" spans="1:2" x14ac:dyDescent="0.25">
      <c r="A1960" s="6"/>
      <c r="B1960" s="23"/>
    </row>
    <row r="1961" spans="1:2" x14ac:dyDescent="0.25">
      <c r="A1961" s="5"/>
      <c r="B1961" s="23"/>
    </row>
    <row r="1962" spans="1:2" x14ac:dyDescent="0.25">
      <c r="A1962" s="5"/>
      <c r="B1962" s="23"/>
    </row>
    <row r="1963" spans="1:2" x14ac:dyDescent="0.25">
      <c r="A1963" s="5"/>
      <c r="B1963" s="23"/>
    </row>
    <row r="1964" spans="1:2" x14ac:dyDescent="0.25">
      <c r="A1964" s="5"/>
      <c r="B1964" s="23"/>
    </row>
    <row r="1965" spans="1:2" x14ac:dyDescent="0.25">
      <c r="A1965" s="5"/>
      <c r="B1965" s="23"/>
    </row>
    <row r="1966" spans="1:2" x14ac:dyDescent="0.25">
      <c r="A1966" s="6"/>
      <c r="B1966" s="23"/>
    </row>
    <row r="1967" spans="1:2" x14ac:dyDescent="0.25">
      <c r="A1967" s="6"/>
      <c r="B1967" s="23"/>
    </row>
    <row r="1968" spans="1:2" x14ac:dyDescent="0.25">
      <c r="A1968" s="5"/>
      <c r="B1968" s="23"/>
    </row>
    <row r="1969" spans="1:2" x14ac:dyDescent="0.25">
      <c r="A1969" s="6"/>
      <c r="B1969" s="23"/>
    </row>
    <row r="1970" spans="1:2" x14ac:dyDescent="0.25">
      <c r="A1970" s="6"/>
      <c r="B1970" s="23"/>
    </row>
    <row r="1971" spans="1:2" x14ac:dyDescent="0.25">
      <c r="A1971" s="6"/>
      <c r="B1971" s="23"/>
    </row>
    <row r="1972" spans="1:2" x14ac:dyDescent="0.25">
      <c r="A1972" s="6"/>
      <c r="B1972" s="23"/>
    </row>
    <row r="1973" spans="1:2" x14ac:dyDescent="0.25">
      <c r="A1973" s="6"/>
      <c r="B1973" s="23"/>
    </row>
    <row r="1974" spans="1:2" x14ac:dyDescent="0.25">
      <c r="A1974" s="5"/>
      <c r="B1974" s="23"/>
    </row>
    <row r="1975" spans="1:2" x14ac:dyDescent="0.25">
      <c r="A1975" s="5"/>
      <c r="B1975" s="23"/>
    </row>
    <row r="1976" spans="1:2" x14ac:dyDescent="0.25">
      <c r="A1976" s="5"/>
      <c r="B1976" s="23"/>
    </row>
    <row r="1977" spans="1:2" x14ac:dyDescent="0.25">
      <c r="A1977" s="5"/>
      <c r="B1977" s="23"/>
    </row>
    <row r="1978" spans="1:2" x14ac:dyDescent="0.25">
      <c r="A1978" s="5"/>
      <c r="B1978" s="23"/>
    </row>
    <row r="1979" spans="1:2" x14ac:dyDescent="0.25">
      <c r="A1979" s="5"/>
      <c r="B1979" s="23"/>
    </row>
    <row r="1980" spans="1:2" x14ac:dyDescent="0.25">
      <c r="A1980" s="5"/>
      <c r="B1980" s="1"/>
    </row>
    <row r="1981" spans="1:2" x14ac:dyDescent="0.25">
      <c r="A1981" s="5"/>
      <c r="B1981" s="23"/>
    </row>
    <row r="1982" spans="1:2" x14ac:dyDescent="0.25">
      <c r="A1982" s="5"/>
      <c r="B1982" s="23"/>
    </row>
    <row r="1983" spans="1:2" x14ac:dyDescent="0.25">
      <c r="A1983" s="5"/>
      <c r="B1983" s="23"/>
    </row>
    <row r="1984" spans="1:2" x14ac:dyDescent="0.25">
      <c r="A1984" s="6"/>
      <c r="B1984" s="23"/>
    </row>
    <row r="1985" spans="1:2" x14ac:dyDescent="0.25">
      <c r="A1985" s="6"/>
      <c r="B1985" s="23"/>
    </row>
    <row r="1986" spans="1:2" x14ac:dyDescent="0.25">
      <c r="A1986" s="5"/>
      <c r="B1986" s="23"/>
    </row>
    <row r="1987" spans="1:2" x14ac:dyDescent="0.25">
      <c r="A1987" s="6"/>
      <c r="B1987" s="23"/>
    </row>
    <row r="1988" spans="1:2" x14ac:dyDescent="0.25">
      <c r="A1988" s="6"/>
      <c r="B1988" s="23"/>
    </row>
    <row r="1989" spans="1:2" x14ac:dyDescent="0.25">
      <c r="A1989" s="6"/>
      <c r="B1989" s="23"/>
    </row>
    <row r="1990" spans="1:2" x14ac:dyDescent="0.25">
      <c r="A1990" s="6"/>
      <c r="B1990" s="23"/>
    </row>
    <row r="1991" spans="1:2" x14ac:dyDescent="0.25">
      <c r="A1991" s="5"/>
      <c r="B1991" s="23"/>
    </row>
    <row r="1992" spans="1:2" x14ac:dyDescent="0.25">
      <c r="A1992" s="5"/>
      <c r="B1992" s="23"/>
    </row>
    <row r="1993" spans="1:2" x14ac:dyDescent="0.25">
      <c r="A1993" s="5"/>
      <c r="B1993" s="23"/>
    </row>
    <row r="1994" spans="1:2" x14ac:dyDescent="0.25">
      <c r="A1994" s="5"/>
      <c r="B1994" s="23"/>
    </row>
    <row r="1995" spans="1:2" x14ac:dyDescent="0.25">
      <c r="A1995" s="6"/>
      <c r="B1995" s="23"/>
    </row>
    <row r="1996" spans="1:2" x14ac:dyDescent="0.25">
      <c r="A1996" s="6"/>
      <c r="B1996" s="23"/>
    </row>
    <row r="1997" spans="1:2" x14ac:dyDescent="0.25">
      <c r="A1997" s="6"/>
      <c r="B1997" s="23"/>
    </row>
    <row r="1998" spans="1:2" x14ac:dyDescent="0.25">
      <c r="A1998" s="5"/>
      <c r="B1998" s="23"/>
    </row>
    <row r="1999" spans="1:2" x14ac:dyDescent="0.25">
      <c r="A1999" s="6"/>
      <c r="B1999" s="23"/>
    </row>
    <row r="2000" spans="1:2" x14ac:dyDescent="0.25">
      <c r="A2000" s="6"/>
      <c r="B2000" s="23"/>
    </row>
    <row r="2001" spans="1:2" x14ac:dyDescent="0.25">
      <c r="A2001" s="6"/>
      <c r="B2001" s="23"/>
    </row>
    <row r="2002" spans="1:2" x14ac:dyDescent="0.25">
      <c r="A2002" s="6"/>
      <c r="B2002" s="23"/>
    </row>
    <row r="2003" spans="1:2" x14ac:dyDescent="0.25">
      <c r="A2003" s="6"/>
      <c r="B2003" s="23"/>
    </row>
    <row r="2004" spans="1:2" x14ac:dyDescent="0.25">
      <c r="A2004" s="5"/>
      <c r="B2004" s="23"/>
    </row>
    <row r="2005" spans="1:2" x14ac:dyDescent="0.25">
      <c r="A2005" s="5"/>
      <c r="B2005" s="23"/>
    </row>
    <row r="2006" spans="1:2" x14ac:dyDescent="0.25">
      <c r="A2006" s="5"/>
      <c r="B2006" s="23"/>
    </row>
    <row r="2007" spans="1:2" x14ac:dyDescent="0.25">
      <c r="A2007" s="5"/>
      <c r="B2007" s="23"/>
    </row>
    <row r="2008" spans="1:2" x14ac:dyDescent="0.25">
      <c r="A2008" s="5"/>
      <c r="B2008" s="23"/>
    </row>
    <row r="2009" spans="1:2" x14ac:dyDescent="0.25">
      <c r="A2009" s="6"/>
      <c r="B2009" s="23"/>
    </row>
    <row r="2010" spans="1:2" x14ac:dyDescent="0.25">
      <c r="A2010" s="6"/>
      <c r="B2010" s="23"/>
    </row>
    <row r="2011" spans="1:2" x14ac:dyDescent="0.25">
      <c r="A2011" s="5"/>
      <c r="B2011" s="23"/>
    </row>
    <row r="2012" spans="1:2" x14ac:dyDescent="0.25">
      <c r="A2012" s="6"/>
      <c r="B2012" s="23"/>
    </row>
    <row r="2013" spans="1:2" x14ac:dyDescent="0.25">
      <c r="A2013" s="6"/>
      <c r="B2013" s="23"/>
    </row>
    <row r="2014" spans="1:2" x14ac:dyDescent="0.25">
      <c r="A2014" s="6"/>
      <c r="B2014" s="23"/>
    </row>
    <row r="2015" spans="1:2" x14ac:dyDescent="0.25">
      <c r="A2015" s="6"/>
      <c r="B2015" s="23"/>
    </row>
    <row r="2016" spans="1:2" x14ac:dyDescent="0.25">
      <c r="A2016" s="6"/>
      <c r="B2016" s="23"/>
    </row>
    <row r="2017" spans="1:2" x14ac:dyDescent="0.25">
      <c r="A2017" s="5"/>
      <c r="B2017" s="23"/>
    </row>
    <row r="2018" spans="1:2" x14ac:dyDescent="0.25">
      <c r="A2018" s="5"/>
      <c r="B2018" s="23"/>
    </row>
    <row r="2019" spans="1:2" x14ac:dyDescent="0.25">
      <c r="A2019" s="5"/>
      <c r="B2019" s="23"/>
    </row>
    <row r="2020" spans="1:2" x14ac:dyDescent="0.25">
      <c r="A2020" s="5"/>
      <c r="B2020" s="23"/>
    </row>
    <row r="2021" spans="1:2" x14ac:dyDescent="0.25">
      <c r="A2021" s="5"/>
      <c r="B2021" s="23"/>
    </row>
    <row r="2022" spans="1:2" x14ac:dyDescent="0.25">
      <c r="A2022" s="5"/>
      <c r="B2022" s="23"/>
    </row>
    <row r="2023" spans="1:2" x14ac:dyDescent="0.25">
      <c r="A2023" s="6"/>
      <c r="B2023" s="23"/>
    </row>
    <row r="2024" spans="1:2" x14ac:dyDescent="0.25">
      <c r="A2024" s="6"/>
      <c r="B2024" s="23"/>
    </row>
    <row r="2025" spans="1:2" x14ac:dyDescent="0.25">
      <c r="A2025" s="6"/>
      <c r="B2025" s="23"/>
    </row>
    <row r="2026" spans="1:2" x14ac:dyDescent="0.25">
      <c r="A2026" s="6"/>
      <c r="B2026" s="23"/>
    </row>
    <row r="2027" spans="1:2" x14ac:dyDescent="0.25">
      <c r="A2027" s="6"/>
      <c r="B2027" s="23"/>
    </row>
    <row r="2028" spans="1:2" x14ac:dyDescent="0.25">
      <c r="A2028" s="6"/>
      <c r="B2028" s="23"/>
    </row>
    <row r="2029" spans="1:2" x14ac:dyDescent="0.25">
      <c r="A2029" s="6"/>
      <c r="B2029" s="23"/>
    </row>
    <row r="2030" spans="1:2" x14ac:dyDescent="0.25">
      <c r="A2030" s="5"/>
      <c r="B2030" s="23"/>
    </row>
    <row r="2031" spans="1:2" x14ac:dyDescent="0.25">
      <c r="A2031" s="6"/>
      <c r="B2031" s="23"/>
    </row>
    <row r="2032" spans="1:2" x14ac:dyDescent="0.25">
      <c r="A2032" s="5"/>
      <c r="B2032" s="23"/>
    </row>
    <row r="2033" spans="1:2" x14ac:dyDescent="0.25">
      <c r="A2033" s="5"/>
      <c r="B2033" s="23"/>
    </row>
    <row r="2034" spans="1:2" x14ac:dyDescent="0.25">
      <c r="A2034" s="5"/>
      <c r="B2034" s="23"/>
    </row>
    <row r="2035" spans="1:2" x14ac:dyDescent="0.25">
      <c r="A2035" s="5"/>
      <c r="B2035" s="23"/>
    </row>
    <row r="2036" spans="1:2" x14ac:dyDescent="0.25">
      <c r="A2036" s="5"/>
      <c r="B2036" s="23"/>
    </row>
    <row r="2037" spans="1:2" x14ac:dyDescent="0.25">
      <c r="A2037" s="6"/>
      <c r="B2037" s="23"/>
    </row>
    <row r="2038" spans="1:2" x14ac:dyDescent="0.25">
      <c r="A2038" s="6"/>
      <c r="B2038" s="23"/>
    </row>
    <row r="2039" spans="1:2" x14ac:dyDescent="0.25">
      <c r="A2039" s="6"/>
      <c r="B2039" s="23"/>
    </row>
    <row r="2040" spans="1:2" x14ac:dyDescent="0.25">
      <c r="A2040" s="6"/>
      <c r="B2040" s="23"/>
    </row>
    <row r="2041" spans="1:2" x14ac:dyDescent="0.25">
      <c r="A2041" s="6"/>
      <c r="B2041" s="23"/>
    </row>
    <row r="2042" spans="1:2" x14ac:dyDescent="0.25">
      <c r="A2042" s="6"/>
      <c r="B2042" s="23"/>
    </row>
    <row r="2043" spans="1:2" x14ac:dyDescent="0.25">
      <c r="A2043" s="6"/>
      <c r="B2043" s="23"/>
    </row>
    <row r="2044" spans="1:2" x14ac:dyDescent="0.25">
      <c r="A2044" s="6"/>
      <c r="B2044" s="23"/>
    </row>
    <row r="2045" spans="1:2" x14ac:dyDescent="0.25">
      <c r="A2045" s="6"/>
      <c r="B2045" s="23"/>
    </row>
    <row r="2046" spans="1:2" x14ac:dyDescent="0.25">
      <c r="A2046" s="6"/>
      <c r="B2046" s="23"/>
    </row>
    <row r="2047" spans="1:2" x14ac:dyDescent="0.25">
      <c r="A2047" s="5"/>
      <c r="B2047" s="23"/>
    </row>
    <row r="2048" spans="1:2" x14ac:dyDescent="0.25">
      <c r="A2048" s="6"/>
      <c r="B2048" s="23"/>
    </row>
    <row r="2049" spans="1:2" x14ac:dyDescent="0.25">
      <c r="A2049" s="6"/>
      <c r="B2049" s="23"/>
    </row>
    <row r="2050" spans="1:2" x14ac:dyDescent="0.25">
      <c r="A2050" s="6"/>
      <c r="B2050" s="23"/>
    </row>
    <row r="2051" spans="1:2" s="29" customFormat="1" x14ac:dyDescent="0.25"/>
    <row r="2052" spans="1:2" s="29" customFormat="1" x14ac:dyDescent="0.25">
      <c r="A2052" s="30"/>
      <c r="B2052" s="28"/>
    </row>
    <row r="2053" spans="1:2" x14ac:dyDescent="0.25">
      <c r="A2053" s="6"/>
      <c r="B2053" s="23"/>
    </row>
    <row r="2054" spans="1:2" x14ac:dyDescent="0.25">
      <c r="A2054" s="6"/>
      <c r="B2054" s="23"/>
    </row>
    <row r="2055" spans="1:2" x14ac:dyDescent="0.25">
      <c r="A2055" s="6"/>
      <c r="B2055" s="23"/>
    </row>
    <row r="2056" spans="1:2" x14ac:dyDescent="0.25">
      <c r="A2056" s="6"/>
      <c r="B2056" s="23"/>
    </row>
    <row r="2057" spans="1:2" x14ac:dyDescent="0.25">
      <c r="B2057" s="23"/>
    </row>
    <row r="2058" spans="1:2" x14ac:dyDescent="0.25">
      <c r="B2058" s="23"/>
    </row>
    <row r="2059" spans="1:2" x14ac:dyDescent="0.25">
      <c r="A2059" s="6"/>
      <c r="B2059" s="23"/>
    </row>
    <row r="2060" spans="1:2" x14ac:dyDescent="0.25">
      <c r="A2060" s="6"/>
      <c r="B2060" s="1"/>
    </row>
    <row r="2061" spans="1:2" x14ac:dyDescent="0.25">
      <c r="A2061" s="5"/>
      <c r="B2061" s="26"/>
    </row>
    <row r="2062" spans="1:2" x14ac:dyDescent="0.25">
      <c r="A2062" s="5"/>
      <c r="B2062" s="23"/>
    </row>
    <row r="2063" spans="1:2" x14ac:dyDescent="0.25">
      <c r="A2063" s="5"/>
      <c r="B2063" s="23"/>
    </row>
    <row r="2064" spans="1:2" x14ac:dyDescent="0.25">
      <c r="A2064" s="5"/>
      <c r="B2064" s="26"/>
    </row>
    <row r="2065" spans="1:3" x14ac:dyDescent="0.25">
      <c r="B2065" s="23"/>
    </row>
    <row r="2066" spans="1:3" x14ac:dyDescent="0.25">
      <c r="A2066" s="6"/>
      <c r="B2066" s="1"/>
    </row>
    <row r="2067" spans="1:3" x14ac:dyDescent="0.25">
      <c r="A2067" s="5"/>
      <c r="B2067" s="26"/>
    </row>
    <row r="2068" spans="1:3" x14ac:dyDescent="0.25">
      <c r="A2068" s="5"/>
      <c r="B2068" s="23"/>
    </row>
    <row r="2069" spans="1:3" x14ac:dyDescent="0.25">
      <c r="A2069" s="5"/>
      <c r="B2069" s="23"/>
    </row>
    <row r="2070" spans="1:3" x14ac:dyDescent="0.25">
      <c r="A2070" s="6"/>
      <c r="B2070" s="26"/>
    </row>
    <row r="2071" spans="1:3" s="29" customFormat="1" x14ac:dyDescent="0.25">
      <c r="A2071" s="27"/>
      <c r="B2071" s="28"/>
    </row>
    <row r="2072" spans="1:3" s="29" customFormat="1" x14ac:dyDescent="0.25">
      <c r="A2072" s="27"/>
      <c r="B2072" s="28"/>
      <c r="C2072"/>
    </row>
    <row r="2073" spans="1:3" x14ac:dyDescent="0.25">
      <c r="A2073" s="5"/>
      <c r="B2073" s="36"/>
    </row>
    <row r="2074" spans="1:3" x14ac:dyDescent="0.25">
      <c r="A2074" s="5"/>
      <c r="B2074" s="23"/>
    </row>
    <row r="2075" spans="1:3" x14ac:dyDescent="0.25">
      <c r="A2075" s="5"/>
      <c r="B2075" s="23"/>
    </row>
    <row r="2076" spans="1:3" x14ac:dyDescent="0.25">
      <c r="A2076" s="5"/>
      <c r="B2076" s="23"/>
    </row>
    <row r="2077" spans="1:3" x14ac:dyDescent="0.25">
      <c r="A2077" s="6"/>
      <c r="B2077" s="23"/>
    </row>
    <row r="2078" spans="1:3" x14ac:dyDescent="0.25">
      <c r="A2078" s="6"/>
      <c r="B2078" s="23"/>
    </row>
    <row r="2079" spans="1:3" x14ac:dyDescent="0.25">
      <c r="A2079" s="5"/>
      <c r="B2079" s="23"/>
    </row>
    <row r="2080" spans="1:3" x14ac:dyDescent="0.25">
      <c r="A2080" s="6"/>
      <c r="B2080" s="23"/>
    </row>
    <row r="2081" spans="1:2" x14ac:dyDescent="0.25">
      <c r="A2081" s="6"/>
      <c r="B2081" s="23"/>
    </row>
    <row r="2082" spans="1:2" x14ac:dyDescent="0.25">
      <c r="A2082" s="6"/>
      <c r="B2082" s="23"/>
    </row>
    <row r="2083" spans="1:2" x14ac:dyDescent="0.25">
      <c r="A2083" s="6"/>
      <c r="B2083" s="23"/>
    </row>
    <row r="2084" spans="1:2" x14ac:dyDescent="0.25">
      <c r="A2084" s="5"/>
      <c r="B2084" s="23"/>
    </row>
    <row r="2085" spans="1:2" x14ac:dyDescent="0.25">
      <c r="A2085" s="5"/>
      <c r="B2085" s="23"/>
    </row>
    <row r="2086" spans="1:2" x14ac:dyDescent="0.25">
      <c r="A2086" s="5"/>
      <c r="B2086" s="23"/>
    </row>
    <row r="2087" spans="1:2" x14ac:dyDescent="0.25">
      <c r="A2087" s="5"/>
      <c r="B2087" s="23"/>
    </row>
    <row r="2088" spans="1:2" x14ac:dyDescent="0.25">
      <c r="A2088" s="6"/>
      <c r="B2088" s="23"/>
    </row>
    <row r="2089" spans="1:2" x14ac:dyDescent="0.25">
      <c r="A2089" s="6"/>
      <c r="B2089" s="23"/>
    </row>
    <row r="2090" spans="1:2" x14ac:dyDescent="0.25">
      <c r="A2090" s="6"/>
      <c r="B2090" s="23"/>
    </row>
    <row r="2091" spans="1:2" x14ac:dyDescent="0.25">
      <c r="A2091" s="5"/>
      <c r="B2091" s="23"/>
    </row>
    <row r="2092" spans="1:2" x14ac:dyDescent="0.25">
      <c r="A2092" s="6"/>
      <c r="B2092" s="23"/>
    </row>
    <row r="2093" spans="1:2" x14ac:dyDescent="0.25">
      <c r="A2093" s="6"/>
      <c r="B2093" s="23"/>
    </row>
    <row r="2094" spans="1:2" x14ac:dyDescent="0.25">
      <c r="A2094" s="6"/>
      <c r="B2094" s="23"/>
    </row>
    <row r="2095" spans="1:2" x14ac:dyDescent="0.25">
      <c r="A2095" s="6"/>
      <c r="B2095" s="23"/>
    </row>
    <row r="2096" spans="1:2" x14ac:dyDescent="0.25">
      <c r="A2096" s="6"/>
      <c r="B2096" s="23"/>
    </row>
    <row r="2097" spans="1:2" x14ac:dyDescent="0.25">
      <c r="A2097" s="5"/>
      <c r="B2097" s="23"/>
    </row>
    <row r="2098" spans="1:2" x14ac:dyDescent="0.25">
      <c r="A2098" s="5"/>
      <c r="B2098" s="23"/>
    </row>
    <row r="2099" spans="1:2" x14ac:dyDescent="0.25">
      <c r="A2099" s="5"/>
      <c r="B2099" s="23"/>
    </row>
    <row r="2100" spans="1:2" x14ac:dyDescent="0.25">
      <c r="A2100" s="5"/>
      <c r="B2100" s="23"/>
    </row>
    <row r="2101" spans="1:2" x14ac:dyDescent="0.25">
      <c r="A2101" s="5"/>
      <c r="B2101" s="23"/>
    </row>
    <row r="2102" spans="1:2" x14ac:dyDescent="0.25">
      <c r="A2102" s="6"/>
      <c r="B2102" s="23"/>
    </row>
    <row r="2103" spans="1:2" x14ac:dyDescent="0.25">
      <c r="A2103" s="6"/>
      <c r="B2103" s="23"/>
    </row>
    <row r="2104" spans="1:2" x14ac:dyDescent="0.25">
      <c r="A2104" s="5"/>
      <c r="B2104" s="23"/>
    </row>
    <row r="2105" spans="1:2" x14ac:dyDescent="0.25">
      <c r="A2105" s="6"/>
      <c r="B2105" s="23"/>
    </row>
    <row r="2106" spans="1:2" x14ac:dyDescent="0.25">
      <c r="A2106" s="6"/>
      <c r="B2106" s="23"/>
    </row>
    <row r="2107" spans="1:2" x14ac:dyDescent="0.25">
      <c r="A2107" s="6"/>
      <c r="B2107" s="23"/>
    </row>
    <row r="2108" spans="1:2" x14ac:dyDescent="0.25">
      <c r="A2108" s="6"/>
      <c r="B2108" s="23"/>
    </row>
    <row r="2109" spans="1:2" x14ac:dyDescent="0.25">
      <c r="A2109" s="6"/>
      <c r="B2109" s="23"/>
    </row>
    <row r="2110" spans="1:2" x14ac:dyDescent="0.25">
      <c r="A2110" s="5"/>
      <c r="B2110" s="23"/>
    </row>
    <row r="2111" spans="1:2" x14ac:dyDescent="0.25">
      <c r="A2111" s="5"/>
      <c r="B2111" s="23"/>
    </row>
    <row r="2112" spans="1:2" x14ac:dyDescent="0.25">
      <c r="A2112" s="5"/>
      <c r="B2112" s="23"/>
    </row>
    <row r="2113" spans="1:2" x14ac:dyDescent="0.25">
      <c r="A2113" s="5"/>
      <c r="B2113" s="23"/>
    </row>
    <row r="2114" spans="1:2" x14ac:dyDescent="0.25">
      <c r="A2114" s="5"/>
      <c r="B2114" s="23"/>
    </row>
    <row r="2115" spans="1:2" x14ac:dyDescent="0.25">
      <c r="A2115" s="5"/>
      <c r="B2115" s="23"/>
    </row>
    <row r="2116" spans="1:2" x14ac:dyDescent="0.25">
      <c r="A2116" s="5"/>
      <c r="B2116" s="1"/>
    </row>
    <row r="2117" spans="1:2" x14ac:dyDescent="0.25">
      <c r="A2117" s="5"/>
      <c r="B2117" s="23"/>
    </row>
    <row r="2118" spans="1:2" x14ac:dyDescent="0.25">
      <c r="A2118" s="5"/>
      <c r="B2118" s="23"/>
    </row>
    <row r="2119" spans="1:2" x14ac:dyDescent="0.25">
      <c r="A2119" s="5"/>
      <c r="B2119" s="23"/>
    </row>
    <row r="2120" spans="1:2" x14ac:dyDescent="0.25">
      <c r="A2120" s="6"/>
      <c r="B2120" s="23"/>
    </row>
    <row r="2121" spans="1:2" x14ac:dyDescent="0.25">
      <c r="A2121" s="6"/>
      <c r="B2121" s="23"/>
    </row>
    <row r="2122" spans="1:2" x14ac:dyDescent="0.25">
      <c r="A2122" s="5"/>
      <c r="B2122" s="23"/>
    </row>
    <row r="2123" spans="1:2" x14ac:dyDescent="0.25">
      <c r="A2123" s="6"/>
      <c r="B2123" s="23"/>
    </row>
    <row r="2124" spans="1:2" x14ac:dyDescent="0.25">
      <c r="A2124" s="6"/>
      <c r="B2124" s="23"/>
    </row>
    <row r="2125" spans="1:2" x14ac:dyDescent="0.25">
      <c r="A2125" s="6"/>
      <c r="B2125" s="23"/>
    </row>
    <row r="2126" spans="1:2" x14ac:dyDescent="0.25">
      <c r="A2126" s="6"/>
      <c r="B2126" s="23"/>
    </row>
    <row r="2127" spans="1:2" x14ac:dyDescent="0.25">
      <c r="A2127" s="5"/>
      <c r="B2127" s="23"/>
    </row>
    <row r="2128" spans="1:2" x14ac:dyDescent="0.25">
      <c r="A2128" s="5"/>
      <c r="B2128" s="23"/>
    </row>
    <row r="2129" spans="1:2" x14ac:dyDescent="0.25">
      <c r="A2129" s="5"/>
      <c r="B2129" s="23"/>
    </row>
    <row r="2130" spans="1:2" x14ac:dyDescent="0.25">
      <c r="A2130" s="5"/>
      <c r="B2130" s="23"/>
    </row>
    <row r="2131" spans="1:2" x14ac:dyDescent="0.25">
      <c r="A2131" s="6"/>
      <c r="B2131" s="23"/>
    </row>
    <row r="2132" spans="1:2" x14ac:dyDescent="0.25">
      <c r="A2132" s="6"/>
      <c r="B2132" s="23"/>
    </row>
    <row r="2133" spans="1:2" x14ac:dyDescent="0.25">
      <c r="A2133" s="6"/>
      <c r="B2133" s="23"/>
    </row>
    <row r="2134" spans="1:2" x14ac:dyDescent="0.25">
      <c r="A2134" s="5"/>
      <c r="B2134" s="23"/>
    </row>
    <row r="2135" spans="1:2" x14ac:dyDescent="0.25">
      <c r="A2135" s="6"/>
      <c r="B2135" s="23"/>
    </row>
    <row r="2136" spans="1:2" x14ac:dyDescent="0.25">
      <c r="A2136" s="6"/>
      <c r="B2136" s="23"/>
    </row>
    <row r="2137" spans="1:2" x14ac:dyDescent="0.25">
      <c r="A2137" s="6"/>
      <c r="B2137" s="23"/>
    </row>
    <row r="2138" spans="1:2" x14ac:dyDescent="0.25">
      <c r="A2138" s="6"/>
      <c r="B2138" s="23"/>
    </row>
    <row r="2139" spans="1:2" x14ac:dyDescent="0.25">
      <c r="A2139" s="6"/>
      <c r="B2139" s="23"/>
    </row>
    <row r="2140" spans="1:2" x14ac:dyDescent="0.25">
      <c r="A2140" s="5"/>
      <c r="B2140" s="23"/>
    </row>
    <row r="2141" spans="1:2" x14ac:dyDescent="0.25">
      <c r="A2141" s="5"/>
      <c r="B2141" s="23"/>
    </row>
    <row r="2142" spans="1:2" x14ac:dyDescent="0.25">
      <c r="A2142" s="5"/>
      <c r="B2142" s="23"/>
    </row>
    <row r="2143" spans="1:2" x14ac:dyDescent="0.25">
      <c r="A2143" s="5"/>
      <c r="B2143" s="23"/>
    </row>
    <row r="2144" spans="1:2" x14ac:dyDescent="0.25">
      <c r="A2144" s="5"/>
      <c r="B2144" s="23"/>
    </row>
    <row r="2145" spans="1:2" x14ac:dyDescent="0.25">
      <c r="A2145" s="6"/>
      <c r="B2145" s="23"/>
    </row>
    <row r="2146" spans="1:2" x14ac:dyDescent="0.25">
      <c r="A2146" s="6"/>
      <c r="B2146" s="23"/>
    </row>
    <row r="2147" spans="1:2" x14ac:dyDescent="0.25">
      <c r="A2147" s="5"/>
      <c r="B2147" s="23"/>
    </row>
    <row r="2148" spans="1:2" x14ac:dyDescent="0.25">
      <c r="A2148" s="6"/>
      <c r="B2148" s="23"/>
    </row>
    <row r="2149" spans="1:2" x14ac:dyDescent="0.25">
      <c r="A2149" s="6"/>
      <c r="B2149" s="23"/>
    </row>
    <row r="2150" spans="1:2" x14ac:dyDescent="0.25">
      <c r="A2150" s="6"/>
      <c r="B2150" s="23"/>
    </row>
    <row r="2151" spans="1:2" x14ac:dyDescent="0.25">
      <c r="A2151" s="6"/>
      <c r="B2151" s="23"/>
    </row>
    <row r="2152" spans="1:2" x14ac:dyDescent="0.25">
      <c r="A2152" s="6"/>
      <c r="B2152" s="23"/>
    </row>
    <row r="2153" spans="1:2" x14ac:dyDescent="0.25">
      <c r="A2153" s="5"/>
      <c r="B2153" s="23"/>
    </row>
    <row r="2154" spans="1:2" x14ac:dyDescent="0.25">
      <c r="A2154" s="5"/>
      <c r="B2154" s="23"/>
    </row>
    <row r="2155" spans="1:2" x14ac:dyDescent="0.25">
      <c r="A2155" s="5"/>
      <c r="B2155" s="23"/>
    </row>
    <row r="2156" spans="1:2" x14ac:dyDescent="0.25">
      <c r="A2156" s="5"/>
      <c r="B2156" s="23"/>
    </row>
    <row r="2157" spans="1:2" x14ac:dyDescent="0.25">
      <c r="A2157" s="5"/>
      <c r="B2157" s="23"/>
    </row>
    <row r="2158" spans="1:2" x14ac:dyDescent="0.25">
      <c r="A2158" s="5"/>
      <c r="B2158" s="23"/>
    </row>
    <row r="2159" spans="1:2" x14ac:dyDescent="0.25">
      <c r="A2159" s="6"/>
      <c r="B2159" s="23"/>
    </row>
    <row r="2160" spans="1:2" x14ac:dyDescent="0.25">
      <c r="A2160" s="6"/>
      <c r="B2160" s="23"/>
    </row>
    <row r="2161" spans="1:2" x14ac:dyDescent="0.25">
      <c r="A2161" s="6"/>
      <c r="B2161" s="23"/>
    </row>
    <row r="2162" spans="1:2" x14ac:dyDescent="0.25">
      <c r="A2162" s="6"/>
      <c r="B2162" s="23"/>
    </row>
    <row r="2163" spans="1:2" x14ac:dyDescent="0.25">
      <c r="A2163" s="6"/>
      <c r="B2163" s="23"/>
    </row>
    <row r="2164" spans="1:2" x14ac:dyDescent="0.25">
      <c r="A2164" s="6"/>
      <c r="B2164" s="23"/>
    </row>
    <row r="2165" spans="1:2" x14ac:dyDescent="0.25">
      <c r="A2165" s="6"/>
      <c r="B2165" s="23"/>
    </row>
    <row r="2166" spans="1:2" x14ac:dyDescent="0.25">
      <c r="A2166" s="5"/>
      <c r="B2166" s="23"/>
    </row>
    <row r="2167" spans="1:2" x14ac:dyDescent="0.25">
      <c r="A2167" s="6"/>
      <c r="B2167" s="23"/>
    </row>
    <row r="2168" spans="1:2" x14ac:dyDescent="0.25">
      <c r="A2168" s="5"/>
      <c r="B2168" s="23"/>
    </row>
    <row r="2169" spans="1:2" x14ac:dyDescent="0.25">
      <c r="A2169" s="5"/>
      <c r="B2169" s="23"/>
    </row>
    <row r="2170" spans="1:2" x14ac:dyDescent="0.25">
      <c r="A2170" s="5"/>
      <c r="B2170" s="23"/>
    </row>
    <row r="2171" spans="1:2" x14ac:dyDescent="0.25">
      <c r="A2171" s="5"/>
      <c r="B2171" s="23"/>
    </row>
    <row r="2172" spans="1:2" x14ac:dyDescent="0.25">
      <c r="A2172" s="5"/>
      <c r="B2172" s="23"/>
    </row>
    <row r="2173" spans="1:2" x14ac:dyDescent="0.25">
      <c r="A2173" s="6"/>
      <c r="B2173" s="23"/>
    </row>
    <row r="2174" spans="1:2" x14ac:dyDescent="0.25">
      <c r="A2174" s="6"/>
      <c r="B2174" s="23"/>
    </row>
    <row r="2175" spans="1:2" x14ac:dyDescent="0.25">
      <c r="A2175" s="6"/>
      <c r="B2175" s="23"/>
    </row>
    <row r="2176" spans="1:2" x14ac:dyDescent="0.25">
      <c r="A2176" s="6"/>
      <c r="B2176" s="23"/>
    </row>
    <row r="2177" spans="1:2" x14ac:dyDescent="0.25">
      <c r="A2177" s="6"/>
      <c r="B2177" s="23"/>
    </row>
    <row r="2178" spans="1:2" x14ac:dyDescent="0.25">
      <c r="A2178" s="6"/>
      <c r="B2178" s="23"/>
    </row>
    <row r="2179" spans="1:2" x14ac:dyDescent="0.25">
      <c r="A2179" s="6"/>
      <c r="B2179" s="23"/>
    </row>
    <row r="2180" spans="1:2" x14ac:dyDescent="0.25">
      <c r="A2180" s="6"/>
      <c r="B2180" s="23"/>
    </row>
    <row r="2181" spans="1:2" x14ac:dyDescent="0.25">
      <c r="A2181" s="6"/>
      <c r="B2181" s="23"/>
    </row>
    <row r="2182" spans="1:2" x14ac:dyDescent="0.25">
      <c r="A2182" s="6"/>
      <c r="B2182" s="23"/>
    </row>
    <row r="2183" spans="1:2" x14ac:dyDescent="0.25">
      <c r="A2183" s="5"/>
      <c r="B2183" s="23"/>
    </row>
    <row r="2184" spans="1:2" x14ac:dyDescent="0.25">
      <c r="A2184" s="6"/>
      <c r="B2184" s="23"/>
    </row>
    <row r="2185" spans="1:2" x14ac:dyDescent="0.25">
      <c r="A2185" s="6"/>
      <c r="B2185" s="23"/>
    </row>
    <row r="2186" spans="1:2" x14ac:dyDescent="0.25">
      <c r="A2186" s="6"/>
      <c r="B2186" s="23"/>
    </row>
    <row r="2187" spans="1:2" s="29" customFormat="1" x14ac:dyDescent="0.25"/>
    <row r="2188" spans="1:2" s="29" customFormat="1" x14ac:dyDescent="0.25">
      <c r="A2188" s="30"/>
      <c r="B2188" s="28"/>
    </row>
    <row r="2189" spans="1:2" x14ac:dyDescent="0.25">
      <c r="A2189" s="6"/>
      <c r="B2189" s="23"/>
    </row>
    <row r="2190" spans="1:2" x14ac:dyDescent="0.25">
      <c r="A2190" s="6"/>
      <c r="B2190" s="23"/>
    </row>
    <row r="2191" spans="1:2" x14ac:dyDescent="0.25">
      <c r="A2191" s="6"/>
      <c r="B2191" s="23"/>
    </row>
    <row r="2192" spans="1:2" x14ac:dyDescent="0.25">
      <c r="A2192" s="6"/>
      <c r="B2192" s="23"/>
    </row>
    <row r="2193" spans="1:3" x14ac:dyDescent="0.25">
      <c r="B2193" s="23"/>
    </row>
    <row r="2194" spans="1:3" x14ac:dyDescent="0.25">
      <c r="B2194" s="23"/>
    </row>
    <row r="2195" spans="1:3" x14ac:dyDescent="0.25">
      <c r="A2195" s="6"/>
      <c r="B2195" s="23"/>
    </row>
    <row r="2196" spans="1:3" x14ac:dyDescent="0.25">
      <c r="A2196" s="6"/>
      <c r="B2196" s="1"/>
    </row>
    <row r="2197" spans="1:3" x14ac:dyDescent="0.25">
      <c r="A2197" s="5"/>
      <c r="B2197" s="26"/>
    </row>
    <row r="2198" spans="1:3" x14ac:dyDescent="0.25">
      <c r="A2198" s="5"/>
      <c r="B2198" s="23"/>
    </row>
    <row r="2199" spans="1:3" x14ac:dyDescent="0.25">
      <c r="A2199" s="5"/>
      <c r="B2199" s="23"/>
    </row>
    <row r="2200" spans="1:3" x14ac:dyDescent="0.25">
      <c r="A2200" s="5"/>
      <c r="B2200" s="26"/>
    </row>
    <row r="2201" spans="1:3" x14ac:dyDescent="0.25">
      <c r="B2201" s="23"/>
    </row>
    <row r="2202" spans="1:3" x14ac:dyDescent="0.25">
      <c r="A2202" s="6"/>
      <c r="B2202" s="1"/>
    </row>
    <row r="2203" spans="1:3" x14ac:dyDescent="0.25">
      <c r="A2203" s="5"/>
      <c r="B2203" s="26"/>
    </row>
    <row r="2204" spans="1:3" x14ac:dyDescent="0.25">
      <c r="A2204" s="5"/>
      <c r="B2204" s="23"/>
    </row>
    <row r="2205" spans="1:3" x14ac:dyDescent="0.25">
      <c r="A2205" s="5"/>
      <c r="B2205" s="23"/>
    </row>
    <row r="2206" spans="1:3" x14ac:dyDescent="0.25">
      <c r="A2206" s="6"/>
      <c r="B2206" s="26"/>
    </row>
    <row r="2207" spans="1:3" s="29" customFormat="1" x14ac:dyDescent="0.25">
      <c r="A2207" s="27"/>
      <c r="B2207" s="28"/>
    </row>
    <row r="2208" spans="1:3" s="29" customFormat="1" x14ac:dyDescent="0.25">
      <c r="A2208" s="27"/>
      <c r="B2208" s="28"/>
      <c r="C2208"/>
    </row>
    <row r="2209" spans="1:2" x14ac:dyDescent="0.25">
      <c r="A2209" s="5"/>
      <c r="B2209" s="36"/>
    </row>
    <row r="2210" spans="1:2" x14ac:dyDescent="0.25">
      <c r="A2210" s="5"/>
      <c r="B2210" s="23"/>
    </row>
    <row r="2211" spans="1:2" x14ac:dyDescent="0.25">
      <c r="A2211" s="5"/>
      <c r="B2211" s="23"/>
    </row>
    <row r="2212" spans="1:2" x14ac:dyDescent="0.25">
      <c r="A2212" s="5"/>
      <c r="B2212" s="23"/>
    </row>
    <row r="2213" spans="1:2" x14ac:dyDescent="0.25">
      <c r="A2213" s="6"/>
      <c r="B2213" s="23"/>
    </row>
    <row r="2214" spans="1:2" x14ac:dyDescent="0.25">
      <c r="A2214" s="6"/>
      <c r="B2214" s="23"/>
    </row>
    <row r="2215" spans="1:2" x14ac:dyDescent="0.25">
      <c r="A2215" s="5"/>
      <c r="B2215" s="23"/>
    </row>
    <row r="2216" spans="1:2" x14ac:dyDescent="0.25">
      <c r="A2216" s="6"/>
      <c r="B2216" s="23"/>
    </row>
    <row r="2217" spans="1:2" x14ac:dyDescent="0.25">
      <c r="A2217" s="6"/>
      <c r="B2217" s="23"/>
    </row>
    <row r="2218" spans="1:2" x14ac:dyDescent="0.25">
      <c r="A2218" s="6"/>
      <c r="B2218" s="23"/>
    </row>
    <row r="2219" spans="1:2" x14ac:dyDescent="0.25">
      <c r="A2219" s="6"/>
      <c r="B2219" s="23"/>
    </row>
    <row r="2220" spans="1:2" x14ac:dyDescent="0.25">
      <c r="A2220" s="5"/>
      <c r="B2220" s="23"/>
    </row>
    <row r="2221" spans="1:2" x14ac:dyDescent="0.25">
      <c r="A2221" s="5"/>
      <c r="B2221" s="23"/>
    </row>
    <row r="2222" spans="1:2" x14ac:dyDescent="0.25">
      <c r="A2222" s="5"/>
      <c r="B2222" s="23"/>
    </row>
    <row r="2223" spans="1:2" x14ac:dyDescent="0.25">
      <c r="A2223" s="5"/>
      <c r="B2223" s="23"/>
    </row>
    <row r="2224" spans="1:2" x14ac:dyDescent="0.25">
      <c r="A2224" s="6"/>
      <c r="B2224" s="23"/>
    </row>
    <row r="2225" spans="1:2" x14ac:dyDescent="0.25">
      <c r="A2225" s="6"/>
      <c r="B2225" s="23"/>
    </row>
    <row r="2226" spans="1:2" x14ac:dyDescent="0.25">
      <c r="A2226" s="6"/>
      <c r="B2226" s="23"/>
    </row>
    <row r="2227" spans="1:2" x14ac:dyDescent="0.25">
      <c r="A2227" s="5"/>
      <c r="B2227" s="23"/>
    </row>
    <row r="2228" spans="1:2" x14ac:dyDescent="0.25">
      <c r="A2228" s="6"/>
      <c r="B2228" s="23"/>
    </row>
    <row r="2229" spans="1:2" x14ac:dyDescent="0.25">
      <c r="A2229" s="6"/>
      <c r="B2229" s="23"/>
    </row>
    <row r="2230" spans="1:2" x14ac:dyDescent="0.25">
      <c r="A2230" s="6"/>
      <c r="B2230" s="23"/>
    </row>
    <row r="2231" spans="1:2" x14ac:dyDescent="0.25">
      <c r="A2231" s="6"/>
      <c r="B2231" s="23"/>
    </row>
    <row r="2232" spans="1:2" x14ac:dyDescent="0.25">
      <c r="A2232" s="6"/>
      <c r="B2232" s="23"/>
    </row>
    <row r="2233" spans="1:2" x14ac:dyDescent="0.25">
      <c r="A2233" s="5"/>
      <c r="B2233" s="23"/>
    </row>
    <row r="2234" spans="1:2" x14ac:dyDescent="0.25">
      <c r="A2234" s="5"/>
      <c r="B2234" s="23"/>
    </row>
    <row r="2235" spans="1:2" x14ac:dyDescent="0.25">
      <c r="A2235" s="5"/>
      <c r="B2235" s="23"/>
    </row>
    <row r="2236" spans="1:2" x14ac:dyDescent="0.25">
      <c r="A2236" s="5"/>
      <c r="B2236" s="23"/>
    </row>
    <row r="2237" spans="1:2" x14ac:dyDescent="0.25">
      <c r="A2237" s="5"/>
      <c r="B2237" s="23"/>
    </row>
    <row r="2238" spans="1:2" x14ac:dyDescent="0.25">
      <c r="A2238" s="6"/>
      <c r="B2238" s="23"/>
    </row>
    <row r="2239" spans="1:2" x14ac:dyDescent="0.25">
      <c r="A2239" s="6"/>
      <c r="B2239" s="23"/>
    </row>
    <row r="2240" spans="1:2" x14ac:dyDescent="0.25">
      <c r="A2240" s="5"/>
      <c r="B2240" s="23"/>
    </row>
    <row r="2241" spans="1:2" x14ac:dyDescent="0.25">
      <c r="A2241" s="6"/>
      <c r="B2241" s="23"/>
    </row>
    <row r="2242" spans="1:2" x14ac:dyDescent="0.25">
      <c r="A2242" s="6"/>
      <c r="B2242" s="23"/>
    </row>
    <row r="2243" spans="1:2" x14ac:dyDescent="0.25">
      <c r="A2243" s="6"/>
      <c r="B2243" s="23"/>
    </row>
    <row r="2244" spans="1:2" x14ac:dyDescent="0.25">
      <c r="A2244" s="6"/>
      <c r="B2244" s="23"/>
    </row>
    <row r="2245" spans="1:2" x14ac:dyDescent="0.25">
      <c r="A2245" s="6"/>
      <c r="B2245" s="23"/>
    </row>
    <row r="2246" spans="1:2" x14ac:dyDescent="0.25">
      <c r="A2246" s="5"/>
      <c r="B2246" s="23"/>
    </row>
    <row r="2247" spans="1:2" x14ac:dyDescent="0.25">
      <c r="A2247" s="5"/>
      <c r="B2247" s="23"/>
    </row>
    <row r="2248" spans="1:2" x14ac:dyDescent="0.25">
      <c r="A2248" s="5"/>
      <c r="B2248" s="23"/>
    </row>
    <row r="2249" spans="1:2" x14ac:dyDescent="0.25">
      <c r="A2249" s="5"/>
      <c r="B2249" s="23"/>
    </row>
    <row r="2250" spans="1:2" x14ac:dyDescent="0.25">
      <c r="A2250" s="5"/>
      <c r="B2250" s="23"/>
    </row>
    <row r="2251" spans="1:2" x14ac:dyDescent="0.25">
      <c r="A2251" s="5"/>
      <c r="B2251" s="23"/>
    </row>
    <row r="2252" spans="1:2" x14ac:dyDescent="0.25">
      <c r="A2252" s="5"/>
      <c r="B2252" s="1"/>
    </row>
    <row r="2253" spans="1:2" x14ac:dyDescent="0.25">
      <c r="A2253" s="5"/>
      <c r="B2253" s="23"/>
    </row>
    <row r="2254" spans="1:2" x14ac:dyDescent="0.25">
      <c r="A2254" s="5"/>
      <c r="B2254" s="23"/>
    </row>
    <row r="2255" spans="1:2" x14ac:dyDescent="0.25">
      <c r="A2255" s="5"/>
      <c r="B2255" s="23"/>
    </row>
    <row r="2256" spans="1:2" x14ac:dyDescent="0.25">
      <c r="A2256" s="6"/>
      <c r="B2256" s="23"/>
    </row>
    <row r="2257" spans="1:2" x14ac:dyDescent="0.25">
      <c r="A2257" s="6"/>
      <c r="B2257" s="23"/>
    </row>
    <row r="2258" spans="1:2" x14ac:dyDescent="0.25">
      <c r="A2258" s="5"/>
      <c r="B2258" s="23"/>
    </row>
    <row r="2259" spans="1:2" x14ac:dyDescent="0.25">
      <c r="A2259" s="6"/>
      <c r="B2259" s="23"/>
    </row>
    <row r="2260" spans="1:2" x14ac:dyDescent="0.25">
      <c r="A2260" s="6"/>
      <c r="B2260" s="23"/>
    </row>
    <row r="2261" spans="1:2" x14ac:dyDescent="0.25">
      <c r="A2261" s="6"/>
      <c r="B2261" s="23"/>
    </row>
    <row r="2262" spans="1:2" x14ac:dyDescent="0.25">
      <c r="A2262" s="6"/>
      <c r="B2262" s="23"/>
    </row>
    <row r="2263" spans="1:2" x14ac:dyDescent="0.25">
      <c r="A2263" s="5"/>
      <c r="B2263" s="23"/>
    </row>
    <row r="2264" spans="1:2" x14ac:dyDescent="0.25">
      <c r="A2264" s="5"/>
      <c r="B2264" s="23"/>
    </row>
    <row r="2265" spans="1:2" x14ac:dyDescent="0.25">
      <c r="A2265" s="5"/>
      <c r="B2265" s="23"/>
    </row>
    <row r="2266" spans="1:2" x14ac:dyDescent="0.25">
      <c r="A2266" s="5"/>
      <c r="B2266" s="23"/>
    </row>
    <row r="2267" spans="1:2" x14ac:dyDescent="0.25">
      <c r="A2267" s="6"/>
      <c r="B2267" s="23"/>
    </row>
    <row r="2268" spans="1:2" x14ac:dyDescent="0.25">
      <c r="A2268" s="6"/>
      <c r="B2268" s="23"/>
    </row>
    <row r="2269" spans="1:2" x14ac:dyDescent="0.25">
      <c r="A2269" s="6"/>
      <c r="B2269" s="23"/>
    </row>
    <row r="2270" spans="1:2" x14ac:dyDescent="0.25">
      <c r="A2270" s="5"/>
      <c r="B2270" s="23"/>
    </row>
    <row r="2271" spans="1:2" x14ac:dyDescent="0.25">
      <c r="A2271" s="6"/>
      <c r="B2271" s="23"/>
    </row>
    <row r="2272" spans="1:2" x14ac:dyDescent="0.25">
      <c r="A2272" s="6"/>
      <c r="B2272" s="23"/>
    </row>
    <row r="2273" spans="1:2" x14ac:dyDescent="0.25">
      <c r="A2273" s="6"/>
      <c r="B2273" s="23"/>
    </row>
    <row r="2274" spans="1:2" x14ac:dyDescent="0.25">
      <c r="A2274" s="6"/>
      <c r="B2274" s="23"/>
    </row>
    <row r="2275" spans="1:2" x14ac:dyDescent="0.25">
      <c r="A2275" s="6"/>
      <c r="B2275" s="23"/>
    </row>
    <row r="2276" spans="1:2" x14ac:dyDescent="0.25">
      <c r="A2276" s="5"/>
      <c r="B2276" s="23"/>
    </row>
    <row r="2277" spans="1:2" x14ac:dyDescent="0.25">
      <c r="A2277" s="5"/>
      <c r="B2277" s="23"/>
    </row>
    <row r="2278" spans="1:2" x14ac:dyDescent="0.25">
      <c r="A2278" s="5"/>
      <c r="B2278" s="23"/>
    </row>
    <row r="2279" spans="1:2" x14ac:dyDescent="0.25">
      <c r="A2279" s="5"/>
      <c r="B2279" s="23"/>
    </row>
    <row r="2280" spans="1:2" x14ac:dyDescent="0.25">
      <c r="A2280" s="5"/>
      <c r="B2280" s="23"/>
    </row>
    <row r="2281" spans="1:2" x14ac:dyDescent="0.25">
      <c r="A2281" s="6"/>
      <c r="B2281" s="23"/>
    </row>
    <row r="2282" spans="1:2" x14ac:dyDescent="0.25">
      <c r="A2282" s="6"/>
      <c r="B2282" s="23"/>
    </row>
    <row r="2283" spans="1:2" x14ac:dyDescent="0.25">
      <c r="A2283" s="5"/>
      <c r="B2283" s="23"/>
    </row>
    <row r="2284" spans="1:2" x14ac:dyDescent="0.25">
      <c r="A2284" s="6"/>
      <c r="B2284" s="23"/>
    </row>
    <row r="2285" spans="1:2" x14ac:dyDescent="0.25">
      <c r="A2285" s="6"/>
      <c r="B2285" s="23"/>
    </row>
    <row r="2286" spans="1:2" x14ac:dyDescent="0.25">
      <c r="A2286" s="6"/>
      <c r="B2286" s="23"/>
    </row>
    <row r="2287" spans="1:2" x14ac:dyDescent="0.25">
      <c r="A2287" s="6"/>
      <c r="B2287" s="23"/>
    </row>
    <row r="2288" spans="1:2" x14ac:dyDescent="0.25">
      <c r="A2288" s="6"/>
      <c r="B2288" s="23"/>
    </row>
    <row r="2289" spans="1:2" x14ac:dyDescent="0.25">
      <c r="A2289" s="5"/>
      <c r="B2289" s="23"/>
    </row>
    <row r="2290" spans="1:2" x14ac:dyDescent="0.25">
      <c r="A2290" s="5"/>
      <c r="B2290" s="23"/>
    </row>
    <row r="2291" spans="1:2" x14ac:dyDescent="0.25">
      <c r="A2291" s="5"/>
      <c r="B2291" s="23"/>
    </row>
    <row r="2292" spans="1:2" x14ac:dyDescent="0.25">
      <c r="A2292" s="5"/>
      <c r="B2292" s="23"/>
    </row>
    <row r="2293" spans="1:2" x14ac:dyDescent="0.25">
      <c r="A2293" s="5"/>
      <c r="B2293" s="23"/>
    </row>
    <row r="2294" spans="1:2" x14ac:dyDescent="0.25">
      <c r="A2294" s="5"/>
      <c r="B2294" s="23"/>
    </row>
    <row r="2295" spans="1:2" x14ac:dyDescent="0.25">
      <c r="A2295" s="6"/>
      <c r="B2295" s="23"/>
    </row>
    <row r="2296" spans="1:2" x14ac:dyDescent="0.25">
      <c r="A2296" s="6"/>
      <c r="B2296" s="23"/>
    </row>
    <row r="2297" spans="1:2" x14ac:dyDescent="0.25">
      <c r="A2297" s="6"/>
      <c r="B2297" s="23"/>
    </row>
    <row r="2298" spans="1:2" x14ac:dyDescent="0.25">
      <c r="A2298" s="6"/>
      <c r="B2298" s="23"/>
    </row>
    <row r="2299" spans="1:2" x14ac:dyDescent="0.25">
      <c r="A2299" s="6"/>
      <c r="B2299" s="23"/>
    </row>
    <row r="2300" spans="1:2" x14ac:dyDescent="0.25">
      <c r="A2300" s="6"/>
      <c r="B2300" s="23"/>
    </row>
    <row r="2301" spans="1:2" x14ac:dyDescent="0.25">
      <c r="A2301" s="6"/>
      <c r="B2301" s="23"/>
    </row>
    <row r="2302" spans="1:2" x14ac:dyDescent="0.25">
      <c r="A2302" s="5"/>
      <c r="B2302" s="23"/>
    </row>
    <row r="2303" spans="1:2" x14ac:dyDescent="0.25">
      <c r="A2303" s="6"/>
      <c r="B2303" s="23"/>
    </row>
    <row r="2304" spans="1:2" x14ac:dyDescent="0.25">
      <c r="A2304" s="5"/>
      <c r="B2304" s="23"/>
    </row>
    <row r="2305" spans="1:2" x14ac:dyDescent="0.25">
      <c r="A2305" s="5"/>
      <c r="B2305" s="23"/>
    </row>
    <row r="2306" spans="1:2" x14ac:dyDescent="0.25">
      <c r="A2306" s="5"/>
      <c r="B2306" s="23"/>
    </row>
    <row r="2307" spans="1:2" x14ac:dyDescent="0.25">
      <c r="A2307" s="5"/>
      <c r="B2307" s="23"/>
    </row>
    <row r="2308" spans="1:2" x14ac:dyDescent="0.25">
      <c r="A2308" s="5"/>
      <c r="B2308" s="23"/>
    </row>
    <row r="2309" spans="1:2" x14ac:dyDescent="0.25">
      <c r="A2309" s="6"/>
      <c r="B2309" s="23"/>
    </row>
    <row r="2310" spans="1:2" x14ac:dyDescent="0.25">
      <c r="A2310" s="6"/>
      <c r="B2310" s="23"/>
    </row>
    <row r="2311" spans="1:2" x14ac:dyDescent="0.25">
      <c r="A2311" s="6"/>
      <c r="B2311" s="23"/>
    </row>
    <row r="2312" spans="1:2" x14ac:dyDescent="0.25">
      <c r="A2312" s="6"/>
      <c r="B2312" s="23"/>
    </row>
    <row r="2313" spans="1:2" x14ac:dyDescent="0.25">
      <c r="A2313" s="6"/>
      <c r="B2313" s="23"/>
    </row>
    <row r="2314" spans="1:2" x14ac:dyDescent="0.25">
      <c r="A2314" s="6"/>
      <c r="B2314" s="23"/>
    </row>
    <row r="2315" spans="1:2" x14ac:dyDescent="0.25">
      <c r="A2315" s="6"/>
      <c r="B2315" s="23"/>
    </row>
    <row r="2316" spans="1:2" x14ac:dyDescent="0.25">
      <c r="A2316" s="6"/>
      <c r="B2316" s="23"/>
    </row>
    <row r="2317" spans="1:2" x14ac:dyDescent="0.25">
      <c r="A2317" s="6"/>
      <c r="B2317" s="23"/>
    </row>
    <row r="2318" spans="1:2" x14ac:dyDescent="0.25">
      <c r="A2318" s="6"/>
      <c r="B2318" s="23"/>
    </row>
    <row r="2319" spans="1:2" x14ac:dyDescent="0.25">
      <c r="A2319" s="5"/>
      <c r="B2319" s="23"/>
    </row>
    <row r="2320" spans="1:2" x14ac:dyDescent="0.25">
      <c r="A2320" s="6"/>
      <c r="B2320" s="23"/>
    </row>
    <row r="2321" spans="1:2" x14ac:dyDescent="0.25">
      <c r="A2321" s="6"/>
      <c r="B2321" s="23"/>
    </row>
    <row r="2322" spans="1:2" x14ac:dyDescent="0.25">
      <c r="A2322" s="6"/>
      <c r="B2322" s="23"/>
    </row>
    <row r="2323" spans="1:2" s="29" customFormat="1" x14ac:dyDescent="0.25"/>
    <row r="2324" spans="1:2" s="29" customFormat="1" x14ac:dyDescent="0.25">
      <c r="A2324" s="30"/>
      <c r="B2324" s="28"/>
    </row>
    <row r="2325" spans="1:2" x14ac:dyDescent="0.25">
      <c r="A2325" s="6"/>
      <c r="B2325" s="23"/>
    </row>
    <row r="2326" spans="1:2" x14ac:dyDescent="0.25">
      <c r="A2326" s="6"/>
      <c r="B2326" s="23"/>
    </row>
    <row r="2327" spans="1:2" x14ac:dyDescent="0.25">
      <c r="A2327" s="6"/>
      <c r="B2327" s="23"/>
    </row>
    <row r="2328" spans="1:2" x14ac:dyDescent="0.25">
      <c r="A2328" s="6"/>
      <c r="B2328" s="23"/>
    </row>
    <row r="2329" spans="1:2" x14ac:dyDescent="0.25">
      <c r="B2329" s="23"/>
    </row>
    <row r="2330" spans="1:2" x14ac:dyDescent="0.25">
      <c r="B2330" s="23"/>
    </row>
    <row r="2331" spans="1:2" x14ac:dyDescent="0.25">
      <c r="A2331" s="6"/>
      <c r="B2331" s="23"/>
    </row>
    <row r="2332" spans="1:2" x14ac:dyDescent="0.25">
      <c r="A2332" s="6"/>
      <c r="B2332" s="1"/>
    </row>
    <row r="2333" spans="1:2" x14ac:dyDescent="0.25">
      <c r="A2333" s="5"/>
      <c r="B2333" s="26"/>
    </row>
    <row r="2334" spans="1:2" x14ac:dyDescent="0.25">
      <c r="A2334" s="5"/>
      <c r="B2334" s="23"/>
    </row>
    <row r="2335" spans="1:2" x14ac:dyDescent="0.25">
      <c r="A2335" s="5"/>
      <c r="B2335" s="23"/>
    </row>
    <row r="2336" spans="1:2" x14ac:dyDescent="0.25">
      <c r="A2336" s="5"/>
      <c r="B2336" s="26"/>
    </row>
    <row r="2337" spans="1:3" x14ac:dyDescent="0.25">
      <c r="B2337" s="23"/>
    </row>
    <row r="2338" spans="1:3" x14ac:dyDescent="0.25">
      <c r="A2338" s="6"/>
      <c r="B2338" s="1"/>
    </row>
    <row r="2339" spans="1:3" x14ac:dyDescent="0.25">
      <c r="A2339" s="5"/>
      <c r="B2339" s="26"/>
    </row>
    <row r="2340" spans="1:3" x14ac:dyDescent="0.25">
      <c r="A2340" s="5"/>
      <c r="B2340" s="23"/>
    </row>
    <row r="2341" spans="1:3" x14ac:dyDescent="0.25">
      <c r="A2341" s="5"/>
      <c r="B2341" s="23"/>
    </row>
    <row r="2342" spans="1:3" x14ac:dyDescent="0.25">
      <c r="A2342" s="6"/>
      <c r="B2342" s="26"/>
    </row>
    <row r="2343" spans="1:3" s="29" customFormat="1" x14ac:dyDescent="0.25">
      <c r="A2343" s="27"/>
      <c r="B2343" s="28"/>
    </row>
    <row r="2344" spans="1:3" s="29" customFormat="1" x14ac:dyDescent="0.25">
      <c r="A2344" s="27"/>
      <c r="B2344" s="28"/>
      <c r="C2344"/>
    </row>
    <row r="2345" spans="1:3" x14ac:dyDescent="0.25">
      <c r="A2345" s="5"/>
      <c r="B2345" s="36"/>
    </row>
    <row r="2346" spans="1:3" x14ac:dyDescent="0.25">
      <c r="A2346" s="5"/>
      <c r="B2346" s="23"/>
    </row>
    <row r="2347" spans="1:3" x14ac:dyDescent="0.25">
      <c r="A2347" s="5"/>
      <c r="B2347" s="23"/>
    </row>
    <row r="2348" spans="1:3" x14ac:dyDescent="0.25">
      <c r="A2348" s="5"/>
      <c r="B2348" s="23"/>
    </row>
    <row r="2349" spans="1:3" x14ac:dyDescent="0.25">
      <c r="A2349" s="6"/>
      <c r="B2349" s="23"/>
    </row>
    <row r="2350" spans="1:3" x14ac:dyDescent="0.25">
      <c r="A2350" s="6"/>
      <c r="B2350" s="23"/>
    </row>
    <row r="2351" spans="1:3" x14ac:dyDescent="0.25">
      <c r="A2351" s="5"/>
      <c r="B2351" s="23"/>
    </row>
    <row r="2352" spans="1:3" x14ac:dyDescent="0.25">
      <c r="A2352" s="6"/>
      <c r="B2352" s="23"/>
    </row>
    <row r="2353" spans="1:2" x14ac:dyDescent="0.25">
      <c r="A2353" s="6"/>
      <c r="B2353" s="23"/>
    </row>
    <row r="2354" spans="1:2" x14ac:dyDescent="0.25">
      <c r="A2354" s="6"/>
      <c r="B2354" s="23"/>
    </row>
    <row r="2355" spans="1:2" x14ac:dyDescent="0.25">
      <c r="A2355" s="6"/>
      <c r="B2355" s="23"/>
    </row>
    <row r="2356" spans="1:2" x14ac:dyDescent="0.25">
      <c r="A2356" s="5"/>
      <c r="B2356" s="23"/>
    </row>
    <row r="2357" spans="1:2" x14ac:dyDescent="0.25">
      <c r="A2357" s="5"/>
      <c r="B2357" s="23"/>
    </row>
    <row r="2358" spans="1:2" x14ac:dyDescent="0.25">
      <c r="A2358" s="5"/>
      <c r="B2358" s="23"/>
    </row>
    <row r="2359" spans="1:2" x14ac:dyDescent="0.25">
      <c r="A2359" s="5"/>
      <c r="B2359" s="23"/>
    </row>
    <row r="2360" spans="1:2" x14ac:dyDescent="0.25">
      <c r="A2360" s="6"/>
      <c r="B2360" s="23"/>
    </row>
    <row r="2361" spans="1:2" x14ac:dyDescent="0.25">
      <c r="A2361" s="6"/>
      <c r="B2361" s="23"/>
    </row>
    <row r="2362" spans="1:2" x14ac:dyDescent="0.25">
      <c r="A2362" s="6"/>
      <c r="B2362" s="23"/>
    </row>
    <row r="2363" spans="1:2" x14ac:dyDescent="0.25">
      <c r="A2363" s="5"/>
      <c r="B2363" s="23"/>
    </row>
    <row r="2364" spans="1:2" x14ac:dyDescent="0.25">
      <c r="A2364" s="6"/>
      <c r="B2364" s="23"/>
    </row>
    <row r="2365" spans="1:2" x14ac:dyDescent="0.25">
      <c r="A2365" s="6"/>
      <c r="B2365" s="23"/>
    </row>
    <row r="2366" spans="1:2" x14ac:dyDescent="0.25">
      <c r="A2366" s="6"/>
      <c r="B2366" s="23"/>
    </row>
    <row r="2367" spans="1:2" x14ac:dyDescent="0.25">
      <c r="A2367" s="6"/>
      <c r="B2367" s="23"/>
    </row>
    <row r="2368" spans="1:2" x14ac:dyDescent="0.25">
      <c r="A2368" s="6"/>
      <c r="B2368" s="23"/>
    </row>
    <row r="2369" spans="1:2" x14ac:dyDescent="0.25">
      <c r="A2369" s="5"/>
      <c r="B2369" s="23"/>
    </row>
    <row r="2370" spans="1:2" x14ac:dyDescent="0.25">
      <c r="A2370" s="5"/>
      <c r="B2370" s="23"/>
    </row>
    <row r="2371" spans="1:2" x14ac:dyDescent="0.25">
      <c r="A2371" s="5"/>
      <c r="B2371" s="23"/>
    </row>
    <row r="2372" spans="1:2" x14ac:dyDescent="0.25">
      <c r="A2372" s="5"/>
      <c r="B2372" s="23"/>
    </row>
    <row r="2373" spans="1:2" x14ac:dyDescent="0.25">
      <c r="A2373" s="5"/>
      <c r="B2373" s="23"/>
    </row>
    <row r="2374" spans="1:2" x14ac:dyDescent="0.25">
      <c r="A2374" s="6"/>
      <c r="B2374" s="23"/>
    </row>
    <row r="2375" spans="1:2" x14ac:dyDescent="0.25">
      <c r="A2375" s="6"/>
      <c r="B2375" s="23"/>
    </row>
    <row r="2376" spans="1:2" x14ac:dyDescent="0.25">
      <c r="A2376" s="5"/>
      <c r="B2376" s="23"/>
    </row>
    <row r="2377" spans="1:2" x14ac:dyDescent="0.25">
      <c r="A2377" s="6"/>
      <c r="B2377" s="23"/>
    </row>
    <row r="2378" spans="1:2" x14ac:dyDescent="0.25">
      <c r="A2378" s="6"/>
      <c r="B2378" s="23"/>
    </row>
    <row r="2379" spans="1:2" x14ac:dyDescent="0.25">
      <c r="A2379" s="6"/>
      <c r="B2379" s="23"/>
    </row>
    <row r="2380" spans="1:2" x14ac:dyDescent="0.25">
      <c r="A2380" s="6"/>
      <c r="B2380" s="23"/>
    </row>
    <row r="2381" spans="1:2" x14ac:dyDescent="0.25">
      <c r="A2381" s="6"/>
      <c r="B2381" s="23"/>
    </row>
    <row r="2382" spans="1:2" x14ac:dyDescent="0.25">
      <c r="A2382" s="5"/>
      <c r="B2382" s="23"/>
    </row>
    <row r="2383" spans="1:2" x14ac:dyDescent="0.25">
      <c r="A2383" s="5"/>
      <c r="B2383" s="23"/>
    </row>
    <row r="2384" spans="1:2" x14ac:dyDescent="0.25">
      <c r="A2384" s="5"/>
      <c r="B2384" s="23"/>
    </row>
    <row r="2385" spans="1:2" x14ac:dyDescent="0.25">
      <c r="A2385" s="5"/>
      <c r="B2385" s="23"/>
    </row>
    <row r="2386" spans="1:2" x14ac:dyDescent="0.25">
      <c r="A2386" s="5"/>
      <c r="B2386" s="23"/>
    </row>
    <row r="2387" spans="1:2" x14ac:dyDescent="0.25">
      <c r="A2387" s="5"/>
      <c r="B2387" s="23"/>
    </row>
    <row r="2388" spans="1:2" x14ac:dyDescent="0.25">
      <c r="A2388" s="5"/>
      <c r="B2388" s="1"/>
    </row>
    <row r="2389" spans="1:2" x14ac:dyDescent="0.25">
      <c r="A2389" s="5"/>
      <c r="B2389" s="23"/>
    </row>
    <row r="2390" spans="1:2" x14ac:dyDescent="0.25">
      <c r="A2390" s="5"/>
      <c r="B2390" s="23"/>
    </row>
    <row r="2391" spans="1:2" x14ac:dyDescent="0.25">
      <c r="A2391" s="5"/>
      <c r="B2391" s="23"/>
    </row>
    <row r="2392" spans="1:2" x14ac:dyDescent="0.25">
      <c r="A2392" s="6"/>
      <c r="B2392" s="23"/>
    </row>
    <row r="2393" spans="1:2" x14ac:dyDescent="0.25">
      <c r="A2393" s="6"/>
      <c r="B2393" s="23"/>
    </row>
    <row r="2394" spans="1:2" x14ac:dyDescent="0.25">
      <c r="A2394" s="5"/>
      <c r="B2394" s="23"/>
    </row>
    <row r="2395" spans="1:2" x14ac:dyDescent="0.25">
      <c r="A2395" s="6"/>
      <c r="B2395" s="23"/>
    </row>
    <row r="2396" spans="1:2" x14ac:dyDescent="0.25">
      <c r="A2396" s="6"/>
      <c r="B2396" s="23"/>
    </row>
    <row r="2397" spans="1:2" x14ac:dyDescent="0.25">
      <c r="A2397" s="6"/>
      <c r="B2397" s="23"/>
    </row>
    <row r="2398" spans="1:2" x14ac:dyDescent="0.25">
      <c r="A2398" s="6"/>
      <c r="B2398" s="23"/>
    </row>
    <row r="2399" spans="1:2" x14ac:dyDescent="0.25">
      <c r="A2399" s="5"/>
      <c r="B2399" s="23"/>
    </row>
    <row r="2400" spans="1:2" x14ac:dyDescent="0.25">
      <c r="A2400" s="5"/>
      <c r="B2400" s="23"/>
    </row>
    <row r="2401" spans="1:2" x14ac:dyDescent="0.25">
      <c r="A2401" s="5"/>
      <c r="B2401" s="23"/>
    </row>
    <row r="2402" spans="1:2" x14ac:dyDescent="0.25">
      <c r="A2402" s="5"/>
      <c r="B2402" s="23"/>
    </row>
    <row r="2403" spans="1:2" x14ac:dyDescent="0.25">
      <c r="A2403" s="6"/>
      <c r="B2403" s="23"/>
    </row>
    <row r="2404" spans="1:2" x14ac:dyDescent="0.25">
      <c r="A2404" s="6"/>
      <c r="B2404" s="23"/>
    </row>
    <row r="2405" spans="1:2" x14ac:dyDescent="0.25">
      <c r="A2405" s="6"/>
      <c r="B2405" s="23"/>
    </row>
    <row r="2406" spans="1:2" x14ac:dyDescent="0.25">
      <c r="A2406" s="5"/>
      <c r="B2406" s="23"/>
    </row>
    <row r="2407" spans="1:2" x14ac:dyDescent="0.25">
      <c r="A2407" s="6"/>
      <c r="B2407" s="23"/>
    </row>
    <row r="2408" spans="1:2" x14ac:dyDescent="0.25">
      <c r="A2408" s="6"/>
      <c r="B2408" s="23"/>
    </row>
    <row r="2409" spans="1:2" x14ac:dyDescent="0.25">
      <c r="A2409" s="6"/>
      <c r="B2409" s="23"/>
    </row>
    <row r="2410" spans="1:2" x14ac:dyDescent="0.25">
      <c r="A2410" s="6"/>
      <c r="B2410" s="23"/>
    </row>
    <row r="2411" spans="1:2" x14ac:dyDescent="0.25">
      <c r="A2411" s="6"/>
      <c r="B2411" s="23"/>
    </row>
    <row r="2412" spans="1:2" x14ac:dyDescent="0.25">
      <c r="A2412" s="5"/>
      <c r="B2412" s="23"/>
    </row>
    <row r="2413" spans="1:2" x14ac:dyDescent="0.25">
      <c r="A2413" s="5"/>
      <c r="B2413" s="23"/>
    </row>
    <row r="2414" spans="1:2" x14ac:dyDescent="0.25">
      <c r="A2414" s="5"/>
      <c r="B2414" s="23"/>
    </row>
    <row r="2415" spans="1:2" x14ac:dyDescent="0.25">
      <c r="A2415" s="5"/>
      <c r="B2415" s="23"/>
    </row>
    <row r="2416" spans="1:2" x14ac:dyDescent="0.25">
      <c r="A2416" s="5"/>
      <c r="B2416" s="23"/>
    </row>
    <row r="2417" spans="1:2" x14ac:dyDescent="0.25">
      <c r="A2417" s="6"/>
      <c r="B2417" s="23"/>
    </row>
    <row r="2418" spans="1:2" x14ac:dyDescent="0.25">
      <c r="A2418" s="6"/>
      <c r="B2418" s="23"/>
    </row>
    <row r="2419" spans="1:2" x14ac:dyDescent="0.25">
      <c r="A2419" s="5"/>
      <c r="B2419" s="23"/>
    </row>
    <row r="2420" spans="1:2" x14ac:dyDescent="0.25">
      <c r="A2420" s="6"/>
      <c r="B2420" s="23"/>
    </row>
    <row r="2421" spans="1:2" x14ac:dyDescent="0.25">
      <c r="A2421" s="6"/>
      <c r="B2421" s="23"/>
    </row>
    <row r="2422" spans="1:2" x14ac:dyDescent="0.25">
      <c r="A2422" s="6"/>
      <c r="B2422" s="23"/>
    </row>
    <row r="2423" spans="1:2" x14ac:dyDescent="0.25">
      <c r="A2423" s="6"/>
      <c r="B2423" s="23"/>
    </row>
    <row r="2424" spans="1:2" x14ac:dyDescent="0.25">
      <c r="A2424" s="6"/>
      <c r="B2424" s="23"/>
    </row>
    <row r="2425" spans="1:2" x14ac:dyDescent="0.25">
      <c r="A2425" s="5"/>
      <c r="B2425" s="23"/>
    </row>
    <row r="2426" spans="1:2" x14ac:dyDescent="0.25">
      <c r="A2426" s="5"/>
      <c r="B2426" s="23"/>
    </row>
    <row r="2427" spans="1:2" x14ac:dyDescent="0.25">
      <c r="A2427" s="5"/>
      <c r="B2427" s="23"/>
    </row>
    <row r="2428" spans="1:2" x14ac:dyDescent="0.25">
      <c r="A2428" s="5"/>
      <c r="B2428" s="23"/>
    </row>
    <row r="2429" spans="1:2" x14ac:dyDescent="0.25">
      <c r="A2429" s="5"/>
      <c r="B2429" s="23"/>
    </row>
    <row r="2430" spans="1:2" x14ac:dyDescent="0.25">
      <c r="A2430" s="5"/>
      <c r="B2430" s="23"/>
    </row>
    <row r="2431" spans="1:2" x14ac:dyDescent="0.25">
      <c r="A2431" s="6"/>
      <c r="B2431" s="23"/>
    </row>
    <row r="2432" spans="1:2" x14ac:dyDescent="0.25">
      <c r="A2432" s="6"/>
      <c r="B2432" s="23"/>
    </row>
    <row r="2433" spans="1:2" x14ac:dyDescent="0.25">
      <c r="A2433" s="6"/>
      <c r="B2433" s="23"/>
    </row>
    <row r="2434" spans="1:2" x14ac:dyDescent="0.25">
      <c r="A2434" s="6"/>
      <c r="B2434" s="23"/>
    </row>
    <row r="2435" spans="1:2" x14ac:dyDescent="0.25">
      <c r="A2435" s="6"/>
      <c r="B2435" s="23"/>
    </row>
    <row r="2436" spans="1:2" x14ac:dyDescent="0.25">
      <c r="A2436" s="6"/>
      <c r="B2436" s="23"/>
    </row>
    <row r="2437" spans="1:2" x14ac:dyDescent="0.25">
      <c r="A2437" s="6"/>
      <c r="B2437" s="23"/>
    </row>
    <row r="2438" spans="1:2" x14ac:dyDescent="0.25">
      <c r="A2438" s="5"/>
      <c r="B2438" s="23"/>
    </row>
    <row r="2439" spans="1:2" x14ac:dyDescent="0.25">
      <c r="A2439" s="6"/>
      <c r="B2439" s="23"/>
    </row>
    <row r="2440" spans="1:2" x14ac:dyDescent="0.25">
      <c r="A2440" s="5"/>
      <c r="B2440" s="23"/>
    </row>
    <row r="2441" spans="1:2" x14ac:dyDescent="0.25">
      <c r="A2441" s="5"/>
      <c r="B2441" s="23"/>
    </row>
    <row r="2442" spans="1:2" x14ac:dyDescent="0.25">
      <c r="A2442" s="5"/>
      <c r="B2442" s="23"/>
    </row>
    <row r="2443" spans="1:2" x14ac:dyDescent="0.25">
      <c r="A2443" s="5"/>
      <c r="B2443" s="23"/>
    </row>
    <row r="2444" spans="1:2" x14ac:dyDescent="0.25">
      <c r="A2444" s="5"/>
      <c r="B2444" s="23"/>
    </row>
    <row r="2445" spans="1:2" x14ac:dyDescent="0.25">
      <c r="A2445" s="6"/>
      <c r="B2445" s="23"/>
    </row>
    <row r="2446" spans="1:2" x14ac:dyDescent="0.25">
      <c r="A2446" s="6"/>
      <c r="B2446" s="23"/>
    </row>
    <row r="2447" spans="1:2" x14ac:dyDescent="0.25">
      <c r="A2447" s="6"/>
      <c r="B2447" s="23"/>
    </row>
    <row r="2448" spans="1:2" x14ac:dyDescent="0.25">
      <c r="A2448" s="6"/>
      <c r="B2448" s="23"/>
    </row>
    <row r="2449" spans="1:2" x14ac:dyDescent="0.25">
      <c r="A2449" s="6"/>
      <c r="B2449" s="23"/>
    </row>
    <row r="2450" spans="1:2" x14ac:dyDescent="0.25">
      <c r="A2450" s="6"/>
      <c r="B2450" s="23"/>
    </row>
    <row r="2451" spans="1:2" x14ac:dyDescent="0.25">
      <c r="A2451" s="6"/>
      <c r="B2451" s="23"/>
    </row>
    <row r="2452" spans="1:2" x14ac:dyDescent="0.25">
      <c r="A2452" s="6"/>
      <c r="B2452" s="23"/>
    </row>
    <row r="2453" spans="1:2" x14ac:dyDescent="0.25">
      <c r="A2453" s="6"/>
      <c r="B2453" s="23"/>
    </row>
    <row r="2454" spans="1:2" x14ac:dyDescent="0.25">
      <c r="A2454" s="6"/>
      <c r="B2454" s="23"/>
    </row>
    <row r="2455" spans="1:2" x14ac:dyDescent="0.25">
      <c r="A2455" s="5"/>
      <c r="B2455" s="23"/>
    </row>
    <row r="2456" spans="1:2" x14ac:dyDescent="0.25">
      <c r="A2456" s="6"/>
      <c r="B2456" s="23"/>
    </row>
    <row r="2457" spans="1:2" x14ac:dyDescent="0.25">
      <c r="A2457" s="6"/>
      <c r="B2457" s="23"/>
    </row>
    <row r="2458" spans="1:2" x14ac:dyDescent="0.25">
      <c r="A2458" s="6"/>
      <c r="B2458" s="23"/>
    </row>
    <row r="2459" spans="1:2" s="29" customFormat="1" x14ac:dyDescent="0.25"/>
    <row r="2460" spans="1:2" s="29" customFormat="1" x14ac:dyDescent="0.25">
      <c r="A2460" s="30"/>
      <c r="B2460" s="28"/>
    </row>
    <row r="2461" spans="1:2" x14ac:dyDescent="0.25">
      <c r="A2461" s="6"/>
      <c r="B2461" s="23"/>
    </row>
    <row r="2462" spans="1:2" x14ac:dyDescent="0.25">
      <c r="A2462" s="6"/>
      <c r="B2462" s="23"/>
    </row>
    <row r="2463" spans="1:2" x14ac:dyDescent="0.25">
      <c r="A2463" s="6"/>
      <c r="B2463" s="23"/>
    </row>
    <row r="2464" spans="1:2" x14ac:dyDescent="0.25">
      <c r="A2464" s="6"/>
      <c r="B2464" s="23"/>
    </row>
    <row r="2465" spans="1:3" x14ac:dyDescent="0.25">
      <c r="B2465" s="23"/>
    </row>
    <row r="2466" spans="1:3" x14ac:dyDescent="0.25">
      <c r="B2466" s="23"/>
    </row>
    <row r="2467" spans="1:3" x14ac:dyDescent="0.25">
      <c r="A2467" s="6"/>
      <c r="B2467" s="23"/>
    </row>
    <row r="2468" spans="1:3" x14ac:dyDescent="0.25">
      <c r="A2468" s="6"/>
      <c r="B2468" s="1"/>
    </row>
    <row r="2469" spans="1:3" x14ac:dyDescent="0.25">
      <c r="A2469" s="5"/>
      <c r="B2469" s="26"/>
    </row>
    <row r="2470" spans="1:3" x14ac:dyDescent="0.25">
      <c r="A2470" s="5"/>
      <c r="B2470" s="23"/>
    </row>
    <row r="2471" spans="1:3" x14ac:dyDescent="0.25">
      <c r="A2471" s="5"/>
      <c r="B2471" s="23"/>
    </row>
    <row r="2472" spans="1:3" x14ac:dyDescent="0.25">
      <c r="A2472" s="5"/>
      <c r="B2472" s="26"/>
    </row>
    <row r="2473" spans="1:3" x14ac:dyDescent="0.25">
      <c r="B2473" s="23"/>
    </row>
    <row r="2474" spans="1:3" x14ac:dyDescent="0.25">
      <c r="A2474" s="6"/>
      <c r="B2474" s="1"/>
    </row>
    <row r="2475" spans="1:3" x14ac:dyDescent="0.25">
      <c r="A2475" s="5"/>
      <c r="B2475" s="26"/>
    </row>
    <row r="2476" spans="1:3" x14ac:dyDescent="0.25">
      <c r="A2476" s="5"/>
      <c r="B2476" s="23"/>
    </row>
    <row r="2477" spans="1:3" x14ac:dyDescent="0.25">
      <c r="A2477" s="5"/>
      <c r="B2477" s="23"/>
    </row>
    <row r="2478" spans="1:3" x14ac:dyDescent="0.25">
      <c r="A2478" s="6"/>
      <c r="B2478" s="26"/>
    </row>
    <row r="2479" spans="1:3" s="29" customFormat="1" x14ac:dyDescent="0.25">
      <c r="A2479" s="27"/>
      <c r="B2479" s="28"/>
    </row>
    <row r="2480" spans="1:3" s="29" customFormat="1" x14ac:dyDescent="0.25">
      <c r="A2480" s="27"/>
      <c r="B2480" s="28"/>
      <c r="C2480"/>
    </row>
    <row r="2481" spans="1:2" x14ac:dyDescent="0.25">
      <c r="A2481" s="5"/>
      <c r="B2481" s="36"/>
    </row>
    <row r="2482" spans="1:2" x14ac:dyDescent="0.25">
      <c r="A2482" s="5"/>
      <c r="B2482" s="23"/>
    </row>
    <row r="2483" spans="1:2" x14ac:dyDescent="0.25">
      <c r="A2483" s="5"/>
      <c r="B2483" s="23"/>
    </row>
    <row r="2484" spans="1:2" x14ac:dyDescent="0.25">
      <c r="A2484" s="5"/>
      <c r="B2484" s="23"/>
    </row>
    <row r="2485" spans="1:2" x14ac:dyDescent="0.25">
      <c r="A2485" s="6"/>
      <c r="B2485" s="23"/>
    </row>
    <row r="2486" spans="1:2" x14ac:dyDescent="0.25">
      <c r="A2486" s="6"/>
      <c r="B2486" s="23"/>
    </row>
    <row r="2487" spans="1:2" x14ac:dyDescent="0.25">
      <c r="A2487" s="5"/>
      <c r="B2487" s="23"/>
    </row>
    <row r="2488" spans="1:2" x14ac:dyDescent="0.25">
      <c r="A2488" s="6"/>
      <c r="B2488" s="23"/>
    </row>
    <row r="2489" spans="1:2" x14ac:dyDescent="0.25">
      <c r="A2489" s="6"/>
      <c r="B2489" s="23"/>
    </row>
    <row r="2490" spans="1:2" x14ac:dyDescent="0.25">
      <c r="A2490" s="6"/>
      <c r="B2490" s="23"/>
    </row>
    <row r="2491" spans="1:2" x14ac:dyDescent="0.25">
      <c r="A2491" s="6"/>
      <c r="B2491" s="23"/>
    </row>
    <row r="2492" spans="1:2" x14ac:dyDescent="0.25">
      <c r="A2492" s="5"/>
      <c r="B2492" s="23"/>
    </row>
    <row r="2493" spans="1:2" x14ac:dyDescent="0.25">
      <c r="A2493" s="5"/>
      <c r="B2493" s="23"/>
    </row>
    <row r="2494" spans="1:2" x14ac:dyDescent="0.25">
      <c r="A2494" s="5"/>
      <c r="B2494" s="23"/>
    </row>
    <row r="2495" spans="1:2" x14ac:dyDescent="0.25">
      <c r="A2495" s="5"/>
      <c r="B2495" s="23"/>
    </row>
    <row r="2496" spans="1:2" x14ac:dyDescent="0.25">
      <c r="A2496" s="6"/>
      <c r="B2496" s="23"/>
    </row>
    <row r="2497" spans="1:2" x14ac:dyDescent="0.25">
      <c r="A2497" s="6"/>
      <c r="B2497" s="23"/>
    </row>
    <row r="2498" spans="1:2" x14ac:dyDescent="0.25">
      <c r="A2498" s="6"/>
      <c r="B2498" s="23"/>
    </row>
    <row r="2499" spans="1:2" x14ac:dyDescent="0.25">
      <c r="A2499" s="5"/>
      <c r="B2499" s="23"/>
    </row>
    <row r="2500" spans="1:2" x14ac:dyDescent="0.25">
      <c r="A2500" s="6"/>
      <c r="B2500" s="23"/>
    </row>
    <row r="2501" spans="1:2" x14ac:dyDescent="0.25">
      <c r="A2501" s="6"/>
      <c r="B2501" s="23"/>
    </row>
    <row r="2502" spans="1:2" x14ac:dyDescent="0.25">
      <c r="A2502" s="6"/>
      <c r="B2502" s="23"/>
    </row>
    <row r="2503" spans="1:2" x14ac:dyDescent="0.25">
      <c r="A2503" s="6"/>
      <c r="B2503" s="23"/>
    </row>
    <row r="2504" spans="1:2" x14ac:dyDescent="0.25">
      <c r="A2504" s="6"/>
      <c r="B2504" s="23"/>
    </row>
    <row r="2505" spans="1:2" x14ac:dyDescent="0.25">
      <c r="A2505" s="5"/>
      <c r="B2505" s="23"/>
    </row>
    <row r="2506" spans="1:2" x14ac:dyDescent="0.25">
      <c r="A2506" s="5"/>
      <c r="B2506" s="23"/>
    </row>
    <row r="2507" spans="1:2" x14ac:dyDescent="0.25">
      <c r="A2507" s="5"/>
      <c r="B2507" s="23"/>
    </row>
    <row r="2508" spans="1:2" x14ac:dyDescent="0.25">
      <c r="A2508" s="5"/>
      <c r="B2508" s="23"/>
    </row>
    <row r="2509" spans="1:2" x14ac:dyDescent="0.25">
      <c r="A2509" s="5"/>
      <c r="B2509" s="23"/>
    </row>
    <row r="2510" spans="1:2" x14ac:dyDescent="0.25">
      <c r="A2510" s="6"/>
      <c r="B2510" s="23"/>
    </row>
    <row r="2511" spans="1:2" x14ac:dyDescent="0.25">
      <c r="A2511" s="6"/>
      <c r="B2511" s="23"/>
    </row>
    <row r="2512" spans="1:2" x14ac:dyDescent="0.25">
      <c r="A2512" s="5"/>
      <c r="B2512" s="23"/>
    </row>
    <row r="2513" spans="1:2" x14ac:dyDescent="0.25">
      <c r="A2513" s="6"/>
      <c r="B2513" s="23"/>
    </row>
    <row r="2514" spans="1:2" x14ac:dyDescent="0.25">
      <c r="A2514" s="6"/>
      <c r="B2514" s="23"/>
    </row>
    <row r="2515" spans="1:2" x14ac:dyDescent="0.25">
      <c r="A2515" s="6"/>
      <c r="B2515" s="23"/>
    </row>
    <row r="2516" spans="1:2" x14ac:dyDescent="0.25">
      <c r="A2516" s="6"/>
      <c r="B2516" s="23"/>
    </row>
    <row r="2517" spans="1:2" x14ac:dyDescent="0.25">
      <c r="A2517" s="6"/>
      <c r="B2517" s="23"/>
    </row>
    <row r="2518" spans="1:2" x14ac:dyDescent="0.25">
      <c r="A2518" s="5"/>
      <c r="B2518" s="23"/>
    </row>
    <row r="2519" spans="1:2" x14ac:dyDescent="0.25">
      <c r="A2519" s="5"/>
      <c r="B2519" s="23"/>
    </row>
    <row r="2520" spans="1:2" x14ac:dyDescent="0.25">
      <c r="A2520" s="5"/>
      <c r="B2520" s="23"/>
    </row>
    <row r="2521" spans="1:2" x14ac:dyDescent="0.25">
      <c r="A2521" s="5"/>
      <c r="B2521" s="23"/>
    </row>
    <row r="2522" spans="1:2" x14ac:dyDescent="0.25">
      <c r="A2522" s="5"/>
      <c r="B2522" s="23"/>
    </row>
    <row r="2523" spans="1:2" x14ac:dyDescent="0.25">
      <c r="A2523" s="5"/>
      <c r="B2523" s="23"/>
    </row>
    <row r="2524" spans="1:2" x14ac:dyDescent="0.25">
      <c r="A2524" s="5"/>
      <c r="B2524" s="1"/>
    </row>
    <row r="2525" spans="1:2" x14ac:dyDescent="0.25">
      <c r="A2525" s="5"/>
      <c r="B2525" s="23"/>
    </row>
    <row r="2526" spans="1:2" x14ac:dyDescent="0.25">
      <c r="A2526" s="5"/>
      <c r="B2526" s="23"/>
    </row>
    <row r="2527" spans="1:2" x14ac:dyDescent="0.25">
      <c r="A2527" s="5"/>
      <c r="B2527" s="23"/>
    </row>
    <row r="2528" spans="1:2" x14ac:dyDescent="0.25">
      <c r="A2528" s="6"/>
      <c r="B2528" s="23"/>
    </row>
    <row r="2529" spans="1:2" x14ac:dyDescent="0.25">
      <c r="A2529" s="6"/>
      <c r="B2529" s="23"/>
    </row>
    <row r="2530" spans="1:2" x14ac:dyDescent="0.25">
      <c r="A2530" s="5"/>
      <c r="B2530" s="23"/>
    </row>
    <row r="2531" spans="1:2" x14ac:dyDescent="0.25">
      <c r="A2531" s="6"/>
      <c r="B2531" s="23"/>
    </row>
    <row r="2532" spans="1:2" x14ac:dyDescent="0.25">
      <c r="A2532" s="6"/>
      <c r="B2532" s="23"/>
    </row>
    <row r="2533" spans="1:2" x14ac:dyDescent="0.25">
      <c r="A2533" s="6"/>
      <c r="B2533" s="23"/>
    </row>
    <row r="2534" spans="1:2" x14ac:dyDescent="0.25">
      <c r="A2534" s="6"/>
      <c r="B2534" s="23"/>
    </row>
    <row r="2535" spans="1:2" x14ac:dyDescent="0.25">
      <c r="A2535" s="5"/>
      <c r="B2535" s="23"/>
    </row>
    <row r="2536" spans="1:2" x14ac:dyDescent="0.25">
      <c r="A2536" s="5"/>
      <c r="B2536" s="23"/>
    </row>
    <row r="2537" spans="1:2" x14ac:dyDescent="0.25">
      <c r="A2537" s="5"/>
      <c r="B2537" s="23"/>
    </row>
    <row r="2538" spans="1:2" x14ac:dyDescent="0.25">
      <c r="A2538" s="5"/>
      <c r="B2538" s="23"/>
    </row>
    <row r="2539" spans="1:2" x14ac:dyDescent="0.25">
      <c r="A2539" s="6"/>
      <c r="B2539" s="23"/>
    </row>
    <row r="2540" spans="1:2" x14ac:dyDescent="0.25">
      <c r="A2540" s="6"/>
      <c r="B2540" s="23"/>
    </row>
    <row r="2541" spans="1:2" x14ac:dyDescent="0.25">
      <c r="A2541" s="6"/>
      <c r="B2541" s="23"/>
    </row>
    <row r="2542" spans="1:2" x14ac:dyDescent="0.25">
      <c r="A2542" s="5"/>
      <c r="B2542" s="23"/>
    </row>
    <row r="2543" spans="1:2" x14ac:dyDescent="0.25">
      <c r="A2543" s="6"/>
      <c r="B2543" s="23"/>
    </row>
    <row r="2544" spans="1:2" x14ac:dyDescent="0.25">
      <c r="A2544" s="6"/>
      <c r="B2544" s="23"/>
    </row>
    <row r="2545" spans="1:2" x14ac:dyDescent="0.25">
      <c r="A2545" s="6"/>
      <c r="B2545" s="23"/>
    </row>
    <row r="2546" spans="1:2" x14ac:dyDescent="0.25">
      <c r="A2546" s="6"/>
      <c r="B2546" s="23"/>
    </row>
    <row r="2547" spans="1:2" x14ac:dyDescent="0.25">
      <c r="A2547" s="6"/>
      <c r="B2547" s="23"/>
    </row>
    <row r="2548" spans="1:2" x14ac:dyDescent="0.25">
      <c r="A2548" s="5"/>
      <c r="B2548" s="23"/>
    </row>
    <row r="2549" spans="1:2" x14ac:dyDescent="0.25">
      <c r="A2549" s="5"/>
      <c r="B2549" s="23"/>
    </row>
    <row r="2550" spans="1:2" x14ac:dyDescent="0.25">
      <c r="A2550" s="5"/>
      <c r="B2550" s="23"/>
    </row>
    <row r="2551" spans="1:2" x14ac:dyDescent="0.25">
      <c r="A2551" s="5"/>
      <c r="B2551" s="23"/>
    </row>
    <row r="2552" spans="1:2" x14ac:dyDescent="0.25">
      <c r="A2552" s="5"/>
      <c r="B2552" s="23"/>
    </row>
    <row r="2553" spans="1:2" x14ac:dyDescent="0.25">
      <c r="A2553" s="6"/>
      <c r="B2553" s="23"/>
    </row>
    <row r="2554" spans="1:2" x14ac:dyDescent="0.25">
      <c r="A2554" s="6"/>
      <c r="B2554" s="23"/>
    </row>
    <row r="2555" spans="1:2" x14ac:dyDescent="0.25">
      <c r="A2555" s="5"/>
      <c r="B2555" s="23"/>
    </row>
    <row r="2556" spans="1:2" x14ac:dyDescent="0.25">
      <c r="A2556" s="6"/>
      <c r="B2556" s="23"/>
    </row>
    <row r="2557" spans="1:2" x14ac:dyDescent="0.25">
      <c r="A2557" s="6"/>
      <c r="B2557" s="23"/>
    </row>
    <row r="2558" spans="1:2" x14ac:dyDescent="0.25">
      <c r="A2558" s="6"/>
      <c r="B2558" s="23"/>
    </row>
    <row r="2559" spans="1:2" x14ac:dyDescent="0.25">
      <c r="A2559" s="6"/>
      <c r="B2559" s="23"/>
    </row>
    <row r="2560" spans="1:2" x14ac:dyDescent="0.25">
      <c r="A2560" s="6"/>
      <c r="B2560" s="23"/>
    </row>
    <row r="2561" spans="1:2" x14ac:dyDescent="0.25">
      <c r="A2561" s="5"/>
      <c r="B2561" s="23"/>
    </row>
    <row r="2562" spans="1:2" x14ac:dyDescent="0.25">
      <c r="A2562" s="5"/>
      <c r="B2562" s="23"/>
    </row>
    <row r="2563" spans="1:2" x14ac:dyDescent="0.25">
      <c r="A2563" s="5"/>
      <c r="B2563" s="23"/>
    </row>
    <row r="2564" spans="1:2" x14ac:dyDescent="0.25">
      <c r="A2564" s="5"/>
      <c r="B2564" s="23"/>
    </row>
    <row r="2565" spans="1:2" x14ac:dyDescent="0.25">
      <c r="A2565" s="5"/>
      <c r="B2565" s="23"/>
    </row>
    <row r="2566" spans="1:2" x14ac:dyDescent="0.25">
      <c r="A2566" s="5"/>
      <c r="B2566" s="23"/>
    </row>
    <row r="2567" spans="1:2" x14ac:dyDescent="0.25">
      <c r="A2567" s="6"/>
      <c r="B2567" s="23"/>
    </row>
    <row r="2568" spans="1:2" x14ac:dyDescent="0.25">
      <c r="A2568" s="6"/>
      <c r="B2568" s="23"/>
    </row>
    <row r="2569" spans="1:2" x14ac:dyDescent="0.25">
      <c r="A2569" s="6"/>
      <c r="B2569" s="23"/>
    </row>
    <row r="2570" spans="1:2" x14ac:dyDescent="0.25">
      <c r="A2570" s="6"/>
      <c r="B2570" s="23"/>
    </row>
    <row r="2571" spans="1:2" x14ac:dyDescent="0.25">
      <c r="A2571" s="6"/>
      <c r="B2571" s="23"/>
    </row>
    <row r="2572" spans="1:2" x14ac:dyDescent="0.25">
      <c r="A2572" s="6"/>
      <c r="B2572" s="23"/>
    </row>
    <row r="2573" spans="1:2" x14ac:dyDescent="0.25">
      <c r="A2573" s="6"/>
      <c r="B2573" s="23"/>
    </row>
    <row r="2574" spans="1:2" x14ac:dyDescent="0.25">
      <c r="A2574" s="5"/>
      <c r="B2574" s="23"/>
    </row>
    <row r="2575" spans="1:2" x14ac:dyDescent="0.25">
      <c r="A2575" s="6"/>
      <c r="B2575" s="23"/>
    </row>
    <row r="2576" spans="1:2" x14ac:dyDescent="0.25">
      <c r="A2576" s="5"/>
      <c r="B2576" s="23"/>
    </row>
    <row r="2577" spans="1:2" x14ac:dyDescent="0.25">
      <c r="A2577" s="5"/>
      <c r="B2577" s="23"/>
    </row>
    <row r="2578" spans="1:2" x14ac:dyDescent="0.25">
      <c r="A2578" s="5"/>
      <c r="B2578" s="23"/>
    </row>
    <row r="2579" spans="1:2" x14ac:dyDescent="0.25">
      <c r="A2579" s="5"/>
      <c r="B2579" s="23"/>
    </row>
    <row r="2580" spans="1:2" x14ac:dyDescent="0.25">
      <c r="A2580" s="5"/>
      <c r="B2580" s="23"/>
    </row>
    <row r="2581" spans="1:2" x14ac:dyDescent="0.25">
      <c r="A2581" s="6"/>
      <c r="B2581" s="23"/>
    </row>
    <row r="2582" spans="1:2" x14ac:dyDescent="0.25">
      <c r="A2582" s="6"/>
      <c r="B2582" s="23"/>
    </row>
    <row r="2583" spans="1:2" x14ac:dyDescent="0.25">
      <c r="A2583" s="6"/>
      <c r="B2583" s="23"/>
    </row>
    <row r="2584" spans="1:2" x14ac:dyDescent="0.25">
      <c r="A2584" s="6"/>
      <c r="B2584" s="23"/>
    </row>
    <row r="2585" spans="1:2" x14ac:dyDescent="0.25">
      <c r="A2585" s="6"/>
      <c r="B2585" s="23"/>
    </row>
    <row r="2586" spans="1:2" x14ac:dyDescent="0.25">
      <c r="A2586" s="6"/>
      <c r="B2586" s="23"/>
    </row>
    <row r="2587" spans="1:2" x14ac:dyDescent="0.25">
      <c r="A2587" s="6"/>
      <c r="B2587" s="23"/>
    </row>
    <row r="2588" spans="1:2" x14ac:dyDescent="0.25">
      <c r="A2588" s="6"/>
      <c r="B2588" s="23"/>
    </row>
    <row r="2589" spans="1:2" x14ac:dyDescent="0.25">
      <c r="A2589" s="6"/>
      <c r="B2589" s="23"/>
    </row>
    <row r="2590" spans="1:2" x14ac:dyDescent="0.25">
      <c r="A2590" s="6"/>
      <c r="B2590" s="23"/>
    </row>
    <row r="2591" spans="1:2" x14ac:dyDescent="0.25">
      <c r="A2591" s="5"/>
      <c r="B2591" s="23"/>
    </row>
    <row r="2592" spans="1:2" x14ac:dyDescent="0.25">
      <c r="A2592" s="6"/>
      <c r="B2592" s="23"/>
    </row>
    <row r="2593" spans="1:2" x14ac:dyDescent="0.25">
      <c r="A2593" s="6"/>
      <c r="B2593" s="23"/>
    </row>
    <row r="2594" spans="1:2" x14ac:dyDescent="0.25">
      <c r="A2594" s="6"/>
      <c r="B2594" s="23"/>
    </row>
    <row r="2595" spans="1:2" s="29" customFormat="1" x14ac:dyDescent="0.25"/>
    <row r="2596" spans="1:2" s="29" customFormat="1" x14ac:dyDescent="0.25">
      <c r="A2596" s="30"/>
      <c r="B2596" s="28"/>
    </row>
    <row r="2597" spans="1:2" x14ac:dyDescent="0.25">
      <c r="A2597" s="6"/>
      <c r="B2597" s="23"/>
    </row>
    <row r="2598" spans="1:2" x14ac:dyDescent="0.25">
      <c r="A2598" s="6"/>
      <c r="B2598" s="23"/>
    </row>
    <row r="2599" spans="1:2" x14ac:dyDescent="0.25">
      <c r="A2599" s="6"/>
      <c r="B2599" s="23"/>
    </row>
    <row r="2600" spans="1:2" x14ac:dyDescent="0.25">
      <c r="A2600" s="6"/>
      <c r="B2600" s="23"/>
    </row>
    <row r="2601" spans="1:2" x14ac:dyDescent="0.25">
      <c r="B2601" s="23"/>
    </row>
    <row r="2602" spans="1:2" x14ac:dyDescent="0.25">
      <c r="B2602" s="23"/>
    </row>
    <row r="2603" spans="1:2" x14ac:dyDescent="0.25">
      <c r="A2603" s="6"/>
      <c r="B2603" s="23"/>
    </row>
    <row r="2604" spans="1:2" x14ac:dyDescent="0.25">
      <c r="A2604" s="6"/>
      <c r="B2604" s="1"/>
    </row>
    <row r="2605" spans="1:2" x14ac:dyDescent="0.25">
      <c r="A2605" s="5"/>
      <c r="B2605" s="26"/>
    </row>
    <row r="2606" spans="1:2" x14ac:dyDescent="0.25">
      <c r="A2606" s="5"/>
      <c r="B2606" s="23"/>
    </row>
    <row r="2607" spans="1:2" x14ac:dyDescent="0.25">
      <c r="A2607" s="5"/>
      <c r="B2607" s="23"/>
    </row>
    <row r="2608" spans="1:2" x14ac:dyDescent="0.25">
      <c r="A2608" s="5"/>
      <c r="B2608" s="26"/>
    </row>
    <row r="2609" spans="1:3" x14ac:dyDescent="0.25">
      <c r="B2609" s="23"/>
    </row>
    <row r="2610" spans="1:3" x14ac:dyDescent="0.25">
      <c r="A2610" s="6"/>
      <c r="B2610" s="1"/>
    </row>
    <row r="2611" spans="1:3" x14ac:dyDescent="0.25">
      <c r="A2611" s="5"/>
      <c r="B2611" s="26"/>
    </row>
    <row r="2612" spans="1:3" x14ac:dyDescent="0.25">
      <c r="A2612" s="5"/>
      <c r="B2612" s="23"/>
    </row>
    <row r="2613" spans="1:3" x14ac:dyDescent="0.25">
      <c r="A2613" s="5"/>
      <c r="B2613" s="23"/>
    </row>
    <row r="2614" spans="1:3" x14ac:dyDescent="0.25">
      <c r="A2614" s="6"/>
      <c r="B2614" s="26"/>
    </row>
    <row r="2615" spans="1:3" s="29" customFormat="1" x14ac:dyDescent="0.25">
      <c r="A2615" s="27"/>
      <c r="B2615" s="28"/>
    </row>
    <row r="2616" spans="1:3" s="29" customFormat="1" x14ac:dyDescent="0.25">
      <c r="A2616" s="27"/>
      <c r="B2616" s="28"/>
      <c r="C2616"/>
    </row>
    <row r="2617" spans="1:3" x14ac:dyDescent="0.25">
      <c r="A2617" s="5"/>
      <c r="B2617" s="36"/>
    </row>
    <row r="2618" spans="1:3" x14ac:dyDescent="0.25">
      <c r="A2618" s="5"/>
      <c r="B2618" s="23"/>
    </row>
    <row r="2619" spans="1:3" x14ac:dyDescent="0.25">
      <c r="A2619" s="5"/>
      <c r="B2619" s="23"/>
    </row>
    <row r="2620" spans="1:3" x14ac:dyDescent="0.25">
      <c r="A2620" s="5"/>
      <c r="B2620" s="23"/>
    </row>
    <row r="2621" spans="1:3" x14ac:dyDescent="0.25">
      <c r="A2621" s="6"/>
      <c r="B2621" s="23"/>
    </row>
    <row r="2622" spans="1:3" x14ac:dyDescent="0.25">
      <c r="A2622" s="6"/>
      <c r="B2622" s="23"/>
    </row>
    <row r="2623" spans="1:3" x14ac:dyDescent="0.25">
      <c r="A2623" s="5"/>
      <c r="B2623" s="23"/>
    </row>
    <row r="2624" spans="1:3" x14ac:dyDescent="0.25">
      <c r="A2624" s="6"/>
      <c r="B2624" s="23"/>
    </row>
    <row r="2625" spans="1:2" x14ac:dyDescent="0.25">
      <c r="A2625" s="6"/>
      <c r="B2625" s="23"/>
    </row>
    <row r="2626" spans="1:2" x14ac:dyDescent="0.25">
      <c r="A2626" s="6"/>
      <c r="B2626" s="23"/>
    </row>
    <row r="2627" spans="1:2" x14ac:dyDescent="0.25">
      <c r="A2627" s="6"/>
      <c r="B2627" s="23"/>
    </row>
    <row r="2628" spans="1:2" x14ac:dyDescent="0.25">
      <c r="A2628" s="5"/>
      <c r="B2628" s="23"/>
    </row>
    <row r="2629" spans="1:2" x14ac:dyDescent="0.25">
      <c r="A2629" s="5"/>
      <c r="B2629" s="23"/>
    </row>
    <row r="2630" spans="1:2" x14ac:dyDescent="0.25">
      <c r="A2630" s="5"/>
      <c r="B2630" s="23"/>
    </row>
    <row r="2631" spans="1:2" x14ac:dyDescent="0.25">
      <c r="A2631" s="5"/>
      <c r="B2631" s="23"/>
    </row>
    <row r="2632" spans="1:2" x14ac:dyDescent="0.25">
      <c r="A2632" s="6"/>
      <c r="B2632" s="23"/>
    </row>
    <row r="2633" spans="1:2" x14ac:dyDescent="0.25">
      <c r="A2633" s="6"/>
      <c r="B2633" s="23"/>
    </row>
    <row r="2634" spans="1:2" x14ac:dyDescent="0.25">
      <c r="A2634" s="6"/>
      <c r="B2634" s="23"/>
    </row>
    <row r="2635" spans="1:2" x14ac:dyDescent="0.25">
      <c r="A2635" s="5"/>
      <c r="B2635" s="23"/>
    </row>
    <row r="2636" spans="1:2" x14ac:dyDescent="0.25">
      <c r="A2636" s="6"/>
      <c r="B2636" s="23"/>
    </row>
    <row r="2637" spans="1:2" x14ac:dyDescent="0.25">
      <c r="A2637" s="6"/>
      <c r="B2637" s="23"/>
    </row>
    <row r="2638" spans="1:2" x14ac:dyDescent="0.25">
      <c r="A2638" s="6"/>
      <c r="B2638" s="23"/>
    </row>
    <row r="2639" spans="1:2" x14ac:dyDescent="0.25">
      <c r="A2639" s="6"/>
      <c r="B2639" s="23"/>
    </row>
    <row r="2640" spans="1:2" x14ac:dyDescent="0.25">
      <c r="A2640" s="6"/>
      <c r="B2640" s="23"/>
    </row>
    <row r="2641" spans="1:2" x14ac:dyDescent="0.25">
      <c r="A2641" s="5"/>
      <c r="B2641" s="23"/>
    </row>
    <row r="2642" spans="1:2" x14ac:dyDescent="0.25">
      <c r="A2642" s="5"/>
      <c r="B2642" s="23"/>
    </row>
    <row r="2643" spans="1:2" x14ac:dyDescent="0.25">
      <c r="A2643" s="5"/>
      <c r="B2643" s="23"/>
    </row>
    <row r="2644" spans="1:2" x14ac:dyDescent="0.25">
      <c r="A2644" s="5"/>
      <c r="B2644" s="23"/>
    </row>
    <row r="2645" spans="1:2" x14ac:dyDescent="0.25">
      <c r="A2645" s="5"/>
      <c r="B2645" s="23"/>
    </row>
    <row r="2646" spans="1:2" x14ac:dyDescent="0.25">
      <c r="A2646" s="6"/>
      <c r="B2646" s="23"/>
    </row>
    <row r="2647" spans="1:2" x14ac:dyDescent="0.25">
      <c r="A2647" s="6"/>
      <c r="B2647" s="23"/>
    </row>
    <row r="2648" spans="1:2" x14ac:dyDescent="0.25">
      <c r="A2648" s="5"/>
      <c r="B2648" s="23"/>
    </row>
    <row r="2649" spans="1:2" x14ac:dyDescent="0.25">
      <c r="A2649" s="6"/>
      <c r="B2649" s="23"/>
    </row>
    <row r="2650" spans="1:2" x14ac:dyDescent="0.25">
      <c r="A2650" s="6"/>
      <c r="B2650" s="23"/>
    </row>
    <row r="2651" spans="1:2" x14ac:dyDescent="0.25">
      <c r="A2651" s="6"/>
      <c r="B2651" s="23"/>
    </row>
    <row r="2652" spans="1:2" x14ac:dyDescent="0.25">
      <c r="A2652" s="6"/>
      <c r="B2652" s="23"/>
    </row>
    <row r="2653" spans="1:2" x14ac:dyDescent="0.25">
      <c r="A2653" s="6"/>
      <c r="B2653" s="23"/>
    </row>
    <row r="2654" spans="1:2" x14ac:dyDescent="0.25">
      <c r="A2654" s="5"/>
      <c r="B2654" s="23"/>
    </row>
    <row r="2655" spans="1:2" x14ac:dyDescent="0.25">
      <c r="A2655" s="5"/>
      <c r="B2655" s="23"/>
    </row>
    <row r="2656" spans="1:2" x14ac:dyDescent="0.25">
      <c r="A2656" s="5"/>
      <c r="B2656" s="23"/>
    </row>
    <row r="2657" spans="1:2" x14ac:dyDescent="0.25">
      <c r="A2657" s="5"/>
      <c r="B2657" s="23"/>
    </row>
    <row r="2658" spans="1:2" x14ac:dyDescent="0.25">
      <c r="A2658" s="5"/>
      <c r="B2658" s="23"/>
    </row>
    <row r="2659" spans="1:2" x14ac:dyDescent="0.25">
      <c r="A2659" s="5"/>
      <c r="B2659" s="23"/>
    </row>
    <row r="2660" spans="1:2" x14ac:dyDescent="0.25">
      <c r="A2660" s="5"/>
      <c r="B2660" s="1"/>
    </row>
    <row r="2661" spans="1:2" x14ac:dyDescent="0.25">
      <c r="A2661" s="5"/>
      <c r="B2661" s="23"/>
    </row>
    <row r="2662" spans="1:2" x14ac:dyDescent="0.25">
      <c r="A2662" s="5"/>
      <c r="B2662" s="23"/>
    </row>
    <row r="2663" spans="1:2" x14ac:dyDescent="0.25">
      <c r="A2663" s="5"/>
      <c r="B2663" s="23"/>
    </row>
    <row r="2664" spans="1:2" x14ac:dyDescent="0.25">
      <c r="A2664" s="6"/>
      <c r="B2664" s="23"/>
    </row>
    <row r="2665" spans="1:2" x14ac:dyDescent="0.25">
      <c r="A2665" s="6"/>
      <c r="B2665" s="23"/>
    </row>
    <row r="2666" spans="1:2" x14ac:dyDescent="0.25">
      <c r="A2666" s="5"/>
      <c r="B2666" s="23"/>
    </row>
    <row r="2667" spans="1:2" x14ac:dyDescent="0.25">
      <c r="A2667" s="6"/>
      <c r="B2667" s="23"/>
    </row>
    <row r="2668" spans="1:2" x14ac:dyDescent="0.25">
      <c r="A2668" s="6"/>
      <c r="B2668" s="23"/>
    </row>
    <row r="2669" spans="1:2" x14ac:dyDescent="0.25">
      <c r="A2669" s="6"/>
      <c r="B2669" s="23"/>
    </row>
    <row r="2670" spans="1:2" x14ac:dyDescent="0.25">
      <c r="A2670" s="6"/>
      <c r="B2670" s="23"/>
    </row>
    <row r="2671" spans="1:2" x14ac:dyDescent="0.25">
      <c r="A2671" s="5"/>
      <c r="B2671" s="23"/>
    </row>
    <row r="2672" spans="1:2" x14ac:dyDescent="0.25">
      <c r="A2672" s="5"/>
      <c r="B2672" s="23"/>
    </row>
    <row r="2673" spans="1:2" x14ac:dyDescent="0.25">
      <c r="A2673" s="5"/>
      <c r="B2673" s="23"/>
    </row>
    <row r="2674" spans="1:2" x14ac:dyDescent="0.25">
      <c r="A2674" s="5"/>
      <c r="B2674" s="23"/>
    </row>
    <row r="2675" spans="1:2" x14ac:dyDescent="0.25">
      <c r="A2675" s="6"/>
      <c r="B2675" s="23"/>
    </row>
    <row r="2676" spans="1:2" x14ac:dyDescent="0.25">
      <c r="A2676" s="6"/>
      <c r="B2676" s="23"/>
    </row>
    <row r="2677" spans="1:2" x14ac:dyDescent="0.25">
      <c r="A2677" s="6"/>
      <c r="B2677" s="23"/>
    </row>
    <row r="2678" spans="1:2" x14ac:dyDescent="0.25">
      <c r="A2678" s="5"/>
      <c r="B2678" s="23"/>
    </row>
    <row r="2679" spans="1:2" x14ac:dyDescent="0.25">
      <c r="A2679" s="6"/>
      <c r="B2679" s="23"/>
    </row>
    <row r="2680" spans="1:2" x14ac:dyDescent="0.25">
      <c r="A2680" s="6"/>
      <c r="B2680" s="23"/>
    </row>
    <row r="2681" spans="1:2" x14ac:dyDescent="0.25">
      <c r="A2681" s="6"/>
      <c r="B2681" s="23"/>
    </row>
    <row r="2682" spans="1:2" x14ac:dyDescent="0.25">
      <c r="A2682" s="6"/>
      <c r="B2682" s="23"/>
    </row>
    <row r="2683" spans="1:2" x14ac:dyDescent="0.25">
      <c r="A2683" s="6"/>
      <c r="B2683" s="23"/>
    </row>
    <row r="2684" spans="1:2" x14ac:dyDescent="0.25">
      <c r="A2684" s="5"/>
      <c r="B2684" s="23"/>
    </row>
    <row r="2685" spans="1:2" x14ac:dyDescent="0.25">
      <c r="A2685" s="5"/>
      <c r="B2685" s="23"/>
    </row>
    <row r="2686" spans="1:2" x14ac:dyDescent="0.25">
      <c r="A2686" s="5"/>
      <c r="B2686" s="23"/>
    </row>
    <row r="2687" spans="1:2" x14ac:dyDescent="0.25">
      <c r="A2687" s="5"/>
      <c r="B2687" s="23"/>
    </row>
    <row r="2688" spans="1:2" x14ac:dyDescent="0.25">
      <c r="A2688" s="5"/>
      <c r="B2688" s="23"/>
    </row>
    <row r="2689" spans="1:2" x14ac:dyDescent="0.25">
      <c r="A2689" s="6"/>
      <c r="B2689" s="23"/>
    </row>
    <row r="2690" spans="1:2" x14ac:dyDescent="0.25">
      <c r="A2690" s="6"/>
      <c r="B2690" s="23"/>
    </row>
    <row r="2691" spans="1:2" x14ac:dyDescent="0.25">
      <c r="A2691" s="5"/>
      <c r="B2691" s="23"/>
    </row>
    <row r="2692" spans="1:2" x14ac:dyDescent="0.25">
      <c r="A2692" s="6"/>
      <c r="B2692" s="23"/>
    </row>
    <row r="2693" spans="1:2" x14ac:dyDescent="0.25">
      <c r="A2693" s="6"/>
      <c r="B2693" s="23"/>
    </row>
    <row r="2694" spans="1:2" x14ac:dyDescent="0.25">
      <c r="A2694" s="6"/>
      <c r="B2694" s="23"/>
    </row>
    <row r="2695" spans="1:2" x14ac:dyDescent="0.25">
      <c r="A2695" s="6"/>
      <c r="B2695" s="23"/>
    </row>
    <row r="2696" spans="1:2" x14ac:dyDescent="0.25">
      <c r="A2696" s="6"/>
      <c r="B2696" s="23"/>
    </row>
    <row r="2697" spans="1:2" x14ac:dyDescent="0.25">
      <c r="A2697" s="5"/>
      <c r="B2697" s="23"/>
    </row>
    <row r="2698" spans="1:2" x14ac:dyDescent="0.25">
      <c r="A2698" s="5"/>
      <c r="B2698" s="23"/>
    </row>
    <row r="2699" spans="1:2" x14ac:dyDescent="0.25">
      <c r="A2699" s="5"/>
      <c r="B2699" s="23"/>
    </row>
    <row r="2700" spans="1:2" x14ac:dyDescent="0.25">
      <c r="A2700" s="5"/>
      <c r="B2700" s="23"/>
    </row>
    <row r="2701" spans="1:2" x14ac:dyDescent="0.25">
      <c r="A2701" s="5"/>
      <c r="B2701" s="23"/>
    </row>
    <row r="2702" spans="1:2" x14ac:dyDescent="0.25">
      <c r="A2702" s="5"/>
      <c r="B2702" s="23"/>
    </row>
    <row r="2703" spans="1:2" x14ac:dyDescent="0.25">
      <c r="A2703" s="6"/>
      <c r="B2703" s="23"/>
    </row>
    <row r="2704" spans="1:2" x14ac:dyDescent="0.25">
      <c r="A2704" s="6"/>
      <c r="B2704" s="23"/>
    </row>
    <row r="2705" spans="1:2" x14ac:dyDescent="0.25">
      <c r="A2705" s="6"/>
      <c r="B2705" s="23"/>
    </row>
    <row r="2706" spans="1:2" x14ac:dyDescent="0.25">
      <c r="A2706" s="6"/>
      <c r="B2706" s="23"/>
    </row>
    <row r="2707" spans="1:2" x14ac:dyDescent="0.25">
      <c r="A2707" s="6"/>
      <c r="B2707" s="23"/>
    </row>
    <row r="2708" spans="1:2" x14ac:dyDescent="0.25">
      <c r="A2708" s="6"/>
      <c r="B2708" s="23"/>
    </row>
    <row r="2709" spans="1:2" x14ac:dyDescent="0.25">
      <c r="A2709" s="6"/>
      <c r="B2709" s="23"/>
    </row>
    <row r="2710" spans="1:2" x14ac:dyDescent="0.25">
      <c r="A2710" s="5"/>
      <c r="B2710" s="23"/>
    </row>
    <row r="2711" spans="1:2" x14ac:dyDescent="0.25">
      <c r="A2711" s="6"/>
      <c r="B2711" s="23"/>
    </row>
    <row r="2712" spans="1:2" x14ac:dyDescent="0.25">
      <c r="A2712" s="5"/>
      <c r="B2712" s="23"/>
    </row>
    <row r="2713" spans="1:2" x14ac:dyDescent="0.25">
      <c r="A2713" s="5"/>
      <c r="B2713" s="23"/>
    </row>
    <row r="2714" spans="1:2" x14ac:dyDescent="0.25">
      <c r="A2714" s="5"/>
      <c r="B2714" s="23"/>
    </row>
    <row r="2715" spans="1:2" x14ac:dyDescent="0.25">
      <c r="A2715" s="5"/>
      <c r="B2715" s="23"/>
    </row>
    <row r="2716" spans="1:2" x14ac:dyDescent="0.25">
      <c r="A2716" s="5"/>
      <c r="B2716" s="23"/>
    </row>
    <row r="2717" spans="1:2" x14ac:dyDescent="0.25">
      <c r="A2717" s="6"/>
      <c r="B2717" s="23"/>
    </row>
    <row r="2718" spans="1:2" x14ac:dyDescent="0.25">
      <c r="A2718" s="6"/>
      <c r="B2718" s="23"/>
    </row>
    <row r="2719" spans="1:2" x14ac:dyDescent="0.25">
      <c r="A2719" s="6"/>
      <c r="B2719" s="23"/>
    </row>
    <row r="2720" spans="1:2" x14ac:dyDescent="0.25">
      <c r="A2720" s="6"/>
      <c r="B2720" s="23"/>
    </row>
    <row r="2721" spans="1:2" x14ac:dyDescent="0.25">
      <c r="A2721" s="6"/>
      <c r="B2721" s="23"/>
    </row>
    <row r="2722" spans="1:2" x14ac:dyDescent="0.25">
      <c r="A2722" s="6"/>
      <c r="B2722" s="23"/>
    </row>
    <row r="2723" spans="1:2" x14ac:dyDescent="0.25">
      <c r="A2723" s="6"/>
      <c r="B2723" s="23"/>
    </row>
    <row r="2724" spans="1:2" x14ac:dyDescent="0.25">
      <c r="A2724" s="6"/>
      <c r="B2724" s="23"/>
    </row>
    <row r="2725" spans="1:2" x14ac:dyDescent="0.25">
      <c r="A2725" s="6"/>
      <c r="B2725" s="23"/>
    </row>
    <row r="2726" spans="1:2" x14ac:dyDescent="0.25">
      <c r="A2726" s="6"/>
      <c r="B2726" s="23"/>
    </row>
    <row r="2727" spans="1:2" x14ac:dyDescent="0.25">
      <c r="A2727" s="5"/>
      <c r="B2727" s="23"/>
    </row>
    <row r="2728" spans="1:2" x14ac:dyDescent="0.25">
      <c r="A2728" s="6"/>
      <c r="B2728" s="23"/>
    </row>
    <row r="2729" spans="1:2" x14ac:dyDescent="0.25">
      <c r="A2729" s="6"/>
      <c r="B2729" s="23"/>
    </row>
    <row r="2730" spans="1:2" x14ac:dyDescent="0.25">
      <c r="A2730" s="6"/>
      <c r="B2730" s="23"/>
    </row>
    <row r="2731" spans="1:2" s="29" customFormat="1" x14ac:dyDescent="0.25"/>
    <row r="2732" spans="1:2" s="29" customFormat="1" x14ac:dyDescent="0.25">
      <c r="A2732" s="30"/>
      <c r="B2732" s="28"/>
    </row>
    <row r="2733" spans="1:2" x14ac:dyDescent="0.25">
      <c r="A2733" s="6"/>
      <c r="B2733" s="23"/>
    </row>
    <row r="2734" spans="1:2" x14ac:dyDescent="0.25">
      <c r="A2734" s="6"/>
      <c r="B2734" s="23"/>
    </row>
    <row r="2735" spans="1:2" x14ac:dyDescent="0.25">
      <c r="A2735" s="6"/>
      <c r="B2735" s="23"/>
    </row>
    <row r="2736" spans="1:2" x14ac:dyDescent="0.25">
      <c r="A2736" s="6"/>
      <c r="B2736" s="23"/>
    </row>
    <row r="2737" spans="1:3" x14ac:dyDescent="0.25">
      <c r="B2737" s="23"/>
    </row>
    <row r="2738" spans="1:3" x14ac:dyDescent="0.25">
      <c r="B2738" s="23"/>
    </row>
    <row r="2739" spans="1:3" x14ac:dyDescent="0.25">
      <c r="A2739" s="6"/>
      <c r="B2739" s="23"/>
    </row>
    <row r="2740" spans="1:3" x14ac:dyDescent="0.25">
      <c r="A2740" s="6"/>
      <c r="B2740" s="1"/>
    </row>
    <row r="2741" spans="1:3" x14ac:dyDescent="0.25">
      <c r="A2741" s="5"/>
      <c r="B2741" s="26"/>
    </row>
    <row r="2742" spans="1:3" x14ac:dyDescent="0.25">
      <c r="A2742" s="5"/>
      <c r="B2742" s="23"/>
    </row>
    <row r="2743" spans="1:3" x14ac:dyDescent="0.25">
      <c r="A2743" s="5"/>
      <c r="B2743" s="23"/>
    </row>
    <row r="2744" spans="1:3" x14ac:dyDescent="0.25">
      <c r="A2744" s="5"/>
      <c r="B2744" s="26"/>
    </row>
    <row r="2745" spans="1:3" x14ac:dyDescent="0.25">
      <c r="B2745" s="23"/>
    </row>
    <row r="2746" spans="1:3" x14ac:dyDescent="0.25">
      <c r="A2746" s="6"/>
      <c r="B2746" s="1"/>
    </row>
    <row r="2747" spans="1:3" x14ac:dyDescent="0.25">
      <c r="A2747" s="5"/>
      <c r="B2747" s="26"/>
    </row>
    <row r="2748" spans="1:3" x14ac:dyDescent="0.25">
      <c r="A2748" s="5"/>
      <c r="B2748" s="23"/>
    </row>
    <row r="2749" spans="1:3" x14ac:dyDescent="0.25">
      <c r="A2749" s="5"/>
      <c r="B2749" s="23"/>
    </row>
    <row r="2750" spans="1:3" x14ac:dyDescent="0.25">
      <c r="A2750" s="6"/>
      <c r="B2750" s="26"/>
    </row>
    <row r="2751" spans="1:3" s="29" customFormat="1" x14ac:dyDescent="0.25">
      <c r="A2751" s="27"/>
      <c r="B2751" s="28"/>
    </row>
    <row r="2752" spans="1:3" s="29" customFormat="1" x14ac:dyDescent="0.25">
      <c r="A2752" s="27"/>
      <c r="B2752" s="28"/>
      <c r="C2752"/>
    </row>
    <row r="2753" spans="1:2" x14ac:dyDescent="0.25">
      <c r="A2753" s="5"/>
      <c r="B2753" s="36"/>
    </row>
    <row r="2754" spans="1:2" x14ac:dyDescent="0.25">
      <c r="A2754" s="5"/>
      <c r="B2754" s="23"/>
    </row>
    <row r="2755" spans="1:2" x14ac:dyDescent="0.25">
      <c r="A2755" s="5"/>
      <c r="B2755" s="23"/>
    </row>
    <row r="2756" spans="1:2" x14ac:dyDescent="0.25">
      <c r="A2756" s="5"/>
      <c r="B2756" s="23"/>
    </row>
    <row r="2757" spans="1:2" x14ac:dyDescent="0.25">
      <c r="A2757" s="6"/>
      <c r="B2757" s="23"/>
    </row>
    <row r="2758" spans="1:2" x14ac:dyDescent="0.25">
      <c r="A2758" s="6"/>
      <c r="B2758" s="23"/>
    </row>
    <row r="2759" spans="1:2" x14ac:dyDescent="0.25">
      <c r="A2759" s="5"/>
      <c r="B2759" s="23"/>
    </row>
    <row r="2760" spans="1:2" x14ac:dyDescent="0.25">
      <c r="A2760" s="6"/>
      <c r="B2760" s="23"/>
    </row>
    <row r="2761" spans="1:2" x14ac:dyDescent="0.25">
      <c r="A2761" s="6"/>
      <c r="B2761" s="23"/>
    </row>
    <row r="2762" spans="1:2" x14ac:dyDescent="0.25">
      <c r="A2762" s="6"/>
      <c r="B2762" s="23"/>
    </row>
    <row r="2763" spans="1:2" x14ac:dyDescent="0.25">
      <c r="A2763" s="6"/>
      <c r="B2763" s="23"/>
    </row>
    <row r="2764" spans="1:2" x14ac:dyDescent="0.25">
      <c r="A2764" s="5"/>
      <c r="B2764" s="23"/>
    </row>
    <row r="2765" spans="1:2" x14ac:dyDescent="0.25">
      <c r="A2765" s="5"/>
      <c r="B2765" s="23"/>
    </row>
    <row r="2766" spans="1:2" x14ac:dyDescent="0.25">
      <c r="A2766" s="5"/>
      <c r="B2766" s="23"/>
    </row>
    <row r="2767" spans="1:2" x14ac:dyDescent="0.25">
      <c r="A2767" s="5"/>
      <c r="B2767" s="23"/>
    </row>
    <row r="2768" spans="1:2" x14ac:dyDescent="0.25">
      <c r="A2768" s="6"/>
      <c r="B2768" s="23"/>
    </row>
    <row r="2769" spans="1:2" x14ac:dyDescent="0.25">
      <c r="A2769" s="6"/>
      <c r="B2769" s="23"/>
    </row>
    <row r="2770" spans="1:2" x14ac:dyDescent="0.25">
      <c r="A2770" s="6"/>
      <c r="B2770" s="23"/>
    </row>
    <row r="2771" spans="1:2" x14ac:dyDescent="0.25">
      <c r="A2771" s="5"/>
      <c r="B2771" s="23"/>
    </row>
    <row r="2772" spans="1:2" x14ac:dyDescent="0.25">
      <c r="A2772" s="6"/>
      <c r="B2772" s="23"/>
    </row>
    <row r="2773" spans="1:2" x14ac:dyDescent="0.25">
      <c r="A2773" s="6"/>
      <c r="B2773" s="23"/>
    </row>
    <row r="2774" spans="1:2" x14ac:dyDescent="0.25">
      <c r="A2774" s="6"/>
      <c r="B2774" s="23"/>
    </row>
    <row r="2775" spans="1:2" x14ac:dyDescent="0.25">
      <c r="A2775" s="6"/>
      <c r="B2775" s="23"/>
    </row>
    <row r="2776" spans="1:2" x14ac:dyDescent="0.25">
      <c r="A2776" s="6"/>
      <c r="B2776" s="23"/>
    </row>
    <row r="2777" spans="1:2" x14ac:dyDescent="0.25">
      <c r="A2777" s="5"/>
      <c r="B2777" s="23"/>
    </row>
    <row r="2778" spans="1:2" x14ac:dyDescent="0.25">
      <c r="A2778" s="5"/>
      <c r="B2778" s="23"/>
    </row>
    <row r="2779" spans="1:2" x14ac:dyDescent="0.25">
      <c r="A2779" s="5"/>
      <c r="B2779" s="23"/>
    </row>
    <row r="2780" spans="1:2" x14ac:dyDescent="0.25">
      <c r="A2780" s="5"/>
      <c r="B2780" s="23"/>
    </row>
    <row r="2781" spans="1:2" x14ac:dyDescent="0.25">
      <c r="A2781" s="5"/>
      <c r="B2781" s="23"/>
    </row>
    <row r="2782" spans="1:2" x14ac:dyDescent="0.25">
      <c r="A2782" s="6"/>
      <c r="B2782" s="23"/>
    </row>
    <row r="2783" spans="1:2" x14ac:dyDescent="0.25">
      <c r="A2783" s="6"/>
      <c r="B2783" s="23"/>
    </row>
    <row r="2784" spans="1:2" x14ac:dyDescent="0.25">
      <c r="A2784" s="5"/>
      <c r="B2784" s="23"/>
    </row>
    <row r="2785" spans="1:2" x14ac:dyDescent="0.25">
      <c r="A2785" s="6"/>
      <c r="B2785" s="23"/>
    </row>
    <row r="2786" spans="1:2" x14ac:dyDescent="0.25">
      <c r="A2786" s="6"/>
      <c r="B2786" s="23"/>
    </row>
    <row r="2787" spans="1:2" x14ac:dyDescent="0.25">
      <c r="A2787" s="6"/>
      <c r="B2787" s="23"/>
    </row>
    <row r="2788" spans="1:2" x14ac:dyDescent="0.25">
      <c r="A2788" s="6"/>
      <c r="B2788" s="23"/>
    </row>
    <row r="2789" spans="1:2" x14ac:dyDescent="0.25">
      <c r="A2789" s="6"/>
      <c r="B2789" s="23"/>
    </row>
    <row r="2790" spans="1:2" x14ac:dyDescent="0.25">
      <c r="A2790" s="5"/>
      <c r="B2790" s="23"/>
    </row>
    <row r="2791" spans="1:2" x14ac:dyDescent="0.25">
      <c r="A2791" s="5"/>
      <c r="B2791" s="23"/>
    </row>
    <row r="2792" spans="1:2" x14ac:dyDescent="0.25">
      <c r="A2792" s="5"/>
      <c r="B2792" s="23"/>
    </row>
    <row r="2793" spans="1:2" x14ac:dyDescent="0.25">
      <c r="A2793" s="5"/>
      <c r="B2793" s="23"/>
    </row>
    <row r="2794" spans="1:2" x14ac:dyDescent="0.25">
      <c r="A2794" s="5"/>
      <c r="B2794" s="23"/>
    </row>
    <row r="2795" spans="1:2" x14ac:dyDescent="0.25">
      <c r="A2795" s="5"/>
      <c r="B2795" s="23"/>
    </row>
    <row r="2796" spans="1:2" x14ac:dyDescent="0.25">
      <c r="A2796" s="5"/>
      <c r="B2796" s="1"/>
    </row>
    <row r="2797" spans="1:2" x14ac:dyDescent="0.25">
      <c r="A2797" s="5"/>
      <c r="B2797" s="23"/>
    </row>
    <row r="2798" spans="1:2" x14ac:dyDescent="0.25">
      <c r="A2798" s="5"/>
      <c r="B2798" s="23"/>
    </row>
    <row r="2799" spans="1:2" x14ac:dyDescent="0.25">
      <c r="A2799" s="5"/>
      <c r="B2799" s="23"/>
    </row>
    <row r="2800" spans="1:2" x14ac:dyDescent="0.25">
      <c r="A2800" s="6"/>
      <c r="B2800" s="23"/>
    </row>
    <row r="2801" spans="1:2" x14ac:dyDescent="0.25">
      <c r="A2801" s="6"/>
      <c r="B2801" s="23"/>
    </row>
    <row r="2802" spans="1:2" x14ac:dyDescent="0.25">
      <c r="A2802" s="5"/>
      <c r="B2802" s="23"/>
    </row>
    <row r="2803" spans="1:2" x14ac:dyDescent="0.25">
      <c r="A2803" s="6"/>
      <c r="B2803" s="23"/>
    </row>
    <row r="2804" spans="1:2" x14ac:dyDescent="0.25">
      <c r="A2804" s="6"/>
      <c r="B2804" s="23"/>
    </row>
    <row r="2805" spans="1:2" x14ac:dyDescent="0.25">
      <c r="A2805" s="6"/>
      <c r="B2805" s="23"/>
    </row>
    <row r="2806" spans="1:2" x14ac:dyDescent="0.25">
      <c r="A2806" s="6"/>
      <c r="B2806" s="23"/>
    </row>
    <row r="2807" spans="1:2" x14ac:dyDescent="0.25">
      <c r="A2807" s="5"/>
      <c r="B2807" s="23"/>
    </row>
    <row r="2808" spans="1:2" x14ac:dyDescent="0.25">
      <c r="A2808" s="5"/>
      <c r="B2808" s="23"/>
    </row>
    <row r="2809" spans="1:2" x14ac:dyDescent="0.25">
      <c r="A2809" s="5"/>
      <c r="B2809" s="23"/>
    </row>
    <row r="2810" spans="1:2" x14ac:dyDescent="0.25">
      <c r="A2810" s="5"/>
      <c r="B2810" s="23"/>
    </row>
    <row r="2811" spans="1:2" x14ac:dyDescent="0.25">
      <c r="A2811" s="6"/>
      <c r="B2811" s="23"/>
    </row>
    <row r="2812" spans="1:2" x14ac:dyDescent="0.25">
      <c r="A2812" s="6"/>
      <c r="B2812" s="23"/>
    </row>
    <row r="2813" spans="1:2" x14ac:dyDescent="0.25">
      <c r="A2813" s="6"/>
      <c r="B2813" s="23"/>
    </row>
    <row r="2814" spans="1:2" x14ac:dyDescent="0.25">
      <c r="A2814" s="5"/>
      <c r="B2814" s="23"/>
    </row>
    <row r="2815" spans="1:2" x14ac:dyDescent="0.25">
      <c r="A2815" s="6"/>
      <c r="B2815" s="23"/>
    </row>
    <row r="2816" spans="1:2" x14ac:dyDescent="0.25">
      <c r="A2816" s="6"/>
      <c r="B2816" s="23"/>
    </row>
    <row r="2817" spans="1:2" x14ac:dyDescent="0.25">
      <c r="A2817" s="6"/>
      <c r="B2817" s="23"/>
    </row>
    <row r="2818" spans="1:2" x14ac:dyDescent="0.25">
      <c r="A2818" s="6"/>
      <c r="B2818" s="23"/>
    </row>
    <row r="2819" spans="1:2" x14ac:dyDescent="0.25">
      <c r="A2819" s="6"/>
      <c r="B2819" s="23"/>
    </row>
    <row r="2820" spans="1:2" x14ac:dyDescent="0.25">
      <c r="A2820" s="5"/>
      <c r="B2820" s="23"/>
    </row>
    <row r="2821" spans="1:2" x14ac:dyDescent="0.25">
      <c r="A2821" s="5"/>
      <c r="B2821" s="23"/>
    </row>
    <row r="2822" spans="1:2" x14ac:dyDescent="0.25">
      <c r="A2822" s="5"/>
      <c r="B2822" s="23"/>
    </row>
    <row r="2823" spans="1:2" x14ac:dyDescent="0.25">
      <c r="A2823" s="5"/>
      <c r="B2823" s="23"/>
    </row>
    <row r="2824" spans="1:2" x14ac:dyDescent="0.25">
      <c r="A2824" s="5"/>
      <c r="B2824" s="23"/>
    </row>
    <row r="2825" spans="1:2" x14ac:dyDescent="0.25">
      <c r="A2825" s="6"/>
      <c r="B2825" s="23"/>
    </row>
    <row r="2826" spans="1:2" x14ac:dyDescent="0.25">
      <c r="A2826" s="6"/>
      <c r="B2826" s="23"/>
    </row>
    <row r="2827" spans="1:2" x14ac:dyDescent="0.25">
      <c r="A2827" s="5"/>
      <c r="B2827" s="23"/>
    </row>
    <row r="2828" spans="1:2" x14ac:dyDescent="0.25">
      <c r="A2828" s="6"/>
      <c r="B2828" s="23"/>
    </row>
    <row r="2829" spans="1:2" x14ac:dyDescent="0.25">
      <c r="A2829" s="6"/>
      <c r="B2829" s="23"/>
    </row>
    <row r="2830" spans="1:2" x14ac:dyDescent="0.25">
      <c r="A2830" s="6"/>
      <c r="B2830" s="23"/>
    </row>
    <row r="2831" spans="1:2" x14ac:dyDescent="0.25">
      <c r="A2831" s="6"/>
      <c r="B2831" s="23"/>
    </row>
    <row r="2832" spans="1:2" x14ac:dyDescent="0.25">
      <c r="A2832" s="6"/>
      <c r="B2832" s="23"/>
    </row>
    <row r="2833" spans="1:2" x14ac:dyDescent="0.25">
      <c r="A2833" s="5"/>
      <c r="B2833" s="23"/>
    </row>
    <row r="2834" spans="1:2" x14ac:dyDescent="0.25">
      <c r="A2834" s="5"/>
      <c r="B2834" s="23"/>
    </row>
    <row r="2835" spans="1:2" x14ac:dyDescent="0.25">
      <c r="A2835" s="5"/>
      <c r="B2835" s="23"/>
    </row>
    <row r="2836" spans="1:2" x14ac:dyDescent="0.25">
      <c r="A2836" s="5"/>
      <c r="B2836" s="23"/>
    </row>
    <row r="2837" spans="1:2" x14ac:dyDescent="0.25">
      <c r="A2837" s="5"/>
      <c r="B2837" s="23"/>
    </row>
    <row r="2838" spans="1:2" x14ac:dyDescent="0.25">
      <c r="A2838" s="5"/>
      <c r="B2838" s="23"/>
    </row>
    <row r="2839" spans="1:2" x14ac:dyDescent="0.25">
      <c r="A2839" s="6"/>
      <c r="B2839" s="23"/>
    </row>
    <row r="2840" spans="1:2" x14ac:dyDescent="0.25">
      <c r="A2840" s="6"/>
      <c r="B2840" s="23"/>
    </row>
    <row r="2841" spans="1:2" x14ac:dyDescent="0.25">
      <c r="A2841" s="6"/>
      <c r="B2841" s="23"/>
    </row>
    <row r="2842" spans="1:2" x14ac:dyDescent="0.25">
      <c r="A2842" s="6"/>
      <c r="B2842" s="23"/>
    </row>
    <row r="2843" spans="1:2" x14ac:dyDescent="0.25">
      <c r="A2843" s="6"/>
      <c r="B2843" s="23"/>
    </row>
    <row r="2844" spans="1:2" x14ac:dyDescent="0.25">
      <c r="A2844" s="6"/>
      <c r="B2844" s="23"/>
    </row>
    <row r="2845" spans="1:2" x14ac:dyDescent="0.25">
      <c r="A2845" s="6"/>
      <c r="B2845" s="23"/>
    </row>
    <row r="2846" spans="1:2" x14ac:dyDescent="0.25">
      <c r="A2846" s="5"/>
      <c r="B2846" s="23"/>
    </row>
    <row r="2847" spans="1:2" x14ac:dyDescent="0.25">
      <c r="A2847" s="6"/>
      <c r="B2847" s="23"/>
    </row>
    <row r="2848" spans="1:2" x14ac:dyDescent="0.25">
      <c r="A2848" s="5"/>
      <c r="B2848" s="23"/>
    </row>
    <row r="2849" spans="1:2" x14ac:dyDescent="0.25">
      <c r="A2849" s="5"/>
      <c r="B2849" s="23"/>
    </row>
    <row r="2850" spans="1:2" x14ac:dyDescent="0.25">
      <c r="A2850" s="5"/>
      <c r="B2850" s="23"/>
    </row>
    <row r="2851" spans="1:2" x14ac:dyDescent="0.25">
      <c r="A2851" s="5"/>
      <c r="B2851" s="23"/>
    </row>
    <row r="2852" spans="1:2" x14ac:dyDescent="0.25">
      <c r="A2852" s="5"/>
      <c r="B2852" s="23"/>
    </row>
    <row r="2853" spans="1:2" x14ac:dyDescent="0.25">
      <c r="A2853" s="6"/>
      <c r="B2853" s="23"/>
    </row>
    <row r="2854" spans="1:2" x14ac:dyDescent="0.25">
      <c r="A2854" s="6"/>
      <c r="B2854" s="23"/>
    </row>
    <row r="2855" spans="1:2" x14ac:dyDescent="0.25">
      <c r="A2855" s="6"/>
      <c r="B2855" s="23"/>
    </row>
    <row r="2856" spans="1:2" x14ac:dyDescent="0.25">
      <c r="A2856" s="6"/>
      <c r="B2856" s="23"/>
    </row>
    <row r="2857" spans="1:2" x14ac:dyDescent="0.25">
      <c r="A2857" s="6"/>
      <c r="B2857" s="23"/>
    </row>
    <row r="2858" spans="1:2" x14ac:dyDescent="0.25">
      <c r="A2858" s="6"/>
      <c r="B2858" s="23"/>
    </row>
    <row r="2859" spans="1:2" x14ac:dyDescent="0.25">
      <c r="A2859" s="6"/>
      <c r="B2859" s="23"/>
    </row>
    <row r="2860" spans="1:2" x14ac:dyDescent="0.25">
      <c r="A2860" s="6"/>
      <c r="B2860" s="23"/>
    </row>
    <row r="2861" spans="1:2" x14ac:dyDescent="0.25">
      <c r="A2861" s="6"/>
      <c r="B2861" s="23"/>
    </row>
    <row r="2862" spans="1:2" x14ac:dyDescent="0.25">
      <c r="A2862" s="6"/>
      <c r="B2862" s="23"/>
    </row>
    <row r="2863" spans="1:2" x14ac:dyDescent="0.25">
      <c r="A2863" s="5"/>
      <c r="B2863" s="23"/>
    </row>
    <row r="2864" spans="1:2" x14ac:dyDescent="0.25">
      <c r="A2864" s="6"/>
      <c r="B2864" s="23"/>
    </row>
    <row r="2865" spans="1:27" x14ac:dyDescent="0.25">
      <c r="A2865" s="6"/>
      <c r="B2865" s="23"/>
    </row>
    <row r="2866" spans="1:27" x14ac:dyDescent="0.25">
      <c r="A2866" s="6"/>
      <c r="B2866" s="23"/>
    </row>
    <row r="2867" spans="1:27" s="29" customFormat="1" x14ac:dyDescent="0.25"/>
    <row r="2868" spans="1:27" s="29" customFormat="1" x14ac:dyDescent="0.25">
      <c r="A2868" s="30"/>
      <c r="B2868" s="28"/>
    </row>
    <row r="2869" spans="1:27" x14ac:dyDescent="0.25">
      <c r="A2869" s="6"/>
      <c r="B2869" s="23"/>
      <c r="X2869" s="43"/>
      <c r="Y2869" s="36"/>
      <c r="Z2869" s="44"/>
      <c r="AA2869" s="31"/>
    </row>
    <row r="2870" spans="1:27" x14ac:dyDescent="0.25">
      <c r="A2870" s="6"/>
      <c r="B2870" s="23"/>
    </row>
    <row r="2871" spans="1:27" x14ac:dyDescent="0.25">
      <c r="A2871" s="6"/>
      <c r="B2871" s="23"/>
    </row>
    <row r="2872" spans="1:27" x14ac:dyDescent="0.25">
      <c r="A2872" s="6"/>
      <c r="B2872" s="23"/>
    </row>
    <row r="2873" spans="1:27" x14ac:dyDescent="0.25">
      <c r="B2873" s="23"/>
    </row>
    <row r="2874" spans="1:27" x14ac:dyDescent="0.25">
      <c r="B2874" s="23"/>
    </row>
    <row r="2875" spans="1:27" x14ac:dyDescent="0.25">
      <c r="A2875" s="6"/>
      <c r="B2875" s="23"/>
    </row>
    <row r="2876" spans="1:27" x14ac:dyDescent="0.25">
      <c r="A2876" s="6"/>
      <c r="B2876" s="1"/>
    </row>
    <row r="2877" spans="1:27" x14ac:dyDescent="0.25">
      <c r="A2877" s="5"/>
      <c r="B2877" s="26"/>
    </row>
    <row r="2878" spans="1:27" x14ac:dyDescent="0.25">
      <c r="A2878" s="5"/>
      <c r="B2878" s="23"/>
    </row>
    <row r="2879" spans="1:27" x14ac:dyDescent="0.25">
      <c r="A2879" s="5"/>
      <c r="B2879" s="23"/>
    </row>
    <row r="2880" spans="1:27" x14ac:dyDescent="0.25">
      <c r="A2880" s="5"/>
      <c r="B2880" s="26"/>
    </row>
    <row r="2881" spans="1:3" x14ac:dyDescent="0.25">
      <c r="B2881" s="23"/>
    </row>
    <row r="2882" spans="1:3" x14ac:dyDescent="0.25">
      <c r="A2882" s="6"/>
      <c r="B2882" s="1"/>
    </row>
    <row r="2883" spans="1:3" x14ac:dyDescent="0.25">
      <c r="A2883" s="5"/>
      <c r="B2883" s="26"/>
    </row>
    <row r="2884" spans="1:3" x14ac:dyDescent="0.25">
      <c r="A2884" s="5"/>
      <c r="B2884" s="23"/>
    </row>
    <row r="2885" spans="1:3" x14ac:dyDescent="0.25">
      <c r="A2885" s="5"/>
      <c r="B2885" s="23"/>
    </row>
    <row r="2886" spans="1:3" x14ac:dyDescent="0.25">
      <c r="A2886" s="6"/>
      <c r="B2886" s="26"/>
    </row>
    <row r="2887" spans="1:3" s="29" customFormat="1" x14ac:dyDescent="0.25">
      <c r="A2887" s="27"/>
      <c r="B2887" s="28"/>
    </row>
    <row r="2888" spans="1:3" s="29" customFormat="1" x14ac:dyDescent="0.25">
      <c r="A2888" s="27"/>
      <c r="B2888" s="28"/>
      <c r="C2888"/>
    </row>
    <row r="2889" spans="1:3" x14ac:dyDescent="0.25">
      <c r="A2889" s="5"/>
      <c r="B2889" s="36"/>
    </row>
    <row r="2890" spans="1:3" x14ac:dyDescent="0.25">
      <c r="A2890" s="5"/>
      <c r="B2890" s="23"/>
    </row>
    <row r="2891" spans="1:3" x14ac:dyDescent="0.25">
      <c r="A2891" s="5"/>
      <c r="B2891" s="23"/>
    </row>
    <row r="2892" spans="1:3" x14ac:dyDescent="0.25">
      <c r="A2892" s="5"/>
      <c r="B2892" s="23"/>
    </row>
    <row r="2893" spans="1:3" x14ac:dyDescent="0.25">
      <c r="A2893" s="6"/>
      <c r="B2893" s="23"/>
    </row>
    <row r="2894" spans="1:3" x14ac:dyDescent="0.25">
      <c r="A2894" s="6"/>
      <c r="B2894" s="23"/>
    </row>
    <row r="2895" spans="1:3" x14ac:dyDescent="0.25">
      <c r="A2895" s="5"/>
      <c r="B2895" s="23"/>
    </row>
    <row r="2896" spans="1:3" x14ac:dyDescent="0.25">
      <c r="A2896" s="6"/>
      <c r="B2896" s="23"/>
    </row>
    <row r="2897" spans="1:27" x14ac:dyDescent="0.25">
      <c r="A2897" s="6"/>
      <c r="B2897" s="23"/>
    </row>
    <row r="2898" spans="1:27" x14ac:dyDescent="0.25">
      <c r="A2898" s="6"/>
      <c r="B2898" s="23"/>
    </row>
    <row r="2899" spans="1:27" x14ac:dyDescent="0.25">
      <c r="A2899" s="6"/>
      <c r="B2899" s="23"/>
    </row>
    <row r="2900" spans="1:27" x14ac:dyDescent="0.25">
      <c r="A2900" s="5"/>
      <c r="B2900" s="23"/>
    </row>
    <row r="2901" spans="1:27" x14ac:dyDescent="0.25">
      <c r="A2901" s="5"/>
      <c r="B2901" s="23"/>
    </row>
    <row r="2902" spans="1:27" x14ac:dyDescent="0.25">
      <c r="A2902" s="5"/>
      <c r="B2902" s="23"/>
    </row>
    <row r="2903" spans="1:27" x14ac:dyDescent="0.25">
      <c r="A2903" s="5"/>
      <c r="B2903" s="23"/>
    </row>
    <row r="2904" spans="1:27" x14ac:dyDescent="0.25">
      <c r="A2904" s="6"/>
      <c r="B2904" s="23"/>
    </row>
    <row r="2905" spans="1:27" x14ac:dyDescent="0.25">
      <c r="A2905" s="6"/>
      <c r="B2905" s="23"/>
    </row>
    <row r="2906" spans="1:27" x14ac:dyDescent="0.25">
      <c r="A2906" s="6"/>
      <c r="B2906" s="23"/>
    </row>
    <row r="2907" spans="1:27" x14ac:dyDescent="0.25">
      <c r="A2907" s="5"/>
      <c r="B2907" s="23"/>
      <c r="X2907" s="45"/>
      <c r="Y2907" s="39"/>
      <c r="Z2907" s="46"/>
      <c r="AA2907" s="45"/>
    </row>
    <row r="2908" spans="1:27" x14ac:dyDescent="0.25">
      <c r="A2908" s="6"/>
      <c r="B2908" s="23"/>
      <c r="W2908" s="47"/>
      <c r="X2908" s="48"/>
      <c r="Y2908" s="48"/>
      <c r="Z2908" s="43"/>
      <c r="AA2908" s="45"/>
    </row>
    <row r="2909" spans="1:27" x14ac:dyDescent="0.25">
      <c r="A2909" s="6"/>
      <c r="B2909" s="23"/>
      <c r="X2909" s="45"/>
      <c r="Y2909" s="43"/>
      <c r="Z2909" s="46"/>
      <c r="AA2909" s="45"/>
    </row>
    <row r="2910" spans="1:27" x14ac:dyDescent="0.25">
      <c r="A2910" s="6"/>
      <c r="B2910" s="23"/>
      <c r="X2910" s="45"/>
      <c r="Y2910" s="43"/>
      <c r="Z2910" s="46"/>
      <c r="AA2910" s="45"/>
    </row>
    <row r="2911" spans="1:27" x14ac:dyDescent="0.25">
      <c r="A2911" s="6"/>
      <c r="B2911" s="23"/>
      <c r="X2911" s="45"/>
      <c r="Y2911" s="43"/>
      <c r="Z2911" s="46"/>
      <c r="AA2911" s="45"/>
    </row>
    <row r="2912" spans="1:27" x14ac:dyDescent="0.25">
      <c r="A2912" s="6"/>
      <c r="B2912" s="23"/>
      <c r="X2912" s="45"/>
      <c r="Y2912" s="46"/>
      <c r="Z2912" s="46"/>
      <c r="AA2912" s="45"/>
    </row>
    <row r="2913" spans="1:27" x14ac:dyDescent="0.25">
      <c r="A2913" s="5"/>
      <c r="B2913" s="23"/>
      <c r="X2913" s="46"/>
      <c r="Y2913" s="46"/>
      <c r="Z2913" s="46"/>
      <c r="AA2913" s="46"/>
    </row>
    <row r="2914" spans="1:27" x14ac:dyDescent="0.25">
      <c r="A2914" s="5"/>
      <c r="B2914" s="23"/>
      <c r="W2914" s="29"/>
      <c r="X2914" s="45"/>
      <c r="Y2914" s="43"/>
      <c r="Z2914" s="43"/>
      <c r="AA2914" s="45"/>
    </row>
    <row r="2915" spans="1:27" x14ac:dyDescent="0.25">
      <c r="A2915" s="5"/>
      <c r="B2915" s="23"/>
      <c r="X2915" s="45"/>
      <c r="Y2915" s="45"/>
      <c r="Z2915" s="46"/>
      <c r="AA2915" s="46"/>
    </row>
    <row r="2916" spans="1:27" x14ac:dyDescent="0.25">
      <c r="A2916" s="5"/>
      <c r="B2916" s="23"/>
      <c r="X2916" s="45"/>
      <c r="Y2916" s="1"/>
      <c r="Z2916" s="45"/>
      <c r="AA2916" s="45"/>
    </row>
    <row r="2917" spans="1:27" x14ac:dyDescent="0.25">
      <c r="A2917" s="5"/>
      <c r="B2917" s="23"/>
      <c r="X2917" s="45"/>
      <c r="Y2917" s="1"/>
      <c r="Z2917" s="45"/>
      <c r="AA2917" s="45"/>
    </row>
    <row r="2918" spans="1:27" x14ac:dyDescent="0.25">
      <c r="A2918" s="6"/>
      <c r="B2918" s="23"/>
      <c r="X2918" s="45"/>
      <c r="Y2918" s="45"/>
      <c r="Z2918" s="45"/>
      <c r="AA2918" s="45"/>
    </row>
    <row r="2919" spans="1:27" x14ac:dyDescent="0.25">
      <c r="A2919" s="6"/>
      <c r="B2919" s="23"/>
      <c r="X2919" s="45"/>
      <c r="Y2919" s="45"/>
      <c r="Z2919" s="45"/>
      <c r="AA2919" s="45"/>
    </row>
    <row r="2920" spans="1:27" x14ac:dyDescent="0.25">
      <c r="A2920" s="5"/>
      <c r="B2920" s="23"/>
      <c r="X2920" s="45"/>
      <c r="Y2920" s="45"/>
      <c r="Z2920" s="45"/>
      <c r="AA2920" s="45"/>
    </row>
    <row r="2921" spans="1:27" x14ac:dyDescent="0.25">
      <c r="A2921" s="6"/>
      <c r="B2921" s="23"/>
      <c r="X2921" s="45"/>
      <c r="Y2921" s="45"/>
      <c r="Z2921" s="45"/>
      <c r="AA2921" s="45"/>
    </row>
    <row r="2922" spans="1:27" x14ac:dyDescent="0.25">
      <c r="A2922" s="6"/>
      <c r="B2922" s="23"/>
      <c r="X2922" s="46"/>
      <c r="Y2922" s="46"/>
      <c r="Z2922" s="46"/>
      <c r="AA2922" s="46"/>
    </row>
    <row r="2923" spans="1:27" x14ac:dyDescent="0.25">
      <c r="A2923" s="6"/>
      <c r="B2923" s="23"/>
      <c r="X2923" s="45"/>
      <c r="Y2923" s="45"/>
      <c r="Z2923" s="45"/>
      <c r="AA2923" s="45"/>
    </row>
    <row r="2924" spans="1:27" x14ac:dyDescent="0.25">
      <c r="A2924" s="6"/>
      <c r="B2924" s="23"/>
      <c r="X2924" s="45"/>
      <c r="Y2924" s="45"/>
      <c r="Z2924" s="45"/>
      <c r="AA2924" s="45"/>
    </row>
    <row r="2925" spans="1:27" x14ac:dyDescent="0.25">
      <c r="A2925" s="6"/>
      <c r="B2925" s="23"/>
      <c r="X2925" s="45"/>
      <c r="Y2925" s="45"/>
      <c r="Z2925" s="45"/>
      <c r="AA2925" s="45"/>
    </row>
    <row r="2926" spans="1:27" x14ac:dyDescent="0.25">
      <c r="A2926" s="5"/>
      <c r="B2926" s="23"/>
      <c r="X2926" s="45"/>
      <c r="Y2926" s="45"/>
      <c r="Z2926" s="45"/>
      <c r="AA2926" s="45"/>
    </row>
    <row r="2927" spans="1:27" x14ac:dyDescent="0.25">
      <c r="A2927" s="5"/>
      <c r="B2927" s="23"/>
      <c r="X2927" s="45"/>
      <c r="Y2927" s="45"/>
      <c r="Z2927" s="45"/>
      <c r="AA2927" s="45"/>
    </row>
    <row r="2928" spans="1:27" x14ac:dyDescent="0.25">
      <c r="A2928" s="5"/>
      <c r="B2928" s="23"/>
      <c r="X2928" s="45"/>
      <c r="Y2928" s="1"/>
      <c r="Z2928" s="45"/>
      <c r="AA2928" s="45"/>
    </row>
    <row r="2929" spans="1:27" x14ac:dyDescent="0.25">
      <c r="A2929" s="5"/>
      <c r="B2929" s="23"/>
      <c r="X2929" s="46"/>
      <c r="Y2929" s="46"/>
      <c r="Z2929" s="46"/>
      <c r="AA2929" s="46"/>
    </row>
    <row r="2930" spans="1:27" x14ac:dyDescent="0.25">
      <c r="A2930" s="5"/>
      <c r="B2930" s="23"/>
      <c r="X2930" s="45"/>
      <c r="Y2930" s="45"/>
      <c r="Z2930" s="45"/>
      <c r="AA2930" s="45"/>
    </row>
    <row r="2931" spans="1:27" x14ac:dyDescent="0.25">
      <c r="A2931" s="5"/>
      <c r="B2931" s="23"/>
    </row>
    <row r="2932" spans="1:27" x14ac:dyDescent="0.25">
      <c r="A2932" s="5"/>
      <c r="B2932" s="1"/>
    </row>
    <row r="2933" spans="1:27" x14ac:dyDescent="0.25">
      <c r="A2933" s="5"/>
      <c r="B2933" s="23"/>
    </row>
    <row r="2934" spans="1:27" x14ac:dyDescent="0.25">
      <c r="A2934" s="5"/>
      <c r="B2934" s="23"/>
    </row>
    <row r="2935" spans="1:27" x14ac:dyDescent="0.25">
      <c r="A2935" s="5"/>
      <c r="B2935" s="23"/>
    </row>
    <row r="2936" spans="1:27" x14ac:dyDescent="0.25">
      <c r="A2936" s="6"/>
      <c r="B2936" s="23"/>
    </row>
    <row r="2937" spans="1:27" x14ac:dyDescent="0.25">
      <c r="A2937" s="6"/>
      <c r="B2937" s="23"/>
    </row>
    <row r="2938" spans="1:27" x14ac:dyDescent="0.25">
      <c r="A2938" s="5"/>
      <c r="B2938" s="23"/>
    </row>
    <row r="2939" spans="1:27" x14ac:dyDescent="0.25">
      <c r="A2939" s="6"/>
      <c r="B2939" s="23"/>
    </row>
    <row r="2940" spans="1:27" x14ac:dyDescent="0.25">
      <c r="A2940" s="6"/>
      <c r="B2940" s="23"/>
    </row>
    <row r="2941" spans="1:27" x14ac:dyDescent="0.25">
      <c r="A2941" s="6"/>
      <c r="B2941" s="23"/>
    </row>
    <row r="2942" spans="1:27" x14ac:dyDescent="0.25">
      <c r="A2942" s="6"/>
      <c r="B2942" s="23"/>
    </row>
    <row r="2943" spans="1:27" x14ac:dyDescent="0.25">
      <c r="A2943" s="5"/>
      <c r="B2943" s="23"/>
    </row>
    <row r="2944" spans="1:27" x14ac:dyDescent="0.25">
      <c r="A2944" s="5"/>
      <c r="B2944" s="23"/>
    </row>
    <row r="2945" spans="1:2" x14ac:dyDescent="0.25">
      <c r="A2945" s="5"/>
      <c r="B2945" s="23"/>
    </row>
    <row r="2946" spans="1:2" x14ac:dyDescent="0.25">
      <c r="A2946" s="5"/>
      <c r="B2946" s="23"/>
    </row>
    <row r="2947" spans="1:2" x14ac:dyDescent="0.25">
      <c r="A2947" s="6"/>
      <c r="B2947" s="23"/>
    </row>
    <row r="2948" spans="1:2" x14ac:dyDescent="0.25">
      <c r="A2948" s="6"/>
      <c r="B2948" s="23"/>
    </row>
    <row r="2949" spans="1:2" x14ac:dyDescent="0.25">
      <c r="A2949" s="6"/>
      <c r="B2949" s="23"/>
    </row>
    <row r="2950" spans="1:2" x14ac:dyDescent="0.25">
      <c r="A2950" s="5"/>
      <c r="B2950" s="23"/>
    </row>
    <row r="2951" spans="1:2" x14ac:dyDescent="0.25">
      <c r="A2951" s="6"/>
      <c r="B2951" s="23"/>
    </row>
    <row r="2952" spans="1:2" x14ac:dyDescent="0.25">
      <c r="A2952" s="6"/>
      <c r="B2952" s="23"/>
    </row>
    <row r="2953" spans="1:2" x14ac:dyDescent="0.25">
      <c r="A2953" s="6"/>
      <c r="B2953" s="23"/>
    </row>
    <row r="2954" spans="1:2" x14ac:dyDescent="0.25">
      <c r="A2954" s="6"/>
      <c r="B2954" s="23"/>
    </row>
    <row r="2955" spans="1:2" x14ac:dyDescent="0.25">
      <c r="A2955" s="6"/>
      <c r="B2955" s="23"/>
    </row>
    <row r="2956" spans="1:2" x14ac:dyDescent="0.25">
      <c r="A2956" s="5"/>
      <c r="B2956" s="23"/>
    </row>
    <row r="2957" spans="1:2" x14ac:dyDescent="0.25">
      <c r="A2957" s="5"/>
      <c r="B2957" s="23"/>
    </row>
    <row r="2958" spans="1:2" x14ac:dyDescent="0.25">
      <c r="A2958" s="5"/>
      <c r="B2958" s="23"/>
    </row>
    <row r="2959" spans="1:2" x14ac:dyDescent="0.25">
      <c r="A2959" s="5"/>
      <c r="B2959" s="23"/>
    </row>
    <row r="2960" spans="1:2" x14ac:dyDescent="0.25">
      <c r="A2960" s="5"/>
      <c r="B2960" s="23"/>
    </row>
    <row r="2961" spans="1:2" x14ac:dyDescent="0.25">
      <c r="A2961" s="6"/>
      <c r="B2961" s="23"/>
    </row>
    <row r="2962" spans="1:2" x14ac:dyDescent="0.25">
      <c r="A2962" s="6"/>
      <c r="B2962" s="23"/>
    </row>
    <row r="2963" spans="1:2" x14ac:dyDescent="0.25">
      <c r="A2963" s="5"/>
      <c r="B2963" s="23"/>
    </row>
    <row r="2964" spans="1:2" x14ac:dyDescent="0.25">
      <c r="A2964" s="6"/>
      <c r="B2964" s="23"/>
    </row>
    <row r="2965" spans="1:2" x14ac:dyDescent="0.25">
      <c r="A2965" s="6"/>
      <c r="B2965" s="23"/>
    </row>
    <row r="2966" spans="1:2" x14ac:dyDescent="0.25">
      <c r="A2966" s="6"/>
      <c r="B2966" s="23"/>
    </row>
    <row r="2967" spans="1:2" x14ac:dyDescent="0.25">
      <c r="A2967" s="6"/>
      <c r="B2967" s="23"/>
    </row>
    <row r="2968" spans="1:2" x14ac:dyDescent="0.25">
      <c r="A2968" s="6"/>
      <c r="B2968" s="23"/>
    </row>
    <row r="2969" spans="1:2" x14ac:dyDescent="0.25">
      <c r="A2969" s="5"/>
      <c r="B2969" s="23"/>
    </row>
    <row r="2970" spans="1:2" x14ac:dyDescent="0.25">
      <c r="A2970" s="5"/>
      <c r="B2970" s="23"/>
    </row>
    <row r="2971" spans="1:2" x14ac:dyDescent="0.25">
      <c r="A2971" s="5"/>
      <c r="B2971" s="23"/>
    </row>
    <row r="2972" spans="1:2" x14ac:dyDescent="0.25">
      <c r="A2972" s="5"/>
      <c r="B2972" s="23"/>
    </row>
    <row r="2973" spans="1:2" x14ac:dyDescent="0.25">
      <c r="A2973" s="5"/>
      <c r="B2973" s="23"/>
    </row>
    <row r="2974" spans="1:2" x14ac:dyDescent="0.25">
      <c r="A2974" s="5"/>
      <c r="B2974" s="23"/>
    </row>
    <row r="2975" spans="1:2" x14ac:dyDescent="0.25">
      <c r="A2975" s="6"/>
      <c r="B2975" s="23"/>
    </row>
    <row r="2976" spans="1:2" x14ac:dyDescent="0.25">
      <c r="A2976" s="6"/>
      <c r="B2976" s="23"/>
    </row>
    <row r="2977" spans="1:2" x14ac:dyDescent="0.25">
      <c r="A2977" s="6"/>
      <c r="B2977" s="23"/>
    </row>
    <row r="2978" spans="1:2" x14ac:dyDescent="0.25">
      <c r="A2978" s="6"/>
      <c r="B2978" s="23"/>
    </row>
    <row r="2979" spans="1:2" x14ac:dyDescent="0.25">
      <c r="A2979" s="6"/>
      <c r="B2979" s="23"/>
    </row>
    <row r="2980" spans="1:2" x14ac:dyDescent="0.25">
      <c r="A2980" s="6"/>
      <c r="B2980" s="23"/>
    </row>
    <row r="2981" spans="1:2" x14ac:dyDescent="0.25">
      <c r="A2981" s="6"/>
      <c r="B2981" s="23"/>
    </row>
    <row r="2982" spans="1:2" x14ac:dyDescent="0.25">
      <c r="A2982" s="5"/>
      <c r="B2982" s="23"/>
    </row>
    <row r="2983" spans="1:2" x14ac:dyDescent="0.25">
      <c r="A2983" s="6"/>
      <c r="B2983" s="23"/>
    </row>
    <row r="2984" spans="1:2" x14ac:dyDescent="0.25">
      <c r="A2984" s="5"/>
      <c r="B2984" s="23"/>
    </row>
    <row r="2985" spans="1:2" x14ac:dyDescent="0.25">
      <c r="A2985" s="5"/>
      <c r="B2985" s="23"/>
    </row>
    <row r="2986" spans="1:2" x14ac:dyDescent="0.25">
      <c r="A2986" s="5"/>
      <c r="B2986" s="23"/>
    </row>
    <row r="2987" spans="1:2" x14ac:dyDescent="0.25">
      <c r="A2987" s="5"/>
      <c r="B2987" s="23"/>
    </row>
    <row r="2988" spans="1:2" x14ac:dyDescent="0.25">
      <c r="A2988" s="5"/>
      <c r="B2988" s="23"/>
    </row>
    <row r="2989" spans="1:2" x14ac:dyDescent="0.25">
      <c r="A2989" s="6"/>
      <c r="B2989" s="23"/>
    </row>
    <row r="2990" spans="1:2" x14ac:dyDescent="0.25">
      <c r="A2990" s="6"/>
      <c r="B2990" s="23"/>
    </row>
    <row r="2991" spans="1:2" x14ac:dyDescent="0.25">
      <c r="A2991" s="6"/>
      <c r="B2991" s="23"/>
    </row>
    <row r="2992" spans="1:2" x14ac:dyDescent="0.25">
      <c r="A2992" s="6"/>
      <c r="B2992" s="23"/>
    </row>
    <row r="2993" spans="1:2" x14ac:dyDescent="0.25">
      <c r="A2993" s="6"/>
      <c r="B2993" s="23"/>
    </row>
    <row r="2994" spans="1:2" x14ac:dyDescent="0.25">
      <c r="A2994" s="6"/>
      <c r="B2994" s="23"/>
    </row>
    <row r="2995" spans="1:2" x14ac:dyDescent="0.25">
      <c r="A2995" s="6"/>
      <c r="B2995" s="23"/>
    </row>
    <row r="2996" spans="1:2" x14ac:dyDescent="0.25">
      <c r="A2996" s="6"/>
      <c r="B2996" s="23"/>
    </row>
    <row r="2997" spans="1:2" x14ac:dyDescent="0.25">
      <c r="A2997" s="6"/>
      <c r="B2997" s="23"/>
    </row>
    <row r="2998" spans="1:2" x14ac:dyDescent="0.25">
      <c r="A2998" s="6"/>
      <c r="B2998" s="23"/>
    </row>
    <row r="2999" spans="1:2" x14ac:dyDescent="0.25">
      <c r="A2999" s="5"/>
      <c r="B2999" s="23"/>
    </row>
    <row r="3000" spans="1:2" x14ac:dyDescent="0.25">
      <c r="A3000" s="6"/>
      <c r="B3000" s="23"/>
    </row>
    <row r="3001" spans="1:2" x14ac:dyDescent="0.25">
      <c r="A3001" s="6"/>
      <c r="B3001" s="23"/>
    </row>
    <row r="3002" spans="1:2" x14ac:dyDescent="0.25">
      <c r="A3002" s="6"/>
      <c r="B3002" s="23"/>
    </row>
    <row r="3003" spans="1:2" s="29" customFormat="1" x14ac:dyDescent="0.25"/>
  </sheetData>
  <sortState ref="W2871:AA2930">
    <sortCondition ref="W2870"/>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40BB-E60F-42EB-BE37-B792690353A2}">
  <dimension ref="A1:O1653"/>
  <sheetViews>
    <sheetView tabSelected="1" topLeftCell="A982" workbookViewId="0">
      <selection activeCell="D983" sqref="D983"/>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3" t="s">
        <v>74</v>
      </c>
      <c r="C1" t="str">
        <f>CONCATENATE("&lt;GeneAnalysis gene=",CHAR(34),B1,CHAR(34)," interval=",CHAR(34),B2,CHAR(34),"&gt; ")</f>
        <v xml:space="preserve">&lt;GeneAnalysis gene="C5orf66" interval="NC_000005.10:g.135033280_135344680"&gt; </v>
      </c>
      <c r="J1" s="50"/>
      <c r="K1" s="50"/>
      <c r="L1" s="51"/>
      <c r="M1" s="50"/>
      <c r="N1" s="52"/>
    </row>
    <row r="2" spans="1:14" x14ac:dyDescent="0.25">
      <c r="A2" s="6" t="s">
        <v>27</v>
      </c>
      <c r="B2" s="23" t="s">
        <v>555</v>
      </c>
    </row>
    <row r="3" spans="1:14" x14ac:dyDescent="0.25">
      <c r="A3" s="6" t="s">
        <v>28</v>
      </c>
      <c r="B3" s="23" t="s">
        <v>324</v>
      </c>
      <c r="C3" t="str">
        <f>CONCATENATE("# What are some common mutations of ",B1,"?")</f>
        <v># What are some common mutations of C5orf66?</v>
      </c>
    </row>
    <row r="4" spans="1:14" x14ac:dyDescent="0.25">
      <c r="A4" s="6" t="s">
        <v>549</v>
      </c>
      <c r="B4" s="23" t="s">
        <v>25</v>
      </c>
      <c r="C4" t="s">
        <v>17</v>
      </c>
    </row>
    <row r="5" spans="1:14" x14ac:dyDescent="0.25">
      <c r="B5" s="23"/>
      <c r="C5" t="str">
        <f>CONCATENATE("There is ",B3," well-known variant in ",B1,": ",B12,".")</f>
        <v>There is one well-known variant in C5orf66: [T135086514C](https://www.ncbi.nlm.nih.gov/projects/SNP/snp_ref.cgi?rs=254577).</v>
      </c>
    </row>
    <row r="6" spans="1:14" x14ac:dyDescent="0.25">
      <c r="B6" s="23"/>
    </row>
    <row r="7" spans="1:14" x14ac:dyDescent="0.25">
      <c r="A7" s="6"/>
      <c r="B7" s="23"/>
      <c r="C7" t="str">
        <f>CONCATENATE("&lt;# ",B9," #&gt;")</f>
        <v>&lt;# T135086514C #&gt;</v>
      </c>
    </row>
    <row r="8" spans="1:14" x14ac:dyDescent="0.25">
      <c r="A8" s="6" t="s">
        <v>29</v>
      </c>
      <c r="B8" s="1" t="s">
        <v>422</v>
      </c>
      <c r="C8" t="str">
        <f>CONCATENATE(" &lt;Variant hgvs=",CHAR(34),B8,CHAR(34)," name=",CHAR(34),B9,CHAR(34),"&gt; ")</f>
        <v xml:space="preserve"> &lt;Variant hgvs="NC_000005.10:g.135086514T&gt;C" name="T135086514C"&gt; </v>
      </c>
    </row>
    <row r="9" spans="1:14" x14ac:dyDescent="0.25">
      <c r="A9" s="5" t="s">
        <v>30</v>
      </c>
      <c r="B9" s="1" t="s">
        <v>550</v>
      </c>
    </row>
    <row r="10" spans="1:14" x14ac:dyDescent="0.25">
      <c r="A10" s="5" t="s">
        <v>31</v>
      </c>
      <c r="B10" s="23" t="s">
        <v>37</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32</v>
      </c>
      <c r="B11" s="23" t="str">
        <f>"cytosine (C)"</f>
        <v>cytosine (C)</v>
      </c>
      <c r="C11" t="s">
        <v>17</v>
      </c>
    </row>
    <row r="12" spans="1:14" x14ac:dyDescent="0.25">
      <c r="A12" s="5" t="s">
        <v>40</v>
      </c>
      <c r="B12" s="26" t="s">
        <v>551</v>
      </c>
      <c r="C12" t="str">
        <f>"&lt;/Variant&gt;"</f>
        <v>&lt;/Variant&gt;</v>
      </c>
    </row>
    <row r="13" spans="1:14" s="29" customFormat="1" x14ac:dyDescent="0.25">
      <c r="A13" s="27"/>
      <c r="B13" s="28"/>
    </row>
    <row r="14" spans="1:14" s="29" customFormat="1" x14ac:dyDescent="0.25">
      <c r="A14" s="27"/>
      <c r="B14" s="28"/>
      <c r="C14" s="29" t="str">
        <f>C7</f>
        <v>&lt;# T135086514C #&gt;</v>
      </c>
    </row>
    <row r="15" spans="1:14" x14ac:dyDescent="0.25">
      <c r="A15" s="5" t="s">
        <v>39</v>
      </c>
      <c r="B15" s="1" t="s">
        <v>554</v>
      </c>
      <c r="C15" t="str">
        <f>CONCATENATE(" &lt;Genotype hgvs=",CHAR(34),B15,B16,";",B17,CHAR(34)," name=",CHAR(34),B9,CHAR(34),"&gt; ")</f>
        <v xml:space="preserve"> &lt;Genotype hgvs="NC_000005.10:g.[135086514T&gt;C];[135086514=]" name="T135086514C"&gt; </v>
      </c>
    </row>
    <row r="16" spans="1:14" x14ac:dyDescent="0.25">
      <c r="A16" s="5" t="s">
        <v>40</v>
      </c>
      <c r="B16" s="23" t="s">
        <v>552</v>
      </c>
    </row>
    <row r="17" spans="1:3" x14ac:dyDescent="0.25">
      <c r="A17" s="5" t="s">
        <v>31</v>
      </c>
      <c r="B17" s="23" t="s">
        <v>553</v>
      </c>
      <c r="C17" t="s">
        <v>452</v>
      </c>
    </row>
    <row r="18" spans="1:3" x14ac:dyDescent="0.25">
      <c r="A18" s="5" t="s">
        <v>45</v>
      </c>
      <c r="B18" s="23"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17</v>
      </c>
    </row>
    <row r="19" spans="1:3" x14ac:dyDescent="0.25">
      <c r="A19" s="6" t="s">
        <v>46</v>
      </c>
      <c r="B19" s="23" t="s">
        <v>193</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47</v>
      </c>
      <c r="B20" s="23">
        <v>46.2</v>
      </c>
    </row>
    <row r="21" spans="1:3" x14ac:dyDescent="0.25">
      <c r="A21" s="5"/>
      <c r="B21" s="23"/>
      <c r="C21" t="s">
        <v>454</v>
      </c>
    </row>
    <row r="22" spans="1:3" x14ac:dyDescent="0.25">
      <c r="A22" s="6"/>
      <c r="B22" s="23"/>
    </row>
    <row r="23" spans="1:3" x14ac:dyDescent="0.25">
      <c r="A23" s="6"/>
      <c r="B23" s="23"/>
      <c r="C23" t="str">
        <f>CONCATENATE("     ",B19)</f>
        <v xml:space="preserve">     You are in the Mild Loss of Function category. See below for more information.</v>
      </c>
    </row>
    <row r="24" spans="1:3" x14ac:dyDescent="0.25">
      <c r="A24" s="6"/>
      <c r="B24" s="23"/>
    </row>
    <row r="25" spans="1:3" x14ac:dyDescent="0.25">
      <c r="A25" s="6"/>
      <c r="B25" s="23"/>
      <c r="C25" t="s">
        <v>455</v>
      </c>
    </row>
    <row r="26" spans="1:3" x14ac:dyDescent="0.25">
      <c r="A26" s="5"/>
      <c r="B26" s="23"/>
    </row>
    <row r="27" spans="1:3" x14ac:dyDescent="0.25">
      <c r="A27" s="5"/>
      <c r="B27" s="23"/>
      <c r="C27" t="str">
        <f>CONCATENATE( " &lt;piechart percentage=",B20," /&gt;")</f>
        <v xml:space="preserve"> &lt;piechart percentage=46.2 /&gt;</v>
      </c>
    </row>
    <row r="28" spans="1:3" x14ac:dyDescent="0.25">
      <c r="A28" s="5"/>
      <c r="B28" s="23"/>
      <c r="C28" t="str">
        <f>" &lt;/Genotype&gt;"</f>
        <v xml:space="preserve"> &lt;/Genotype&gt;</v>
      </c>
    </row>
    <row r="29" spans="1:3" x14ac:dyDescent="0.25">
      <c r="A29" s="5" t="s">
        <v>48</v>
      </c>
      <c r="B29" s="23"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49</v>
      </c>
      <c r="B30" s="23" t="s">
        <v>193</v>
      </c>
      <c r="C30" t="s">
        <v>17</v>
      </c>
    </row>
    <row r="31" spans="1:3" x14ac:dyDescent="0.25">
      <c r="A31" s="6" t="s">
        <v>47</v>
      </c>
      <c r="B31" s="23">
        <v>24.7</v>
      </c>
      <c r="C31" t="s">
        <v>452</v>
      </c>
    </row>
    <row r="32" spans="1:3" x14ac:dyDescent="0.25">
      <c r="A32" s="6"/>
      <c r="B32" s="23"/>
    </row>
    <row r="33" spans="1:3" x14ac:dyDescent="0.25">
      <c r="A33" s="5"/>
      <c r="B33" s="23"/>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3"/>
    </row>
    <row r="35" spans="1:3" x14ac:dyDescent="0.25">
      <c r="A35" s="6"/>
      <c r="B35" s="23"/>
      <c r="C35" t="s">
        <v>454</v>
      </c>
    </row>
    <row r="36" spans="1:3" x14ac:dyDescent="0.25">
      <c r="A36" s="6"/>
      <c r="B36" s="23"/>
    </row>
    <row r="37" spans="1:3" x14ac:dyDescent="0.25">
      <c r="A37" s="6"/>
      <c r="B37" s="23"/>
      <c r="C37" t="str">
        <f>CONCATENATE("     ",B30)</f>
        <v xml:space="preserve">     You are in the Mild Loss of Function category. See below for more information.</v>
      </c>
    </row>
    <row r="38" spans="1:3" x14ac:dyDescent="0.25">
      <c r="A38" s="6"/>
      <c r="B38" s="23"/>
    </row>
    <row r="39" spans="1:3" x14ac:dyDescent="0.25">
      <c r="A39" s="5"/>
      <c r="B39" s="23"/>
      <c r="C39" t="s">
        <v>455</v>
      </c>
    </row>
    <row r="40" spans="1:3" x14ac:dyDescent="0.25">
      <c r="A40" s="5"/>
      <c r="B40" s="23"/>
    </row>
    <row r="41" spans="1:3" x14ac:dyDescent="0.25">
      <c r="A41" s="5"/>
      <c r="B41" s="23"/>
      <c r="C41" t="str">
        <f>CONCATENATE( " &lt;piechart percentage=",B31," /&gt;")</f>
        <v xml:space="preserve"> &lt;piechart percentage=24.7 /&gt;</v>
      </c>
    </row>
    <row r="42" spans="1:3" x14ac:dyDescent="0.25">
      <c r="A42" s="5"/>
      <c r="B42" s="23"/>
      <c r="C42" t="str">
        <f>" &lt;/Genotype&gt;"</f>
        <v xml:space="preserve"> &lt;/Genotype&gt;</v>
      </c>
    </row>
    <row r="43" spans="1:3" x14ac:dyDescent="0.25">
      <c r="A43" s="5" t="s">
        <v>50</v>
      </c>
      <c r="B43" s="23"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51</v>
      </c>
      <c r="B44" s="23" t="s">
        <v>194</v>
      </c>
      <c r="C44" t="s">
        <v>17</v>
      </c>
    </row>
    <row r="45" spans="1:3" x14ac:dyDescent="0.25">
      <c r="A45" s="6" t="s">
        <v>47</v>
      </c>
      <c r="B45" s="23">
        <v>29.1</v>
      </c>
      <c r="C45" t="s">
        <v>452</v>
      </c>
    </row>
    <row r="46" spans="1:3" x14ac:dyDescent="0.25">
      <c r="A46" s="5"/>
      <c r="B46" s="23"/>
    </row>
    <row r="47" spans="1:3" x14ac:dyDescent="0.25">
      <c r="A47" s="6"/>
      <c r="B47" s="23"/>
      <c r="C47" t="str">
        <f>CONCATENATE("     ",B43)</f>
        <v xml:space="preserve">     Your C5orf66 gene has no variants. A normal gene is referred to as a "wild-type" gene.</v>
      </c>
    </row>
    <row r="48" spans="1:3" x14ac:dyDescent="0.25">
      <c r="A48" s="6"/>
      <c r="B48" s="23"/>
    </row>
    <row r="49" spans="1:3" x14ac:dyDescent="0.25">
      <c r="A49" s="6"/>
      <c r="B49" s="23"/>
      <c r="C49" t="s">
        <v>454</v>
      </c>
    </row>
    <row r="50" spans="1:3" x14ac:dyDescent="0.25">
      <c r="A50" s="6"/>
      <c r="B50" s="23"/>
    </row>
    <row r="51" spans="1:3" x14ac:dyDescent="0.25">
      <c r="A51" s="6"/>
      <c r="B51" s="23"/>
      <c r="C51" t="str">
        <f>CONCATENATE("     ",B44)</f>
        <v xml:space="preserve">     Your variant is not associated with any loss of function.</v>
      </c>
    </row>
    <row r="52" spans="1:3" x14ac:dyDescent="0.25">
      <c r="A52" s="5"/>
      <c r="B52" s="23"/>
    </row>
    <row r="53" spans="1:3" x14ac:dyDescent="0.25">
      <c r="A53" s="5"/>
      <c r="B53" s="23"/>
      <c r="C53" t="s">
        <v>455</v>
      </c>
    </row>
    <row r="54" spans="1:3" x14ac:dyDescent="0.25">
      <c r="A54" s="5"/>
      <c r="B54" s="23"/>
    </row>
    <row r="55" spans="1:3" x14ac:dyDescent="0.25">
      <c r="A55" s="5"/>
      <c r="B55" s="23"/>
      <c r="C55" t="str">
        <f>CONCATENATE( " &lt;piechart percentage=",B45," /&gt;")</f>
        <v xml:space="preserve"> &lt;piechart percentage=29.1 /&gt;</v>
      </c>
    </row>
    <row r="56" spans="1:3" x14ac:dyDescent="0.25">
      <c r="A56" s="5"/>
      <c r="B56" s="23"/>
      <c r="C56" t="str">
        <f>" &lt;/Genotype&gt;"</f>
        <v xml:space="preserve"> &lt;/Genotype&gt;</v>
      </c>
    </row>
    <row r="57" spans="1:3" x14ac:dyDescent="0.25">
      <c r="A57" s="5" t="s">
        <v>52</v>
      </c>
      <c r="B57" s="23" t="str">
        <f>CONCATENATE("Your ",B1," gene has an unknown variant.")</f>
        <v>Your C5orf66 gene has an unknown variant.</v>
      </c>
      <c r="C57" t="str">
        <f>CONCATENATE(" &lt;Genotype hgvs=",CHAR(34),"unknown",CHAR(34),"&gt; ")</f>
        <v xml:space="preserve"> &lt;Genotype hgvs="unknown"&gt; </v>
      </c>
    </row>
    <row r="58" spans="1:3" x14ac:dyDescent="0.25">
      <c r="A58" s="6" t="s">
        <v>52</v>
      </c>
      <c r="B58" s="23" t="s">
        <v>115</v>
      </c>
      <c r="C58" t="s">
        <v>17</v>
      </c>
    </row>
    <row r="59" spans="1:3" x14ac:dyDescent="0.25">
      <c r="A59" s="6" t="s">
        <v>47</v>
      </c>
      <c r="B59" s="23"/>
      <c r="C59" t="s">
        <v>452</v>
      </c>
    </row>
    <row r="60" spans="1:3" x14ac:dyDescent="0.25">
      <c r="A60" s="6"/>
      <c r="B60" s="23"/>
    </row>
    <row r="61" spans="1:3" x14ac:dyDescent="0.25">
      <c r="A61" s="6"/>
      <c r="B61" s="23"/>
      <c r="C61" t="str">
        <f>CONCATENATE("     ",B57)</f>
        <v xml:space="preserve">     Your C5orf66 gene has an unknown variant.</v>
      </c>
    </row>
    <row r="62" spans="1:3" x14ac:dyDescent="0.25">
      <c r="A62" s="6"/>
      <c r="B62" s="23"/>
    </row>
    <row r="63" spans="1:3" x14ac:dyDescent="0.25">
      <c r="A63" s="6"/>
      <c r="B63" s="23"/>
      <c r="C63" t="s">
        <v>454</v>
      </c>
    </row>
    <row r="64" spans="1:3" x14ac:dyDescent="0.25">
      <c r="A64" s="6"/>
      <c r="B64" s="23"/>
    </row>
    <row r="65" spans="1:14" x14ac:dyDescent="0.25">
      <c r="A65" s="5"/>
      <c r="B65" s="23"/>
      <c r="C65" t="str">
        <f>CONCATENATE("     ",B58)</f>
        <v xml:space="preserve">     The effect is unknown.</v>
      </c>
    </row>
    <row r="66" spans="1:14" x14ac:dyDescent="0.25">
      <c r="A66" s="6"/>
      <c r="B66" s="23"/>
    </row>
    <row r="67" spans="1:14" x14ac:dyDescent="0.25">
      <c r="A67" s="5"/>
      <c r="B67" s="23"/>
      <c r="C67" t="s">
        <v>455</v>
      </c>
      <c r="J67" s="65"/>
      <c r="K67" s="65"/>
      <c r="L67" s="65"/>
      <c r="M67" s="65"/>
      <c r="N67" s="65"/>
    </row>
    <row r="68" spans="1:14" x14ac:dyDescent="0.25">
      <c r="A68" s="5"/>
      <c r="B68" s="23"/>
      <c r="J68" s="65"/>
      <c r="K68" s="65"/>
      <c r="L68" s="65"/>
      <c r="M68" s="65"/>
      <c r="N68" s="65"/>
    </row>
    <row r="69" spans="1:14" x14ac:dyDescent="0.25">
      <c r="A69" s="5"/>
      <c r="B69" s="23"/>
      <c r="C69" t="str">
        <f>CONCATENATE( " &lt;piechart percentage=",B59," /&gt;")</f>
        <v xml:space="preserve"> &lt;piechart percentage= /&gt;</v>
      </c>
      <c r="J69" s="65"/>
      <c r="K69" s="65"/>
      <c r="L69" s="65"/>
      <c r="M69" s="65"/>
      <c r="N69" s="65"/>
    </row>
    <row r="70" spans="1:14" x14ac:dyDescent="0.25">
      <c r="A70" s="5"/>
      <c r="B70" s="23"/>
      <c r="C70" t="str">
        <f>" &lt;/Genotype&gt;"</f>
        <v xml:space="preserve"> &lt;/Genotype&gt;</v>
      </c>
    </row>
    <row r="71" spans="1:14" x14ac:dyDescent="0.25">
      <c r="A71" s="5" t="s">
        <v>50</v>
      </c>
      <c r="B71" s="23"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5" customFormat="1" x14ac:dyDescent="0.25">
      <c r="A72" s="63" t="s">
        <v>51</v>
      </c>
      <c r="B72" s="64" t="s">
        <v>113</v>
      </c>
      <c r="C72" s="65" t="s">
        <v>17</v>
      </c>
      <c r="J72"/>
      <c r="K72"/>
      <c r="L72"/>
      <c r="M72"/>
      <c r="N72"/>
    </row>
    <row r="73" spans="1:14" s="65" customFormat="1" x14ac:dyDescent="0.25">
      <c r="A73" s="63" t="s">
        <v>47</v>
      </c>
      <c r="B73" s="64"/>
      <c r="C73" s="65" t="s">
        <v>452</v>
      </c>
      <c r="J73"/>
      <c r="K73"/>
      <c r="L73"/>
      <c r="M73"/>
      <c r="N73"/>
    </row>
    <row r="74" spans="1:14" s="65" customFormat="1" x14ac:dyDescent="0.25">
      <c r="A74" s="63"/>
      <c r="B74" s="64"/>
      <c r="J74"/>
      <c r="K74"/>
      <c r="L74"/>
      <c r="M74"/>
      <c r="N74"/>
    </row>
    <row r="75" spans="1:14" x14ac:dyDescent="0.25">
      <c r="A75" s="6"/>
      <c r="B75" s="23"/>
      <c r="C75" t="str">
        <f>CONCATENATE("     ",B71)</f>
        <v xml:space="preserve">     Your C5orf66 gene has no variants. A normal gene is referred to as a "wild-type" gene.</v>
      </c>
    </row>
    <row r="76" spans="1:14" x14ac:dyDescent="0.25">
      <c r="A76" s="6"/>
      <c r="B76" s="23"/>
    </row>
    <row r="77" spans="1:14" x14ac:dyDescent="0.25">
      <c r="A77" s="6"/>
      <c r="B77" s="23"/>
      <c r="C77" t="s">
        <v>454</v>
      </c>
    </row>
    <row r="78" spans="1:14" x14ac:dyDescent="0.25">
      <c r="A78" s="6"/>
      <c r="B78" s="23"/>
    </row>
    <row r="79" spans="1:14" x14ac:dyDescent="0.25">
      <c r="A79" s="6"/>
      <c r="B79" s="23"/>
      <c r="C79" t="str">
        <f>CONCATENATE("     ",B72)</f>
        <v xml:space="preserve">     This variant is not associated with increased risk.</v>
      </c>
    </row>
    <row r="80" spans="1:14" x14ac:dyDescent="0.25">
      <c r="A80" s="6"/>
      <c r="B80" s="23"/>
    </row>
    <row r="81" spans="1:14" x14ac:dyDescent="0.25">
      <c r="A81" s="6"/>
      <c r="B81" s="23"/>
      <c r="C81" t="s">
        <v>455</v>
      </c>
      <c r="J81" s="29"/>
      <c r="K81" s="29"/>
      <c r="L81" s="29"/>
      <c r="M81" s="29"/>
      <c r="N81" s="29"/>
    </row>
    <row r="82" spans="1:14" x14ac:dyDescent="0.25">
      <c r="A82" s="5"/>
      <c r="B82" s="23"/>
      <c r="J82" s="29"/>
      <c r="K82" s="29"/>
      <c r="L82" s="29"/>
      <c r="M82" s="29"/>
      <c r="N82" s="29"/>
    </row>
    <row r="83" spans="1:14" x14ac:dyDescent="0.25">
      <c r="A83" s="6"/>
      <c r="B83" s="23"/>
      <c r="C83" t="str">
        <f>CONCATENATE( " &lt;piechart percentage=",B73," /&gt;")</f>
        <v xml:space="preserve"> &lt;piechart percentage= /&gt;</v>
      </c>
      <c r="J83" s="29"/>
      <c r="K83" s="29"/>
      <c r="L83" s="29"/>
      <c r="M83" s="29"/>
      <c r="N83" s="29"/>
    </row>
    <row r="84" spans="1:14" x14ac:dyDescent="0.25">
      <c r="A84" s="6"/>
      <c r="B84" s="23"/>
      <c r="C84" t="str">
        <f>" &lt;/Genotype&gt;"</f>
        <v xml:space="preserve"> &lt;/Genotype&gt;</v>
      </c>
    </row>
    <row r="85" spans="1:14" x14ac:dyDescent="0.25">
      <c r="A85" s="6"/>
      <c r="B85" s="23"/>
      <c r="C85" t="str">
        <f>"&lt;/GeneAnalysis&gt;"</f>
        <v>&lt;/GeneAnalysis&gt;</v>
      </c>
    </row>
    <row r="86" spans="1:14" s="29" customFormat="1" x14ac:dyDescent="0.25">
      <c r="J86"/>
      <c r="K86"/>
      <c r="L86"/>
      <c r="M86"/>
      <c r="N86"/>
    </row>
    <row r="87" spans="1:14" s="29" customFormat="1" x14ac:dyDescent="0.25">
      <c r="A87" s="50"/>
      <c r="B87" s="50"/>
      <c r="C87" s="51"/>
      <c r="D87" s="50"/>
      <c r="E87" s="52" t="s">
        <v>73</v>
      </c>
      <c r="J87"/>
      <c r="K87"/>
      <c r="L87"/>
      <c r="M87"/>
      <c r="N87"/>
    </row>
    <row r="88" spans="1:14" s="29" customFormat="1" x14ac:dyDescent="0.25">
      <c r="J88"/>
      <c r="K88"/>
      <c r="L88"/>
      <c r="M88"/>
      <c r="N88"/>
    </row>
    <row r="89" spans="1:14" x14ac:dyDescent="0.25">
      <c r="A89" s="6" t="s">
        <v>4</v>
      </c>
      <c r="B89" s="23" t="s">
        <v>72</v>
      </c>
      <c r="C89" t="str">
        <f>CONCATENATE("&lt;GeneAnalysis gene=",CHAR(34),B89,CHAR(34)," interval=",CHAR(34),B90,CHAR(34),"&gt; ")</f>
        <v xml:space="preserve">&lt;GeneAnalysis gene="EPHA6" interval="NC_000003.12:g.96814581_97761532"&gt; </v>
      </c>
    </row>
    <row r="90" spans="1:14" x14ac:dyDescent="0.25">
      <c r="A90" s="6" t="s">
        <v>27</v>
      </c>
      <c r="B90" s="23" t="s">
        <v>560</v>
      </c>
    </row>
    <row r="91" spans="1:14" x14ac:dyDescent="0.25">
      <c r="A91" s="6" t="s">
        <v>28</v>
      </c>
      <c r="B91" s="23" t="s">
        <v>324</v>
      </c>
      <c r="C91" t="str">
        <f>CONCATENATE("# What are some common mutations of ",B89,"?")</f>
        <v># What are some common mutations of EPHA6?</v>
      </c>
    </row>
    <row r="92" spans="1:14" x14ac:dyDescent="0.25">
      <c r="A92" s="6" t="s">
        <v>549</v>
      </c>
      <c r="B92" s="23" t="s">
        <v>25</v>
      </c>
      <c r="C92" t="s">
        <v>17</v>
      </c>
    </row>
    <row r="93" spans="1:14" x14ac:dyDescent="0.25">
      <c r="B93" s="23"/>
      <c r="C93" t="str">
        <f>CONCATENATE("There is ",B91," well-known variant in ",B89,": ",B100,".")</f>
        <v>There is one well-known variant in EPHA6: [A97300204T](https://www.ncbi.nlm.nih.gov/projects/SNP/snp_ref.cgi?rs=1523773).</v>
      </c>
    </row>
    <row r="94" spans="1:14" x14ac:dyDescent="0.25">
      <c r="B94" s="23"/>
    </row>
    <row r="95" spans="1:14" x14ac:dyDescent="0.25">
      <c r="A95" s="6"/>
      <c r="B95" s="23"/>
      <c r="C95" t="str">
        <f>CONCATENATE("&lt;# ",B97," #&gt;")</f>
        <v>&lt;# A97300204T #&gt;</v>
      </c>
    </row>
    <row r="96" spans="1:14" x14ac:dyDescent="0.25">
      <c r="A96" s="6" t="s">
        <v>29</v>
      </c>
      <c r="B96" s="1" t="s">
        <v>425</v>
      </c>
      <c r="C96" t="str">
        <f>CONCATENATE(" &lt;Variant hgvs=",CHAR(34),B96,CHAR(34)," name=",CHAR(34),B97,CHAR(34),"&gt; ")</f>
        <v xml:space="preserve"> &lt;Variant hgvs="NC_000003.12:g.97300204A&gt;T" name="A97300204T"&gt; </v>
      </c>
    </row>
    <row r="97" spans="1:3" x14ac:dyDescent="0.25">
      <c r="A97" s="5" t="s">
        <v>30</v>
      </c>
      <c r="B97" s="1" t="s">
        <v>558</v>
      </c>
    </row>
    <row r="98" spans="1:3" x14ac:dyDescent="0.25">
      <c r="A98" s="5" t="s">
        <v>31</v>
      </c>
      <c r="B98" t="s">
        <v>66</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32</v>
      </c>
      <c r="B99" s="23" t="s">
        <v>37</v>
      </c>
      <c r="C99" t="s">
        <v>17</v>
      </c>
    </row>
    <row r="100" spans="1:3" x14ac:dyDescent="0.25">
      <c r="A100" s="5" t="s">
        <v>40</v>
      </c>
      <c r="B100" s="26" t="s">
        <v>559</v>
      </c>
      <c r="C100" t="str">
        <f>"&lt;/Variant&gt;"</f>
        <v>&lt;/Variant&gt;</v>
      </c>
    </row>
    <row r="101" spans="1:3" x14ac:dyDescent="0.25">
      <c r="A101" s="27"/>
      <c r="B101" s="28"/>
      <c r="C101" s="29"/>
    </row>
    <row r="102" spans="1:3" x14ac:dyDescent="0.25">
      <c r="A102" s="27"/>
      <c r="B102" s="28"/>
      <c r="C102" s="29" t="str">
        <f>C95</f>
        <v>&lt;# A97300204T #&gt;</v>
      </c>
    </row>
    <row r="103" spans="1:3" x14ac:dyDescent="0.25">
      <c r="A103" s="5" t="s">
        <v>39</v>
      </c>
      <c r="B103" s="1" t="s">
        <v>508</v>
      </c>
      <c r="C103" t="str">
        <f>CONCATENATE(" &lt;Genotype hgvs=",CHAR(34),B103,B104,";",B105,CHAR(34)," name=",CHAR(34),B97,CHAR(34),"&gt; ")</f>
        <v xml:space="preserve"> &lt;Genotype hgvs="NC_000003.12:g.[97300204A&gt;T];[97300204=]" name="A97300204T"&gt; </v>
      </c>
    </row>
    <row r="104" spans="1:3" x14ac:dyDescent="0.25">
      <c r="A104" s="5" t="s">
        <v>40</v>
      </c>
      <c r="B104" s="23" t="s">
        <v>556</v>
      </c>
    </row>
    <row r="105" spans="1:3" x14ac:dyDescent="0.25">
      <c r="A105" s="5" t="s">
        <v>31</v>
      </c>
      <c r="B105" s="23" t="s">
        <v>557</v>
      </c>
      <c r="C105" t="s">
        <v>452</v>
      </c>
    </row>
    <row r="106" spans="1:3" x14ac:dyDescent="0.25">
      <c r="A106" s="5" t="s">
        <v>45</v>
      </c>
      <c r="B106" s="23"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17</v>
      </c>
    </row>
    <row r="107" spans="1:3" x14ac:dyDescent="0.25">
      <c r="A107" s="6" t="s">
        <v>46</v>
      </c>
      <c r="B107" s="23" t="s">
        <v>193</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47</v>
      </c>
      <c r="B108" s="23">
        <v>5.5</v>
      </c>
    </row>
    <row r="109" spans="1:3" x14ac:dyDescent="0.25">
      <c r="A109" s="5"/>
      <c r="B109" s="23"/>
      <c r="C109" t="s">
        <v>454</v>
      </c>
    </row>
    <row r="110" spans="1:3" x14ac:dyDescent="0.25">
      <c r="A110" s="6"/>
      <c r="B110" s="23"/>
    </row>
    <row r="111" spans="1:3" x14ac:dyDescent="0.25">
      <c r="A111" s="6"/>
      <c r="B111" s="23"/>
      <c r="C111" t="str">
        <f>CONCATENATE("     ",B107)</f>
        <v xml:space="preserve">     You are in the Mild Loss of Function category. See below for more information.</v>
      </c>
    </row>
    <row r="112" spans="1:3" x14ac:dyDescent="0.25">
      <c r="A112" s="6"/>
      <c r="B112" s="23"/>
    </row>
    <row r="113" spans="1:3" x14ac:dyDescent="0.25">
      <c r="A113" s="6"/>
      <c r="B113" s="23"/>
      <c r="C113" t="s">
        <v>455</v>
      </c>
    </row>
    <row r="114" spans="1:3" x14ac:dyDescent="0.25">
      <c r="A114" s="5"/>
      <c r="B114" s="23"/>
    </row>
    <row r="115" spans="1:3" x14ac:dyDescent="0.25">
      <c r="A115" s="5"/>
      <c r="B115" s="23"/>
      <c r="C115" t="str">
        <f>CONCATENATE( " &lt;piechart percentage=",B108," /&gt;")</f>
        <v xml:space="preserve"> &lt;piechart percentage=5.5 /&gt;</v>
      </c>
    </row>
    <row r="116" spans="1:3" x14ac:dyDescent="0.25">
      <c r="A116" s="5"/>
      <c r="B116" s="23"/>
      <c r="C116" t="str">
        <f>" &lt;/Genotype&gt;"</f>
        <v xml:space="preserve"> &lt;/Genotype&gt;</v>
      </c>
    </row>
    <row r="117" spans="1:3" x14ac:dyDescent="0.25">
      <c r="A117" s="5" t="s">
        <v>48</v>
      </c>
      <c r="B117" s="23"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49</v>
      </c>
      <c r="B118" s="23" t="s">
        <v>194</v>
      </c>
      <c r="C118" t="s">
        <v>17</v>
      </c>
    </row>
    <row r="119" spans="1:3" x14ac:dyDescent="0.25">
      <c r="A119" s="6" t="s">
        <v>47</v>
      </c>
      <c r="B119" s="23">
        <v>1.5</v>
      </c>
      <c r="C119" t="s">
        <v>452</v>
      </c>
    </row>
    <row r="120" spans="1:3" x14ac:dyDescent="0.25">
      <c r="A120" s="6"/>
      <c r="B120" s="23"/>
    </row>
    <row r="121" spans="1:3" x14ac:dyDescent="0.25">
      <c r="A121" s="5"/>
      <c r="B121" s="23"/>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3"/>
    </row>
    <row r="123" spans="1:3" x14ac:dyDescent="0.25">
      <c r="A123" s="6"/>
      <c r="B123" s="23"/>
      <c r="C123" t="s">
        <v>454</v>
      </c>
    </row>
    <row r="124" spans="1:3" x14ac:dyDescent="0.25">
      <c r="A124" s="6"/>
      <c r="B124" s="23"/>
    </row>
    <row r="125" spans="1:3" x14ac:dyDescent="0.25">
      <c r="A125" s="6"/>
      <c r="B125" s="23"/>
      <c r="C125" t="str">
        <f>CONCATENATE("     ",B118)</f>
        <v xml:space="preserve">     Your variant is not associated with any loss of function.</v>
      </c>
    </row>
    <row r="126" spans="1:3" x14ac:dyDescent="0.25">
      <c r="A126" s="6"/>
      <c r="B126" s="23"/>
    </row>
    <row r="127" spans="1:3" x14ac:dyDescent="0.25">
      <c r="A127" s="5"/>
      <c r="B127" s="23"/>
      <c r="C127" t="s">
        <v>455</v>
      </c>
    </row>
    <row r="128" spans="1:3" x14ac:dyDescent="0.25">
      <c r="A128" s="5"/>
      <c r="B128" s="23"/>
    </row>
    <row r="129" spans="1:3" x14ac:dyDescent="0.25">
      <c r="A129" s="5"/>
      <c r="B129" s="23"/>
      <c r="C129" t="str">
        <f>CONCATENATE( " &lt;piechart percentage=",B119," /&gt;")</f>
        <v xml:space="preserve"> &lt;piechart percentage=1.5 /&gt;</v>
      </c>
    </row>
    <row r="130" spans="1:3" x14ac:dyDescent="0.25">
      <c r="A130" s="5"/>
      <c r="B130" s="23"/>
      <c r="C130" t="str">
        <f>" &lt;/Genotype&gt;"</f>
        <v xml:space="preserve"> &lt;/Genotype&gt;</v>
      </c>
    </row>
    <row r="131" spans="1:3" x14ac:dyDescent="0.25">
      <c r="A131" s="5" t="s">
        <v>50</v>
      </c>
      <c r="B131" s="23"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51</v>
      </c>
      <c r="B132" s="23" t="s">
        <v>194</v>
      </c>
      <c r="C132" t="s">
        <v>17</v>
      </c>
    </row>
    <row r="133" spans="1:3" x14ac:dyDescent="0.25">
      <c r="A133" s="6" t="s">
        <v>47</v>
      </c>
      <c r="B133" s="23">
        <v>93</v>
      </c>
      <c r="C133" t="s">
        <v>452</v>
      </c>
    </row>
    <row r="134" spans="1:3" x14ac:dyDescent="0.25">
      <c r="A134" s="5"/>
      <c r="B134" s="23"/>
    </row>
    <row r="135" spans="1:3" x14ac:dyDescent="0.25">
      <c r="A135" s="6"/>
      <c r="B135" s="23"/>
      <c r="C135" t="str">
        <f>CONCATENATE("     ",B131)</f>
        <v xml:space="preserve">     Your EPHA6 gene has no variants. A normal gene is referred to as a "wild-type" gene.</v>
      </c>
    </row>
    <row r="136" spans="1:3" x14ac:dyDescent="0.25">
      <c r="A136" s="6"/>
      <c r="B136" s="23"/>
    </row>
    <row r="137" spans="1:3" x14ac:dyDescent="0.25">
      <c r="A137" s="6"/>
      <c r="B137" s="23"/>
      <c r="C137" t="s">
        <v>454</v>
      </c>
    </row>
    <row r="138" spans="1:3" x14ac:dyDescent="0.25">
      <c r="A138" s="6"/>
      <c r="B138" s="23"/>
    </row>
    <row r="139" spans="1:3" x14ac:dyDescent="0.25">
      <c r="A139" s="6"/>
      <c r="B139" s="23"/>
      <c r="C139" t="str">
        <f>CONCATENATE("     ",B132)</f>
        <v xml:space="preserve">     Your variant is not associated with any loss of function.</v>
      </c>
    </row>
    <row r="140" spans="1:3" x14ac:dyDescent="0.25">
      <c r="A140" s="5"/>
      <c r="B140" s="23"/>
    </row>
    <row r="141" spans="1:3" x14ac:dyDescent="0.25">
      <c r="A141" s="5"/>
      <c r="B141" s="23"/>
      <c r="C141" t="s">
        <v>455</v>
      </c>
    </row>
    <row r="142" spans="1:3" x14ac:dyDescent="0.25">
      <c r="A142" s="5"/>
      <c r="B142" s="23"/>
    </row>
    <row r="143" spans="1:3" x14ac:dyDescent="0.25">
      <c r="A143" s="5"/>
      <c r="B143" s="23"/>
      <c r="C143" t="str">
        <f>CONCATENATE( " &lt;piechart percentage=",B133," /&gt;")</f>
        <v xml:space="preserve"> &lt;piechart percentage=93 /&gt;</v>
      </c>
    </row>
    <row r="144" spans="1:3" x14ac:dyDescent="0.25">
      <c r="A144" s="5"/>
      <c r="B144" s="23"/>
      <c r="C144" t="str">
        <f>" &lt;/Genotype&gt;"</f>
        <v xml:space="preserve"> &lt;/Genotype&gt;</v>
      </c>
    </row>
    <row r="145" spans="1:3" x14ac:dyDescent="0.25">
      <c r="A145" s="5" t="s">
        <v>52</v>
      </c>
      <c r="B145" s="23" t="str">
        <f>CONCATENATE("Your ",B89," gene has an unknown variant.")</f>
        <v>Your EPHA6 gene has an unknown variant.</v>
      </c>
      <c r="C145" t="str">
        <f>CONCATENATE(" &lt;Genotype hgvs=",CHAR(34),"unknown",CHAR(34),"&gt; ")</f>
        <v xml:space="preserve"> &lt;Genotype hgvs="unknown"&gt; </v>
      </c>
    </row>
    <row r="146" spans="1:3" x14ac:dyDescent="0.25">
      <c r="A146" s="6" t="s">
        <v>52</v>
      </c>
      <c r="B146" s="23" t="s">
        <v>115</v>
      </c>
      <c r="C146" t="s">
        <v>17</v>
      </c>
    </row>
    <row r="147" spans="1:3" x14ac:dyDescent="0.25">
      <c r="A147" s="6" t="s">
        <v>47</v>
      </c>
      <c r="B147" s="23"/>
      <c r="C147" t="s">
        <v>452</v>
      </c>
    </row>
    <row r="148" spans="1:3" x14ac:dyDescent="0.25">
      <c r="A148" s="6"/>
      <c r="B148" s="23"/>
    </row>
    <row r="149" spans="1:3" x14ac:dyDescent="0.25">
      <c r="A149" s="6"/>
      <c r="B149" s="23"/>
      <c r="C149" t="str">
        <f>CONCATENATE("     ",B145)</f>
        <v xml:space="preserve">     Your EPHA6 gene has an unknown variant.</v>
      </c>
    </row>
    <row r="150" spans="1:3" x14ac:dyDescent="0.25">
      <c r="A150" s="6"/>
      <c r="B150" s="23"/>
    </row>
    <row r="151" spans="1:3" x14ac:dyDescent="0.25">
      <c r="A151" s="6"/>
      <c r="B151" s="23"/>
      <c r="C151" t="s">
        <v>454</v>
      </c>
    </row>
    <row r="152" spans="1:3" x14ac:dyDescent="0.25">
      <c r="A152" s="6"/>
      <c r="B152" s="23"/>
    </row>
    <row r="153" spans="1:3" x14ac:dyDescent="0.25">
      <c r="A153" s="5"/>
      <c r="B153" s="23"/>
      <c r="C153" t="str">
        <f>CONCATENATE("     ",B146)</f>
        <v xml:space="preserve">     The effect is unknown.</v>
      </c>
    </row>
    <row r="154" spans="1:3" x14ac:dyDescent="0.25">
      <c r="A154" s="6"/>
      <c r="B154" s="23"/>
    </row>
    <row r="155" spans="1:3" x14ac:dyDescent="0.25">
      <c r="A155" s="5"/>
      <c r="B155" s="23"/>
      <c r="C155" t="s">
        <v>455</v>
      </c>
    </row>
    <row r="156" spans="1:3" x14ac:dyDescent="0.25">
      <c r="A156" s="5"/>
      <c r="B156" s="23"/>
    </row>
    <row r="157" spans="1:3" x14ac:dyDescent="0.25">
      <c r="A157" s="5"/>
      <c r="B157" s="23"/>
      <c r="C157" t="str">
        <f>CONCATENATE( " &lt;piechart percentage=",B147," /&gt;")</f>
        <v xml:space="preserve"> &lt;piechart percentage= /&gt;</v>
      </c>
    </row>
    <row r="158" spans="1:3" x14ac:dyDescent="0.25">
      <c r="A158" s="5"/>
      <c r="B158" s="23"/>
      <c r="C158" t="str">
        <f>" &lt;/Genotype&gt;"</f>
        <v xml:space="preserve"> &lt;/Genotype&gt;</v>
      </c>
    </row>
    <row r="159" spans="1:3" x14ac:dyDescent="0.25">
      <c r="A159" s="5" t="s">
        <v>50</v>
      </c>
      <c r="B159" s="23"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51</v>
      </c>
      <c r="B160" s="64" t="s">
        <v>113</v>
      </c>
      <c r="C160" s="65" t="s">
        <v>17</v>
      </c>
    </row>
    <row r="161" spans="1:3" x14ac:dyDescent="0.25">
      <c r="A161" s="63" t="s">
        <v>47</v>
      </c>
      <c r="B161" s="64"/>
      <c r="C161" s="65" t="s">
        <v>452</v>
      </c>
    </row>
    <row r="162" spans="1:3" x14ac:dyDescent="0.25">
      <c r="A162" s="63"/>
      <c r="B162" s="64"/>
      <c r="C162" s="65"/>
    </row>
    <row r="163" spans="1:3" x14ac:dyDescent="0.25">
      <c r="A163" s="6"/>
      <c r="B163" s="23"/>
      <c r="C163" t="str">
        <f>CONCATENATE("     ",B159)</f>
        <v xml:space="preserve">     Your EPHA6 gene has no variants. A normal gene is referred to as a "wild-type" gene.</v>
      </c>
    </row>
    <row r="164" spans="1:3" x14ac:dyDescent="0.25">
      <c r="A164" s="6"/>
      <c r="B164" s="23"/>
    </row>
    <row r="165" spans="1:3" x14ac:dyDescent="0.25">
      <c r="A165" s="6"/>
      <c r="B165" s="23"/>
      <c r="C165" t="s">
        <v>454</v>
      </c>
    </row>
    <row r="166" spans="1:3" x14ac:dyDescent="0.25">
      <c r="A166" s="6"/>
      <c r="B166" s="23"/>
    </row>
    <row r="167" spans="1:3" x14ac:dyDescent="0.25">
      <c r="A167" s="6"/>
      <c r="B167" s="23"/>
      <c r="C167" t="str">
        <f>CONCATENATE("     ",B160)</f>
        <v xml:space="preserve">     This variant is not associated with increased risk.</v>
      </c>
    </row>
    <row r="168" spans="1:3" x14ac:dyDescent="0.25">
      <c r="A168" s="6"/>
      <c r="B168" s="23"/>
    </row>
    <row r="169" spans="1:3" x14ac:dyDescent="0.25">
      <c r="A169" s="6"/>
      <c r="B169" s="23"/>
      <c r="C169" t="s">
        <v>455</v>
      </c>
    </row>
    <row r="170" spans="1:3" x14ac:dyDescent="0.25">
      <c r="A170" s="5"/>
      <c r="B170" s="23"/>
    </row>
    <row r="171" spans="1:3" x14ac:dyDescent="0.25">
      <c r="A171" s="6"/>
      <c r="B171" s="23"/>
      <c r="C171" t="str">
        <f>CONCATENATE( " &lt;piechart percentage=",B161," /&gt;")</f>
        <v xml:space="preserve"> &lt;piechart percentage= /&gt;</v>
      </c>
    </row>
    <row r="172" spans="1:3" x14ac:dyDescent="0.25">
      <c r="A172" s="6"/>
      <c r="B172" s="23"/>
      <c r="C172" t="str">
        <f>" &lt;/Genotype&gt;"</f>
        <v xml:space="preserve"> &lt;/Genotype&gt;</v>
      </c>
    </row>
    <row r="173" spans="1:3" x14ac:dyDescent="0.25">
      <c r="A173" s="6"/>
      <c r="B173" s="23"/>
      <c r="C173" t="str">
        <f>"&lt;/GeneAnalysis&gt;"</f>
        <v>&lt;/GeneAnalysis&gt;</v>
      </c>
    </row>
    <row r="174" spans="1:3" x14ac:dyDescent="0.25">
      <c r="A174" s="29"/>
      <c r="B174" s="29"/>
      <c r="C174" s="29"/>
    </row>
    <row r="175" spans="1:3" x14ac:dyDescent="0.25">
      <c r="A175" s="50"/>
      <c r="B175" s="50"/>
      <c r="C175" s="51"/>
    </row>
    <row r="176" spans="1:3" x14ac:dyDescent="0.25">
      <c r="A176" s="29"/>
      <c r="B176" s="29"/>
      <c r="C176" s="29"/>
    </row>
    <row r="177" spans="1:3" x14ac:dyDescent="0.25">
      <c r="A177" s="6" t="s">
        <v>4</v>
      </c>
      <c r="B177" s="23" t="s">
        <v>423</v>
      </c>
      <c r="C177" t="str">
        <f>CONCATENATE("&lt;GeneAnalysis gene=",CHAR(34),B177,CHAR(34)," interval=",CHAR(34),B178,CHAR(34),"&gt; ")</f>
        <v xml:space="preserve">&lt;GeneAnalysis gene="EIF3A" interval="NC_000010.11:g.119033670_119080884"&gt; </v>
      </c>
    </row>
    <row r="178" spans="1:3" x14ac:dyDescent="0.25">
      <c r="A178" s="6" t="s">
        <v>27</v>
      </c>
      <c r="B178" s="23" t="s">
        <v>566</v>
      </c>
    </row>
    <row r="179" spans="1:3" x14ac:dyDescent="0.25">
      <c r="A179" s="6" t="s">
        <v>28</v>
      </c>
      <c r="B179" s="23" t="s">
        <v>324</v>
      </c>
      <c r="C179" t="str">
        <f>CONCATENATE("# What are some common mutations of ",B177,"?")</f>
        <v># What are some common mutations of EIF3A?</v>
      </c>
    </row>
    <row r="180" spans="1:3" x14ac:dyDescent="0.25">
      <c r="A180" s="6" t="s">
        <v>549</v>
      </c>
      <c r="B180" s="23" t="s">
        <v>25</v>
      </c>
      <c r="C180" t="s">
        <v>17</v>
      </c>
    </row>
    <row r="181" spans="1:3" x14ac:dyDescent="0.25">
      <c r="B181" s="23"/>
      <c r="C181" t="str">
        <f>CONCATENATE("There is ",B179," well-known variant in ",B177,": ",B188,".")</f>
        <v>There is one well-known variant in EIF3A: [A119059941G](https://www.ncbi.nlm.nih.gov/projects/SNP/snp_ref.cgi?rs=1523773).</v>
      </c>
    </row>
    <row r="182" spans="1:3" x14ac:dyDescent="0.25">
      <c r="B182" s="23"/>
    </row>
    <row r="183" spans="1:3" x14ac:dyDescent="0.25">
      <c r="A183" s="6"/>
      <c r="B183" s="23"/>
      <c r="C183" t="str">
        <f>CONCATENATE("&lt;# ",B185," #&gt;")</f>
        <v>&lt;# A119059941G #&gt;</v>
      </c>
    </row>
    <row r="184" spans="1:3" x14ac:dyDescent="0.25">
      <c r="A184" s="6" t="s">
        <v>29</v>
      </c>
      <c r="B184" s="1" t="s">
        <v>424</v>
      </c>
      <c r="C184" t="str">
        <f>CONCATENATE(" &lt;Variant hgvs=",CHAR(34),B184,CHAR(34)," name=",CHAR(34),B185,CHAR(34),"&gt; ")</f>
        <v xml:space="preserve"> &lt;Variant hgvs="NC_000010.11:g.119059941A&gt;G" name="A119059941G"&gt; </v>
      </c>
    </row>
    <row r="185" spans="1:3" x14ac:dyDescent="0.25">
      <c r="A185" s="5" t="s">
        <v>30</v>
      </c>
      <c r="B185" s="1" t="s">
        <v>564</v>
      </c>
    </row>
    <row r="186" spans="1:3" x14ac:dyDescent="0.25">
      <c r="A186" s="5" t="s">
        <v>31</v>
      </c>
      <c r="B186" t="s">
        <v>66</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32</v>
      </c>
      <c r="B187" s="23" t="s">
        <v>38</v>
      </c>
      <c r="C187" t="s">
        <v>17</v>
      </c>
    </row>
    <row r="188" spans="1:3" x14ac:dyDescent="0.25">
      <c r="A188" s="5" t="s">
        <v>40</v>
      </c>
      <c r="B188" s="26" t="s">
        <v>565</v>
      </c>
      <c r="C188" t="str">
        <f>"&lt;/Variant&gt;"</f>
        <v>&lt;/Variant&gt;</v>
      </c>
    </row>
    <row r="189" spans="1:3" x14ac:dyDescent="0.25">
      <c r="A189" s="27"/>
      <c r="B189" s="28"/>
      <c r="C189" s="29"/>
    </row>
    <row r="190" spans="1:3" x14ac:dyDescent="0.25">
      <c r="A190" s="27"/>
      <c r="B190" s="28"/>
      <c r="C190" s="29" t="str">
        <f>C183</f>
        <v>&lt;# A119059941G #&gt;</v>
      </c>
    </row>
    <row r="191" spans="1:3" x14ac:dyDescent="0.25">
      <c r="A191" s="5" t="s">
        <v>39</v>
      </c>
      <c r="B191" s="1" t="s">
        <v>561</v>
      </c>
      <c r="C191" t="str">
        <f>CONCATENATE(" &lt;Genotype hgvs=",CHAR(34),B191,B192,";",B193,CHAR(34)," name=",CHAR(34),B185,CHAR(34),"&gt; ")</f>
        <v xml:space="preserve"> &lt;Genotype hgvs="NC_000010.11:g.[119059941A&gt;G];[119059941=]" name="A119059941G"&gt; </v>
      </c>
    </row>
    <row r="192" spans="1:3" x14ac:dyDescent="0.25">
      <c r="A192" s="5" t="s">
        <v>40</v>
      </c>
      <c r="B192" s="23" t="s">
        <v>562</v>
      </c>
    </row>
    <row r="193" spans="1:3" x14ac:dyDescent="0.25">
      <c r="A193" s="5" t="s">
        <v>31</v>
      </c>
      <c r="B193" s="23" t="s">
        <v>563</v>
      </c>
      <c r="C193" t="s">
        <v>452</v>
      </c>
    </row>
    <row r="194" spans="1:3" x14ac:dyDescent="0.25">
      <c r="A194" s="5" t="s">
        <v>45</v>
      </c>
      <c r="B194" s="23"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17</v>
      </c>
    </row>
    <row r="195" spans="1:3" x14ac:dyDescent="0.25">
      <c r="A195" s="6" t="s">
        <v>46</v>
      </c>
      <c r="B195" s="23" t="s">
        <v>193</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47</v>
      </c>
      <c r="B196" s="23">
        <v>43.6</v>
      </c>
    </row>
    <row r="197" spans="1:3" x14ac:dyDescent="0.25">
      <c r="A197" s="5"/>
      <c r="B197" s="23"/>
      <c r="C197" t="s">
        <v>454</v>
      </c>
    </row>
    <row r="198" spans="1:3" x14ac:dyDescent="0.25">
      <c r="A198" s="6"/>
      <c r="B198" s="23"/>
    </row>
    <row r="199" spans="1:3" x14ac:dyDescent="0.25">
      <c r="A199" s="6"/>
      <c r="B199" s="23"/>
      <c r="C199" t="str">
        <f>CONCATENATE("     ",B195)</f>
        <v xml:space="preserve">     You are in the Mild Loss of Function category. See below for more information.</v>
      </c>
    </row>
    <row r="200" spans="1:3" x14ac:dyDescent="0.25">
      <c r="A200" s="6"/>
      <c r="B200" s="23"/>
    </row>
    <row r="201" spans="1:3" x14ac:dyDescent="0.25">
      <c r="A201" s="6"/>
      <c r="B201" s="23"/>
      <c r="C201" t="s">
        <v>455</v>
      </c>
    </row>
    <row r="202" spans="1:3" x14ac:dyDescent="0.25">
      <c r="A202" s="5"/>
      <c r="B202" s="23"/>
    </row>
    <row r="203" spans="1:3" x14ac:dyDescent="0.25">
      <c r="A203" s="5"/>
      <c r="B203" s="23"/>
      <c r="C203" t="str">
        <f>CONCATENATE( " &lt;piechart percentage=",B196," /&gt;")</f>
        <v xml:space="preserve"> &lt;piechart percentage=43.6 /&gt;</v>
      </c>
    </row>
    <row r="204" spans="1:3" x14ac:dyDescent="0.25">
      <c r="A204" s="5"/>
      <c r="B204" s="23"/>
      <c r="C204" t="str">
        <f>" &lt;/Genotype&gt;"</f>
        <v xml:space="preserve"> &lt;/Genotype&gt;</v>
      </c>
    </row>
    <row r="205" spans="1:3" x14ac:dyDescent="0.25">
      <c r="A205" s="5" t="s">
        <v>48</v>
      </c>
      <c r="B205" s="23"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49</v>
      </c>
      <c r="B206" s="23" t="s">
        <v>165</v>
      </c>
      <c r="C206" t="s">
        <v>17</v>
      </c>
    </row>
    <row r="207" spans="1:3" x14ac:dyDescent="0.25">
      <c r="A207" s="6" t="s">
        <v>47</v>
      </c>
      <c r="B207" s="23">
        <v>21.2</v>
      </c>
      <c r="C207" t="s">
        <v>452</v>
      </c>
    </row>
    <row r="208" spans="1:3" x14ac:dyDescent="0.25">
      <c r="A208" s="6"/>
      <c r="B208" s="23"/>
    </row>
    <row r="209" spans="1:3" x14ac:dyDescent="0.25">
      <c r="A209" s="5"/>
      <c r="B209" s="23"/>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3"/>
    </row>
    <row r="211" spans="1:3" x14ac:dyDescent="0.25">
      <c r="A211" s="6"/>
      <c r="B211" s="23"/>
      <c r="C211" t="s">
        <v>454</v>
      </c>
    </row>
    <row r="212" spans="1:3" x14ac:dyDescent="0.25">
      <c r="A212" s="6"/>
      <c r="B212" s="23"/>
    </row>
    <row r="213" spans="1:3" x14ac:dyDescent="0.25">
      <c r="A213" s="6"/>
      <c r="B213" s="23"/>
      <c r="C213" t="str">
        <f>CONCATENATE("     ",B206)</f>
        <v xml:space="preserve">     You are in the Moderate Loss of Function category. See below for more information.</v>
      </c>
    </row>
    <row r="214" spans="1:3" x14ac:dyDescent="0.25">
      <c r="A214" s="6"/>
      <c r="B214" s="23"/>
    </row>
    <row r="215" spans="1:3" x14ac:dyDescent="0.25">
      <c r="A215" s="5"/>
      <c r="B215" s="23"/>
      <c r="C215" t="s">
        <v>455</v>
      </c>
    </row>
    <row r="216" spans="1:3" x14ac:dyDescent="0.25">
      <c r="A216" s="5"/>
      <c r="B216" s="23"/>
    </row>
    <row r="217" spans="1:3" x14ac:dyDescent="0.25">
      <c r="A217" s="5"/>
      <c r="B217" s="23"/>
      <c r="C217" t="str">
        <f>CONCATENATE( " &lt;piechart percentage=",B207," /&gt;")</f>
        <v xml:space="preserve"> &lt;piechart percentage=21.2 /&gt;</v>
      </c>
    </row>
    <row r="218" spans="1:3" x14ac:dyDescent="0.25">
      <c r="A218" s="5"/>
      <c r="B218" s="23"/>
      <c r="C218" t="str">
        <f>" &lt;/Genotype&gt;"</f>
        <v xml:space="preserve"> &lt;/Genotype&gt;</v>
      </c>
    </row>
    <row r="219" spans="1:3" x14ac:dyDescent="0.25">
      <c r="A219" s="5" t="s">
        <v>50</v>
      </c>
      <c r="B219" s="23"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51</v>
      </c>
      <c r="B220" s="23" t="s">
        <v>194</v>
      </c>
      <c r="C220" t="s">
        <v>17</v>
      </c>
    </row>
    <row r="221" spans="1:3" x14ac:dyDescent="0.25">
      <c r="A221" s="6" t="s">
        <v>47</v>
      </c>
      <c r="B221" s="23">
        <v>35.299999999999997</v>
      </c>
      <c r="C221" t="s">
        <v>452</v>
      </c>
    </row>
    <row r="222" spans="1:3" x14ac:dyDescent="0.25">
      <c r="A222" s="5"/>
      <c r="B222" s="23"/>
    </row>
    <row r="223" spans="1:3" x14ac:dyDescent="0.25">
      <c r="A223" s="6"/>
      <c r="B223" s="23"/>
      <c r="C223" t="str">
        <f>CONCATENATE("     ",B219)</f>
        <v xml:space="preserve">     Your EIF3A gene has no variants. A normal gene is referred to as a "wild-type" gene.</v>
      </c>
    </row>
    <row r="224" spans="1:3" x14ac:dyDescent="0.25">
      <c r="A224" s="6"/>
      <c r="B224" s="23"/>
    </row>
    <row r="225" spans="1:3" x14ac:dyDescent="0.25">
      <c r="A225" s="6"/>
      <c r="B225" s="23"/>
      <c r="C225" t="s">
        <v>454</v>
      </c>
    </row>
    <row r="226" spans="1:3" x14ac:dyDescent="0.25">
      <c r="A226" s="6"/>
      <c r="B226" s="23"/>
    </row>
    <row r="227" spans="1:3" x14ac:dyDescent="0.25">
      <c r="A227" s="6"/>
      <c r="B227" s="23"/>
      <c r="C227" t="str">
        <f>CONCATENATE("     ",B220)</f>
        <v xml:space="preserve">     Your variant is not associated with any loss of function.</v>
      </c>
    </row>
    <row r="228" spans="1:3" x14ac:dyDescent="0.25">
      <c r="A228" s="5"/>
      <c r="B228" s="23"/>
    </row>
    <row r="229" spans="1:3" x14ac:dyDescent="0.25">
      <c r="A229" s="5"/>
      <c r="B229" s="23"/>
      <c r="C229" t="s">
        <v>455</v>
      </c>
    </row>
    <row r="230" spans="1:3" x14ac:dyDescent="0.25">
      <c r="A230" s="5"/>
      <c r="B230" s="23"/>
    </row>
    <row r="231" spans="1:3" x14ac:dyDescent="0.25">
      <c r="A231" s="5"/>
      <c r="B231" s="23"/>
      <c r="C231" t="str">
        <f>CONCATENATE( " &lt;piechart percentage=",B221," /&gt;")</f>
        <v xml:space="preserve"> &lt;piechart percentage=35.3 /&gt;</v>
      </c>
    </row>
    <row r="232" spans="1:3" x14ac:dyDescent="0.25">
      <c r="A232" s="5"/>
      <c r="B232" s="23"/>
      <c r="C232" t="str">
        <f>" &lt;/Genotype&gt;"</f>
        <v xml:space="preserve"> &lt;/Genotype&gt;</v>
      </c>
    </row>
    <row r="233" spans="1:3" x14ac:dyDescent="0.25">
      <c r="A233" s="5" t="s">
        <v>52</v>
      </c>
      <c r="B233" s="23" t="str">
        <f>CONCATENATE("Your ",B177," gene has an unknown variant.")</f>
        <v>Your EIF3A gene has an unknown variant.</v>
      </c>
      <c r="C233" t="str">
        <f>CONCATENATE(" &lt;Genotype hgvs=",CHAR(34),"unknown",CHAR(34),"&gt; ")</f>
        <v xml:space="preserve"> &lt;Genotype hgvs="unknown"&gt; </v>
      </c>
    </row>
    <row r="234" spans="1:3" x14ac:dyDescent="0.25">
      <c r="A234" s="6" t="s">
        <v>52</v>
      </c>
      <c r="B234" s="23" t="s">
        <v>115</v>
      </c>
      <c r="C234" t="s">
        <v>17</v>
      </c>
    </row>
    <row r="235" spans="1:3" x14ac:dyDescent="0.25">
      <c r="A235" s="6" t="s">
        <v>47</v>
      </c>
      <c r="B235" s="23"/>
      <c r="C235" t="s">
        <v>452</v>
      </c>
    </row>
    <row r="236" spans="1:3" x14ac:dyDescent="0.25">
      <c r="A236" s="6"/>
      <c r="B236" s="23"/>
    </row>
    <row r="237" spans="1:3" x14ac:dyDescent="0.25">
      <c r="A237" s="6"/>
      <c r="B237" s="23"/>
      <c r="C237" t="str">
        <f>CONCATENATE("     ",B233)</f>
        <v xml:space="preserve">     Your EIF3A gene has an unknown variant.</v>
      </c>
    </row>
    <row r="238" spans="1:3" x14ac:dyDescent="0.25">
      <c r="A238" s="6"/>
      <c r="B238" s="23"/>
    </row>
    <row r="239" spans="1:3" x14ac:dyDescent="0.25">
      <c r="A239" s="6"/>
      <c r="B239" s="23"/>
      <c r="C239" t="s">
        <v>454</v>
      </c>
    </row>
    <row r="240" spans="1:3" x14ac:dyDescent="0.25">
      <c r="A240" s="6"/>
      <c r="B240" s="23"/>
    </row>
    <row r="241" spans="1:3" x14ac:dyDescent="0.25">
      <c r="A241" s="5"/>
      <c r="B241" s="23"/>
      <c r="C241" t="str">
        <f>CONCATENATE("     ",B234)</f>
        <v xml:space="preserve">     The effect is unknown.</v>
      </c>
    </row>
    <row r="242" spans="1:3" x14ac:dyDescent="0.25">
      <c r="A242" s="6"/>
      <c r="B242" s="23"/>
    </row>
    <row r="243" spans="1:3" x14ac:dyDescent="0.25">
      <c r="A243" s="5"/>
      <c r="B243" s="23"/>
      <c r="C243" t="s">
        <v>455</v>
      </c>
    </row>
    <row r="244" spans="1:3" x14ac:dyDescent="0.25">
      <c r="A244" s="5"/>
      <c r="B244" s="23"/>
    </row>
    <row r="245" spans="1:3" x14ac:dyDescent="0.25">
      <c r="A245" s="5"/>
      <c r="B245" s="23"/>
      <c r="C245" t="str">
        <f>CONCATENATE( " &lt;piechart percentage=",B235," /&gt;")</f>
        <v xml:space="preserve"> &lt;piechart percentage= /&gt;</v>
      </c>
    </row>
    <row r="246" spans="1:3" x14ac:dyDescent="0.25">
      <c r="A246" s="5"/>
      <c r="B246" s="23"/>
      <c r="C246" t="str">
        <f>" &lt;/Genotype&gt;"</f>
        <v xml:space="preserve"> &lt;/Genotype&gt;</v>
      </c>
    </row>
    <row r="247" spans="1:3" x14ac:dyDescent="0.25">
      <c r="A247" s="5" t="s">
        <v>50</v>
      </c>
      <c r="B247" s="23"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51</v>
      </c>
      <c r="B248" s="64" t="s">
        <v>113</v>
      </c>
      <c r="C248" s="65" t="s">
        <v>17</v>
      </c>
    </row>
    <row r="249" spans="1:3" x14ac:dyDescent="0.25">
      <c r="A249" s="63" t="s">
        <v>47</v>
      </c>
      <c r="B249" s="64"/>
      <c r="C249" s="65" t="s">
        <v>452</v>
      </c>
    </row>
    <row r="250" spans="1:3" x14ac:dyDescent="0.25">
      <c r="A250" s="63"/>
      <c r="B250" s="64"/>
      <c r="C250" s="65"/>
    </row>
    <row r="251" spans="1:3" x14ac:dyDescent="0.25">
      <c r="A251" s="6"/>
      <c r="B251" s="23"/>
      <c r="C251" t="str">
        <f>CONCATENATE("     ",B247)</f>
        <v xml:space="preserve">     Your EIF3A gene has no variants. A normal gene is referred to as a "wild-type" gene.</v>
      </c>
    </row>
    <row r="252" spans="1:3" x14ac:dyDescent="0.25">
      <c r="A252" s="6"/>
      <c r="B252" s="23"/>
    </row>
    <row r="253" spans="1:3" x14ac:dyDescent="0.25">
      <c r="A253" s="6"/>
      <c r="B253" s="23"/>
      <c r="C253" t="s">
        <v>454</v>
      </c>
    </row>
    <row r="254" spans="1:3" x14ac:dyDescent="0.25">
      <c r="A254" s="6"/>
      <c r="B254" s="23"/>
    </row>
    <row r="255" spans="1:3" x14ac:dyDescent="0.25">
      <c r="A255" s="6"/>
      <c r="B255" s="23"/>
      <c r="C255" t="str">
        <f>CONCATENATE("     ",B248)</f>
        <v xml:space="preserve">     This variant is not associated with increased risk.</v>
      </c>
    </row>
    <row r="256" spans="1:3" x14ac:dyDescent="0.25">
      <c r="A256" s="6"/>
      <c r="B256" s="23"/>
    </row>
    <row r="257" spans="1:15" x14ac:dyDescent="0.25">
      <c r="A257" s="6"/>
      <c r="B257" s="23"/>
      <c r="C257" t="s">
        <v>455</v>
      </c>
      <c r="J257" s="29"/>
      <c r="K257" s="29"/>
      <c r="L257" s="29"/>
      <c r="M257" s="29"/>
      <c r="N257" s="29"/>
    </row>
    <row r="258" spans="1:15" x14ac:dyDescent="0.25">
      <c r="A258" s="5"/>
      <c r="B258" s="23"/>
      <c r="J258" s="29"/>
      <c r="K258" s="29"/>
      <c r="L258" s="29"/>
      <c r="M258" s="29"/>
      <c r="N258" s="29"/>
    </row>
    <row r="259" spans="1:15" x14ac:dyDescent="0.25">
      <c r="A259" s="6"/>
      <c r="B259" s="23"/>
      <c r="C259" t="str">
        <f>CONCATENATE( " &lt;piechart percentage=",B249," /&gt;")</f>
        <v xml:space="preserve"> &lt;piechart percentage= /&gt;</v>
      </c>
      <c r="J259" s="29"/>
      <c r="K259" s="29"/>
      <c r="L259" s="29"/>
      <c r="M259" s="29"/>
      <c r="N259" s="29"/>
    </row>
    <row r="260" spans="1:15" x14ac:dyDescent="0.25">
      <c r="A260" s="6"/>
      <c r="B260" s="23"/>
      <c r="C260" t="str">
        <f>" &lt;/Genotype&gt;"</f>
        <v xml:space="preserve"> &lt;/Genotype&gt;</v>
      </c>
      <c r="K260" s="50"/>
      <c r="L260" s="50"/>
      <c r="M260" s="51"/>
      <c r="N260" s="50"/>
    </row>
    <row r="261" spans="1:15" x14ac:dyDescent="0.25">
      <c r="A261" s="6"/>
      <c r="B261" s="23"/>
      <c r="C261" t="str">
        <f>"&lt;/GeneAnalysis&gt;"</f>
        <v>&lt;/GeneAnalysis&gt;</v>
      </c>
    </row>
    <row r="262" spans="1:15" s="29" customFormat="1" x14ac:dyDescent="0.25">
      <c r="J262"/>
      <c r="K262"/>
      <c r="L262"/>
      <c r="M262"/>
      <c r="N262"/>
    </row>
    <row r="263" spans="1:15" s="29" customFormat="1" x14ac:dyDescent="0.25">
      <c r="A263" s="57"/>
      <c r="B263" s="57"/>
      <c r="C263" s="59"/>
      <c r="J263"/>
      <c r="K263"/>
      <c r="L263"/>
      <c r="M263"/>
      <c r="N263"/>
    </row>
    <row r="264" spans="1:15" s="29" customFormat="1" x14ac:dyDescent="0.25">
      <c r="J264"/>
      <c r="K264"/>
      <c r="L264"/>
      <c r="M264"/>
      <c r="N264"/>
    </row>
    <row r="265" spans="1:15" x14ac:dyDescent="0.25">
      <c r="A265" s="6" t="s">
        <v>4</v>
      </c>
      <c r="B265" s="23" t="s">
        <v>426</v>
      </c>
      <c r="C265" t="str">
        <f>CONCATENATE("&lt;GeneAnalysis gene=",CHAR(34),B265,CHAR(34)," interval=",CHAR(34),B266,CHAR(34),"&gt; ")</f>
        <v xml:space="preserve">&lt;GeneAnalysis gene="IL1A" interval="NC_000002.12:g.112773915_112785398"&gt; </v>
      </c>
      <c r="O265" s="53"/>
    </row>
    <row r="266" spans="1:15" x14ac:dyDescent="0.25">
      <c r="A266" s="6" t="s">
        <v>27</v>
      </c>
      <c r="B266" s="23" t="s">
        <v>569</v>
      </c>
    </row>
    <row r="267" spans="1:15" x14ac:dyDescent="0.25">
      <c r="A267" s="6" t="s">
        <v>28</v>
      </c>
      <c r="B267" s="23" t="s">
        <v>324</v>
      </c>
      <c r="C267" t="str">
        <f>CONCATENATE("# What are some common mutations of ",B265,"?")</f>
        <v># What are some common mutations of IL1A?</v>
      </c>
    </row>
    <row r="268" spans="1:15" x14ac:dyDescent="0.25">
      <c r="A268" s="6" t="s">
        <v>549</v>
      </c>
      <c r="B268" s="23" t="s">
        <v>25</v>
      </c>
      <c r="C268" t="s">
        <v>17</v>
      </c>
    </row>
    <row r="269" spans="1:15" x14ac:dyDescent="0.25">
      <c r="B269" s="23"/>
      <c r="C269" t="str">
        <f>CONCATENATE("There is ",B267," well-known variant in ",B265,": ",B276,".")</f>
        <v>There is one well-known variant in IL1A: [G112777818T](https://www.ncbi.nlm.nih.gov/projects/SNP/snp_ref.cgi?rs=2071376).</v>
      </c>
    </row>
    <row r="270" spans="1:15" x14ac:dyDescent="0.25">
      <c r="B270" s="23"/>
    </row>
    <row r="271" spans="1:15" x14ac:dyDescent="0.25">
      <c r="A271" s="6"/>
      <c r="B271" s="23"/>
      <c r="C271" t="str">
        <f>CONCATENATE("&lt;# ",B273," #&gt;")</f>
        <v>&lt;# G112777818T #&gt;</v>
      </c>
    </row>
    <row r="272" spans="1:15" x14ac:dyDescent="0.25">
      <c r="A272" s="6" t="s">
        <v>29</v>
      </c>
      <c r="B272" s="1" t="s">
        <v>427</v>
      </c>
      <c r="C272" t="str">
        <f>CONCATENATE(" &lt;Variant hgvs=",CHAR(34),B272,CHAR(34)," name=",CHAR(34),B273,CHAR(34),"&gt; ")</f>
        <v xml:space="preserve"> &lt;Variant hgvs="NC_000002.12:g.112777818G&gt;T" name="G112777818T"&gt; </v>
      </c>
      <c r="J272" s="29"/>
      <c r="K272" s="29"/>
      <c r="L272" s="29"/>
      <c r="M272" s="29"/>
      <c r="N272" s="29"/>
    </row>
    <row r="273" spans="1:14" x14ac:dyDescent="0.25">
      <c r="A273" s="5" t="s">
        <v>30</v>
      </c>
      <c r="B273" s="1" t="s">
        <v>570</v>
      </c>
      <c r="J273" s="29"/>
      <c r="K273" s="29"/>
      <c r="L273" s="29"/>
      <c r="M273" s="29"/>
      <c r="N273" s="29"/>
    </row>
    <row r="274" spans="1:14" x14ac:dyDescent="0.25">
      <c r="A274" s="5" t="s">
        <v>31</v>
      </c>
      <c r="B274" t="s">
        <v>38</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32</v>
      </c>
      <c r="B275" s="23" t="s">
        <v>37</v>
      </c>
      <c r="C275" t="s">
        <v>17</v>
      </c>
    </row>
    <row r="276" spans="1:14" x14ac:dyDescent="0.25">
      <c r="A276" s="5" t="s">
        <v>40</v>
      </c>
      <c r="B276" s="26" t="s">
        <v>571</v>
      </c>
      <c r="C276" t="str">
        <f>"&lt;/Variant&gt;"</f>
        <v>&lt;/Variant&gt;</v>
      </c>
    </row>
    <row r="277" spans="1:14" s="29" customFormat="1" x14ac:dyDescent="0.25">
      <c r="A277" s="27"/>
      <c r="B277" s="28"/>
      <c r="J277"/>
      <c r="K277"/>
      <c r="L277"/>
      <c r="M277"/>
      <c r="N277"/>
    </row>
    <row r="278" spans="1:14" s="29" customFormat="1" x14ac:dyDescent="0.25">
      <c r="A278" s="27"/>
      <c r="B278" s="28"/>
      <c r="C278" s="29" t="str">
        <f>C271</f>
        <v>&lt;# G112777818T #&gt;</v>
      </c>
      <c r="J278"/>
      <c r="K278"/>
      <c r="L278"/>
      <c r="M278"/>
      <c r="N278"/>
    </row>
    <row r="279" spans="1:14" x14ac:dyDescent="0.25">
      <c r="A279" s="5" t="s">
        <v>39</v>
      </c>
      <c r="B279" s="1" t="s">
        <v>89</v>
      </c>
      <c r="C279" t="str">
        <f>CONCATENATE(" &lt;Genotype hgvs=",CHAR(34),B279,B280,";",B281,CHAR(34)," name=",CHAR(34),B273,CHAR(34),"&gt; ")</f>
        <v xml:space="preserve"> &lt;Genotype hgvs="NC_000002.12:g.[112777818G&gt;T];[112777818=]" name="G112777818T"&gt; </v>
      </c>
    </row>
    <row r="280" spans="1:14" x14ac:dyDescent="0.25">
      <c r="A280" s="5" t="s">
        <v>40</v>
      </c>
      <c r="B280" s="23" t="s">
        <v>567</v>
      </c>
    </row>
    <row r="281" spans="1:14" x14ac:dyDescent="0.25">
      <c r="A281" s="5" t="s">
        <v>31</v>
      </c>
      <c r="B281" s="23" t="s">
        <v>568</v>
      </c>
      <c r="C281" t="s">
        <v>452</v>
      </c>
    </row>
    <row r="282" spans="1:14" x14ac:dyDescent="0.25">
      <c r="A282" s="5" t="s">
        <v>45</v>
      </c>
      <c r="B282" s="23"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17</v>
      </c>
    </row>
    <row r="283" spans="1:14" x14ac:dyDescent="0.25">
      <c r="A283" s="6" t="s">
        <v>46</v>
      </c>
      <c r="B283" s="23" t="s">
        <v>193</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47</v>
      </c>
      <c r="B284" s="23">
        <v>47.1</v>
      </c>
    </row>
    <row r="285" spans="1:14" x14ac:dyDescent="0.25">
      <c r="A285" s="5"/>
      <c r="B285" s="23"/>
      <c r="C285" t="s">
        <v>454</v>
      </c>
    </row>
    <row r="286" spans="1:14" x14ac:dyDescent="0.25">
      <c r="A286" s="6"/>
      <c r="B286" s="23"/>
    </row>
    <row r="287" spans="1:14" x14ac:dyDescent="0.25">
      <c r="A287" s="6"/>
      <c r="B287" s="23"/>
      <c r="C287" t="str">
        <f>CONCATENATE("     ",B283)</f>
        <v xml:space="preserve">     You are in the Mild Loss of Function category. See below for more information.</v>
      </c>
    </row>
    <row r="288" spans="1:14" x14ac:dyDescent="0.25">
      <c r="A288" s="6"/>
      <c r="B288" s="23"/>
    </row>
    <row r="289" spans="1:3" x14ac:dyDescent="0.25">
      <c r="A289" s="6"/>
      <c r="B289" s="23"/>
      <c r="C289" t="s">
        <v>455</v>
      </c>
    </row>
    <row r="290" spans="1:3" x14ac:dyDescent="0.25">
      <c r="A290" s="5"/>
      <c r="B290" s="23"/>
    </row>
    <row r="291" spans="1:3" x14ac:dyDescent="0.25">
      <c r="A291" s="5"/>
      <c r="B291" s="23"/>
      <c r="C291" t="str">
        <f>CONCATENATE( " &lt;piechart percentage=",B284," /&gt;")</f>
        <v xml:space="preserve"> &lt;piechart percentage=47.1 /&gt;</v>
      </c>
    </row>
    <row r="292" spans="1:3" x14ac:dyDescent="0.25">
      <c r="A292" s="5"/>
      <c r="B292" s="23"/>
      <c r="C292" t="str">
        <f>" &lt;/Genotype&gt;"</f>
        <v xml:space="preserve"> &lt;/Genotype&gt;</v>
      </c>
    </row>
    <row r="293" spans="1:3" x14ac:dyDescent="0.25">
      <c r="A293" s="5" t="s">
        <v>48</v>
      </c>
      <c r="B293" s="23"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49</v>
      </c>
      <c r="B294" s="23" t="s">
        <v>165</v>
      </c>
      <c r="C294" t="s">
        <v>17</v>
      </c>
    </row>
    <row r="295" spans="1:3" x14ac:dyDescent="0.25">
      <c r="A295" s="6" t="s">
        <v>47</v>
      </c>
      <c r="B295" s="23">
        <v>26.2</v>
      </c>
      <c r="C295" t="s">
        <v>452</v>
      </c>
    </row>
    <row r="296" spans="1:3" x14ac:dyDescent="0.25">
      <c r="A296" s="6"/>
      <c r="B296" s="23"/>
    </row>
    <row r="297" spans="1:3" x14ac:dyDescent="0.25">
      <c r="A297" s="5"/>
      <c r="B297" s="23"/>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3"/>
    </row>
    <row r="299" spans="1:3" x14ac:dyDescent="0.25">
      <c r="A299" s="6"/>
      <c r="B299" s="23"/>
      <c r="C299" t="s">
        <v>454</v>
      </c>
    </row>
    <row r="300" spans="1:3" x14ac:dyDescent="0.25">
      <c r="A300" s="6"/>
      <c r="B300" s="23"/>
    </row>
    <row r="301" spans="1:3" x14ac:dyDescent="0.25">
      <c r="A301" s="6"/>
      <c r="B301" s="23"/>
      <c r="C301" t="str">
        <f>CONCATENATE("     ",B294)</f>
        <v xml:space="preserve">     You are in the Moderate Loss of Function category. See below for more information.</v>
      </c>
    </row>
    <row r="302" spans="1:3" x14ac:dyDescent="0.25">
      <c r="A302" s="6"/>
      <c r="B302" s="23"/>
    </row>
    <row r="303" spans="1:3" x14ac:dyDescent="0.25">
      <c r="A303" s="5"/>
      <c r="B303" s="23"/>
      <c r="C303" t="s">
        <v>455</v>
      </c>
    </row>
    <row r="304" spans="1:3" x14ac:dyDescent="0.25">
      <c r="A304" s="5"/>
      <c r="B304" s="23"/>
    </row>
    <row r="305" spans="1:3" x14ac:dyDescent="0.25">
      <c r="A305" s="5"/>
      <c r="B305" s="23"/>
      <c r="C305" t="str">
        <f>CONCATENATE( " &lt;piechart percentage=",B295," /&gt;")</f>
        <v xml:space="preserve"> &lt;piechart percentage=26.2 /&gt;</v>
      </c>
    </row>
    <row r="306" spans="1:3" x14ac:dyDescent="0.25">
      <c r="A306" s="5"/>
      <c r="B306" s="23"/>
      <c r="C306" t="str">
        <f>" &lt;/Genotype&gt;"</f>
        <v xml:space="preserve"> &lt;/Genotype&gt;</v>
      </c>
    </row>
    <row r="307" spans="1:3" x14ac:dyDescent="0.25">
      <c r="A307" s="5" t="s">
        <v>50</v>
      </c>
      <c r="B307" s="23"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51</v>
      </c>
      <c r="B308" s="23" t="s">
        <v>194</v>
      </c>
      <c r="C308" t="s">
        <v>17</v>
      </c>
    </row>
    <row r="309" spans="1:3" x14ac:dyDescent="0.25">
      <c r="A309" s="6" t="s">
        <v>47</v>
      </c>
      <c r="B309" s="23">
        <v>26.7</v>
      </c>
      <c r="C309" t="s">
        <v>452</v>
      </c>
    </row>
    <row r="310" spans="1:3" x14ac:dyDescent="0.25">
      <c r="A310" s="5"/>
      <c r="B310" s="23"/>
    </row>
    <row r="311" spans="1:3" x14ac:dyDescent="0.25">
      <c r="A311" s="6"/>
      <c r="B311" s="23"/>
      <c r="C311" t="str">
        <f>CONCATENATE("     ",B307)</f>
        <v xml:space="preserve">     Your IL1A gene has no variants. A normal gene is referred to as a "wild-type" gene.</v>
      </c>
    </row>
    <row r="312" spans="1:3" x14ac:dyDescent="0.25">
      <c r="A312" s="6"/>
      <c r="B312" s="23"/>
    </row>
    <row r="313" spans="1:3" x14ac:dyDescent="0.25">
      <c r="A313" s="6"/>
      <c r="B313" s="23"/>
      <c r="C313" t="s">
        <v>454</v>
      </c>
    </row>
    <row r="314" spans="1:3" x14ac:dyDescent="0.25">
      <c r="A314" s="6"/>
      <c r="B314" s="23"/>
    </row>
    <row r="315" spans="1:3" x14ac:dyDescent="0.25">
      <c r="A315" s="6"/>
      <c r="B315" s="23"/>
      <c r="C315" t="str">
        <f>CONCATENATE("     ",B308)</f>
        <v xml:space="preserve">     Your variant is not associated with any loss of function.</v>
      </c>
    </row>
    <row r="316" spans="1:3" x14ac:dyDescent="0.25">
      <c r="A316" s="5"/>
      <c r="B316" s="23"/>
    </row>
    <row r="317" spans="1:3" x14ac:dyDescent="0.25">
      <c r="A317" s="5"/>
      <c r="B317" s="23"/>
      <c r="C317" t="s">
        <v>455</v>
      </c>
    </row>
    <row r="318" spans="1:3" x14ac:dyDescent="0.25">
      <c r="A318" s="5"/>
      <c r="B318" s="23"/>
    </row>
    <row r="319" spans="1:3" x14ac:dyDescent="0.25">
      <c r="A319" s="5"/>
      <c r="B319" s="23"/>
      <c r="C319" t="str">
        <f>CONCATENATE( " &lt;piechart percentage=",B309," /&gt;")</f>
        <v xml:space="preserve"> &lt;piechart percentage=26.7 /&gt;</v>
      </c>
    </row>
    <row r="320" spans="1:3" x14ac:dyDescent="0.25">
      <c r="A320" s="5"/>
      <c r="B320" s="23"/>
      <c r="C320" t="str">
        <f>" &lt;/Genotype&gt;"</f>
        <v xml:space="preserve"> &lt;/Genotype&gt;</v>
      </c>
    </row>
    <row r="321" spans="1:3" x14ac:dyDescent="0.25">
      <c r="A321" s="5" t="s">
        <v>52</v>
      </c>
      <c r="B321" s="23" t="str">
        <f>CONCATENATE("Your ",B265," gene has an unknown variant.")</f>
        <v>Your IL1A gene has an unknown variant.</v>
      </c>
      <c r="C321" t="str">
        <f>CONCATENATE(" &lt;Genotype hgvs=",CHAR(34),"unknown",CHAR(34),"&gt; ")</f>
        <v xml:space="preserve"> &lt;Genotype hgvs="unknown"&gt; </v>
      </c>
    </row>
    <row r="322" spans="1:3" x14ac:dyDescent="0.25">
      <c r="A322" s="6" t="s">
        <v>52</v>
      </c>
      <c r="B322" s="23" t="s">
        <v>115</v>
      </c>
      <c r="C322" t="s">
        <v>17</v>
      </c>
    </row>
    <row r="323" spans="1:3" x14ac:dyDescent="0.25">
      <c r="A323" s="6" t="s">
        <v>47</v>
      </c>
      <c r="B323" s="23"/>
      <c r="C323" t="s">
        <v>452</v>
      </c>
    </row>
    <row r="324" spans="1:3" x14ac:dyDescent="0.25">
      <c r="A324" s="6"/>
      <c r="B324" s="23"/>
    </row>
    <row r="325" spans="1:3" x14ac:dyDescent="0.25">
      <c r="A325" s="6"/>
      <c r="B325" s="23"/>
      <c r="C325" t="str">
        <f>CONCATENATE("     ",B321)</f>
        <v xml:space="preserve">     Your IL1A gene has an unknown variant.</v>
      </c>
    </row>
    <row r="326" spans="1:3" x14ac:dyDescent="0.25">
      <c r="A326" s="6"/>
      <c r="B326" s="23"/>
    </row>
    <row r="327" spans="1:3" x14ac:dyDescent="0.25">
      <c r="A327" s="6"/>
      <c r="B327" s="23"/>
      <c r="C327" t="s">
        <v>454</v>
      </c>
    </row>
    <row r="328" spans="1:3" x14ac:dyDescent="0.25">
      <c r="A328" s="6"/>
      <c r="B328" s="23"/>
    </row>
    <row r="329" spans="1:3" x14ac:dyDescent="0.25">
      <c r="A329" s="5"/>
      <c r="B329" s="23"/>
      <c r="C329" t="str">
        <f>CONCATENATE("     ",B322)</f>
        <v xml:space="preserve">     The effect is unknown.</v>
      </c>
    </row>
    <row r="330" spans="1:3" x14ac:dyDescent="0.25">
      <c r="A330" s="6"/>
      <c r="B330" s="23"/>
    </row>
    <row r="331" spans="1:3" x14ac:dyDescent="0.25">
      <c r="A331" s="5"/>
      <c r="B331" s="23"/>
      <c r="C331" t="s">
        <v>455</v>
      </c>
    </row>
    <row r="332" spans="1:3" x14ac:dyDescent="0.25">
      <c r="A332" s="5"/>
      <c r="B332" s="23"/>
    </row>
    <row r="333" spans="1:3" x14ac:dyDescent="0.25">
      <c r="A333" s="5"/>
      <c r="B333" s="23"/>
      <c r="C333" t="str">
        <f>CONCATENATE( " &lt;piechart percentage=",B323," /&gt;")</f>
        <v xml:space="preserve"> &lt;piechart percentage= /&gt;</v>
      </c>
    </row>
    <row r="334" spans="1:3" x14ac:dyDescent="0.25">
      <c r="A334" s="5"/>
      <c r="B334" s="23"/>
      <c r="C334" t="str">
        <f>" &lt;/Genotype&gt;"</f>
        <v xml:space="preserve"> &lt;/Genotype&gt;</v>
      </c>
    </row>
    <row r="335" spans="1:3" x14ac:dyDescent="0.25">
      <c r="A335" s="5" t="s">
        <v>50</v>
      </c>
      <c r="B335" s="23"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51</v>
      </c>
      <c r="B336" s="64" t="s">
        <v>113</v>
      </c>
      <c r="C336" s="65" t="s">
        <v>17</v>
      </c>
    </row>
    <row r="337" spans="1:14" x14ac:dyDescent="0.25">
      <c r="A337" s="63" t="s">
        <v>47</v>
      </c>
      <c r="B337" s="64"/>
      <c r="C337" s="65" t="s">
        <v>452</v>
      </c>
    </row>
    <row r="338" spans="1:14" x14ac:dyDescent="0.25">
      <c r="A338" s="63"/>
      <c r="B338" s="64"/>
      <c r="C338" s="65"/>
    </row>
    <row r="339" spans="1:14" x14ac:dyDescent="0.25">
      <c r="A339" s="6"/>
      <c r="B339" s="23"/>
      <c r="C339" t="str">
        <f>CONCATENATE("     ",B335)</f>
        <v xml:space="preserve">     Your IL1A gene has no variants. A normal gene is referred to as a "wild-type" gene.</v>
      </c>
    </row>
    <row r="340" spans="1:14" x14ac:dyDescent="0.25">
      <c r="A340" s="6"/>
      <c r="B340" s="23"/>
    </row>
    <row r="341" spans="1:14" x14ac:dyDescent="0.25">
      <c r="A341" s="6"/>
      <c r="B341" s="23"/>
      <c r="C341" t="s">
        <v>454</v>
      </c>
    </row>
    <row r="342" spans="1:14" x14ac:dyDescent="0.25">
      <c r="A342" s="6"/>
      <c r="B342" s="23"/>
    </row>
    <row r="343" spans="1:14" x14ac:dyDescent="0.25">
      <c r="A343" s="6"/>
      <c r="B343" s="23"/>
      <c r="C343" t="str">
        <f>CONCATENATE("     ",B336)</f>
        <v xml:space="preserve">     This variant is not associated with increased risk.</v>
      </c>
    </row>
    <row r="344" spans="1:14" x14ac:dyDescent="0.25">
      <c r="A344" s="6"/>
      <c r="B344" s="23"/>
    </row>
    <row r="345" spans="1:14" x14ac:dyDescent="0.25">
      <c r="A345" s="6"/>
      <c r="B345" s="23"/>
      <c r="C345" t="s">
        <v>455</v>
      </c>
      <c r="J345" s="29"/>
      <c r="K345" s="29"/>
      <c r="L345" s="29"/>
      <c r="M345" s="29"/>
      <c r="N345" s="29"/>
    </row>
    <row r="346" spans="1:14" x14ac:dyDescent="0.25">
      <c r="A346" s="5"/>
      <c r="B346" s="23"/>
      <c r="J346" s="29"/>
      <c r="K346" s="29"/>
      <c r="L346" s="29"/>
      <c r="M346" s="29"/>
      <c r="N346" s="29"/>
    </row>
    <row r="347" spans="1:14" x14ac:dyDescent="0.25">
      <c r="A347" s="6"/>
      <c r="B347" s="23"/>
      <c r="C347" t="str">
        <f>CONCATENATE( " &lt;piechart percentage=",B337," /&gt;")</f>
        <v xml:space="preserve"> &lt;piechart percentage= /&gt;</v>
      </c>
      <c r="J347" s="29"/>
      <c r="K347" s="29"/>
      <c r="L347" s="29"/>
      <c r="M347" s="29"/>
      <c r="N347" s="29"/>
    </row>
    <row r="348" spans="1:14" x14ac:dyDescent="0.25">
      <c r="A348" s="6"/>
      <c r="B348" s="23"/>
      <c r="C348" t="str">
        <f>" &lt;/Genotype&gt;"</f>
        <v xml:space="preserve"> &lt;/Genotype&gt;</v>
      </c>
      <c r="K348" s="50"/>
      <c r="L348" s="50"/>
      <c r="M348" s="51"/>
      <c r="N348" s="50"/>
    </row>
    <row r="349" spans="1:14" x14ac:dyDescent="0.25">
      <c r="A349" s="6"/>
      <c r="B349" s="23"/>
      <c r="C349" t="str">
        <f>"&lt;/GeneAnalysis&gt;"</f>
        <v>&lt;/GeneAnalysis&gt;</v>
      </c>
    </row>
    <row r="350" spans="1:14" s="29" customFormat="1" x14ac:dyDescent="0.25">
      <c r="J350"/>
      <c r="K350"/>
      <c r="L350"/>
      <c r="M350"/>
      <c r="N350"/>
    </row>
    <row r="351" spans="1:14" s="29" customFormat="1" x14ac:dyDescent="0.25">
      <c r="A351" s="57"/>
      <c r="B351" s="57"/>
      <c r="C351" s="59"/>
      <c r="J351"/>
      <c r="K351"/>
      <c r="L351"/>
      <c r="M351"/>
      <c r="N351"/>
    </row>
    <row r="352" spans="1:14" s="29" customFormat="1" x14ac:dyDescent="0.25">
      <c r="J352"/>
      <c r="K352"/>
      <c r="L352"/>
      <c r="M352"/>
      <c r="N352"/>
    </row>
    <row r="353" spans="1:15" x14ac:dyDescent="0.25">
      <c r="A353" s="6" t="s">
        <v>4</v>
      </c>
      <c r="B353" s="23" t="s">
        <v>428</v>
      </c>
      <c r="C353" t="str">
        <f>CONCATENATE("&lt;GeneAnalysis gene=",CHAR(34),B353,CHAR(34)," interval=",CHAR(34),B354,CHAR(34),"&gt; ")</f>
        <v xml:space="preserve">&lt;GeneAnalysis gene="KRT18P33" interval="NC_000002.12:g.65666469_65667794"&gt; </v>
      </c>
      <c r="O353" s="50"/>
    </row>
    <row r="354" spans="1:15" x14ac:dyDescent="0.25">
      <c r="A354" s="6" t="s">
        <v>27</v>
      </c>
      <c r="B354" s="23" t="s">
        <v>572</v>
      </c>
    </row>
    <row r="355" spans="1:15" x14ac:dyDescent="0.25">
      <c r="A355" s="6" t="s">
        <v>28</v>
      </c>
      <c r="B355" s="23" t="s">
        <v>324</v>
      </c>
      <c r="C355" t="str">
        <f>CONCATENATE("# What are some common mutations of ",B353,"?")</f>
        <v># What are some common mutations of KRT18P33?</v>
      </c>
    </row>
    <row r="356" spans="1:15" x14ac:dyDescent="0.25">
      <c r="A356" s="6" t="s">
        <v>549</v>
      </c>
      <c r="B356" s="23" t="s">
        <v>573</v>
      </c>
      <c r="C356" t="s">
        <v>17</v>
      </c>
    </row>
    <row r="357" spans="1:15" x14ac:dyDescent="0.25">
      <c r="B357" s="23"/>
      <c r="C357" t="str">
        <f>CONCATENATE("There is ",B355," well-known variant in ",B353,": ",B364,".")</f>
        <v>There is one well-known variant in KRT18P33: [C231342446T](https://www.ncbi.nlm.nih.gov/projects/SNP/snp_ref.cgi?rs=16827966).</v>
      </c>
    </row>
    <row r="358" spans="1:15" x14ac:dyDescent="0.25">
      <c r="B358" s="23"/>
    </row>
    <row r="359" spans="1:15" x14ac:dyDescent="0.25">
      <c r="A359" s="6"/>
      <c r="B359" s="23"/>
      <c r="C359" t="str">
        <f>CONCATENATE("&lt;# ",B361," #&gt;")</f>
        <v>&lt;# C231342446T #&gt;</v>
      </c>
    </row>
    <row r="360" spans="1:15" x14ac:dyDescent="0.25">
      <c r="A360" s="6" t="s">
        <v>29</v>
      </c>
      <c r="B360" s="1" t="s">
        <v>394</v>
      </c>
      <c r="C360" t="str">
        <f>CONCATENATE(" &lt;Variant hgvs=",CHAR(34),B360,CHAR(34)," name=",CHAR(34),B361,CHAR(34),"&gt; ")</f>
        <v xml:space="preserve"> &lt;Variant hgvs="NC_000002.12:g.231342446C&gt;T" name="C231342446T"&gt; </v>
      </c>
      <c r="J360" s="29"/>
      <c r="K360" s="29"/>
      <c r="L360" s="29"/>
      <c r="M360" s="29"/>
      <c r="N360" s="29"/>
    </row>
    <row r="361" spans="1:15" x14ac:dyDescent="0.25">
      <c r="A361" s="5" t="s">
        <v>30</v>
      </c>
      <c r="B361" s="1" t="s">
        <v>439</v>
      </c>
      <c r="J361" s="29"/>
      <c r="K361" s="29"/>
      <c r="L361" s="29"/>
      <c r="M361" s="29"/>
      <c r="N361" s="29"/>
    </row>
    <row r="362" spans="1:15" x14ac:dyDescent="0.25">
      <c r="A362" s="5" t="s">
        <v>31</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32</v>
      </c>
      <c r="B363" s="23" t="s">
        <v>37</v>
      </c>
      <c r="C363" t="s">
        <v>17</v>
      </c>
    </row>
    <row r="364" spans="1:15" x14ac:dyDescent="0.25">
      <c r="A364" s="5" t="s">
        <v>40</v>
      </c>
      <c r="B364" s="26" t="s">
        <v>574</v>
      </c>
      <c r="C364" t="str">
        <f>"&lt;/Variant&gt;"</f>
        <v>&lt;/Variant&gt;</v>
      </c>
    </row>
    <row r="365" spans="1:15" s="29" customFormat="1" x14ac:dyDescent="0.25">
      <c r="A365" s="27"/>
      <c r="B365" s="28"/>
      <c r="J365"/>
      <c r="K365"/>
      <c r="L365"/>
      <c r="M365"/>
      <c r="N365"/>
    </row>
    <row r="366" spans="1:15" s="29" customFormat="1" x14ac:dyDescent="0.25">
      <c r="A366" s="27"/>
      <c r="B366" s="28"/>
      <c r="C366" s="29" t="str">
        <f>C359</f>
        <v>&lt;# C231342446T #&gt;</v>
      </c>
      <c r="J366"/>
      <c r="K366"/>
      <c r="L366"/>
      <c r="M366"/>
      <c r="N366"/>
    </row>
    <row r="367" spans="1:15" x14ac:dyDescent="0.25">
      <c r="A367" s="5" t="s">
        <v>39</v>
      </c>
      <c r="B367" s="1" t="s">
        <v>89</v>
      </c>
      <c r="C367" t="str">
        <f>CONCATENATE(" &lt;Genotype hgvs=",CHAR(34),B367,B368,";",B369,CHAR(34)," name=",CHAR(34),B361,CHAR(34),"&gt; ")</f>
        <v xml:space="preserve"> &lt;Genotype hgvs="NC_000002.12:g.[231342446C&gt;T];[231342446=]" name="C231342446T"&gt; </v>
      </c>
    </row>
    <row r="368" spans="1:15" x14ac:dyDescent="0.25">
      <c r="A368" s="5" t="s">
        <v>40</v>
      </c>
      <c r="B368" s="23" t="s">
        <v>440</v>
      </c>
    </row>
    <row r="369" spans="1:3" x14ac:dyDescent="0.25">
      <c r="A369" s="5" t="s">
        <v>31</v>
      </c>
      <c r="B369" s="23" t="s">
        <v>441</v>
      </c>
      <c r="C369" t="s">
        <v>452</v>
      </c>
    </row>
    <row r="370" spans="1:3" x14ac:dyDescent="0.25">
      <c r="A370" s="5" t="s">
        <v>45</v>
      </c>
      <c r="B370" s="23"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17</v>
      </c>
    </row>
    <row r="371" spans="1:3" x14ac:dyDescent="0.25">
      <c r="A371" s="6" t="s">
        <v>46</v>
      </c>
      <c r="B371" s="23" t="s">
        <v>194</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47</v>
      </c>
      <c r="B372" s="23">
        <v>43.6</v>
      </c>
    </row>
    <row r="373" spans="1:3" x14ac:dyDescent="0.25">
      <c r="A373" s="5"/>
      <c r="B373" s="23"/>
      <c r="C373" t="s">
        <v>454</v>
      </c>
    </row>
    <row r="374" spans="1:3" x14ac:dyDescent="0.25">
      <c r="A374" s="6"/>
      <c r="B374" s="23"/>
    </row>
    <row r="375" spans="1:3" x14ac:dyDescent="0.25">
      <c r="A375" s="6"/>
      <c r="B375" s="23"/>
      <c r="C375" t="str">
        <f>CONCATENATE("     ",B371)</f>
        <v xml:space="preserve">     Your variant is not associated with any loss of function.</v>
      </c>
    </row>
    <row r="376" spans="1:3" x14ac:dyDescent="0.25">
      <c r="A376" s="6"/>
      <c r="B376" s="23"/>
    </row>
    <row r="377" spans="1:3" x14ac:dyDescent="0.25">
      <c r="A377" s="6"/>
      <c r="B377" s="23"/>
      <c r="C377" t="s">
        <v>455</v>
      </c>
    </row>
    <row r="378" spans="1:3" x14ac:dyDescent="0.25">
      <c r="A378" s="5"/>
      <c r="B378" s="23"/>
    </row>
    <row r="379" spans="1:3" x14ac:dyDescent="0.25">
      <c r="A379" s="5"/>
      <c r="B379" s="23"/>
      <c r="C379" t="str">
        <f>CONCATENATE( " &lt;piechart percentage=",B372," /&gt;")</f>
        <v xml:space="preserve"> &lt;piechart percentage=43.6 /&gt;</v>
      </c>
    </row>
    <row r="380" spans="1:3" x14ac:dyDescent="0.25">
      <c r="A380" s="5"/>
      <c r="B380" s="23"/>
      <c r="C380" t="str">
        <f>" &lt;/Genotype&gt;"</f>
        <v xml:space="preserve"> &lt;/Genotype&gt;</v>
      </c>
    </row>
    <row r="381" spans="1:3" x14ac:dyDescent="0.25">
      <c r="A381" s="5" t="s">
        <v>48</v>
      </c>
      <c r="B381" s="23"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49</v>
      </c>
      <c r="B382" s="23" t="s">
        <v>165</v>
      </c>
      <c r="C382" t="s">
        <v>17</v>
      </c>
    </row>
    <row r="383" spans="1:3" x14ac:dyDescent="0.25">
      <c r="A383" s="6" t="s">
        <v>47</v>
      </c>
      <c r="B383" s="23">
        <v>21.2</v>
      </c>
      <c r="C383" t="s">
        <v>452</v>
      </c>
    </row>
    <row r="384" spans="1:3" x14ac:dyDescent="0.25">
      <c r="A384" s="6"/>
      <c r="B384" s="23"/>
    </row>
    <row r="385" spans="1:3" x14ac:dyDescent="0.25">
      <c r="A385" s="5"/>
      <c r="B385" s="23"/>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3"/>
    </row>
    <row r="387" spans="1:3" x14ac:dyDescent="0.25">
      <c r="A387" s="6"/>
      <c r="B387" s="23"/>
      <c r="C387" t="s">
        <v>454</v>
      </c>
    </row>
    <row r="388" spans="1:3" x14ac:dyDescent="0.25">
      <c r="A388" s="6"/>
      <c r="B388" s="23"/>
    </row>
    <row r="389" spans="1:3" x14ac:dyDescent="0.25">
      <c r="A389" s="6"/>
      <c r="B389" s="23"/>
      <c r="C389" t="str">
        <f>CONCATENATE("     ",B382)</f>
        <v xml:space="preserve">     You are in the Moderate Loss of Function category. See below for more information.</v>
      </c>
    </row>
    <row r="390" spans="1:3" x14ac:dyDescent="0.25">
      <c r="A390" s="6"/>
      <c r="B390" s="23"/>
    </row>
    <row r="391" spans="1:3" x14ac:dyDescent="0.25">
      <c r="A391" s="5"/>
      <c r="B391" s="23"/>
      <c r="C391" t="s">
        <v>455</v>
      </c>
    </row>
    <row r="392" spans="1:3" x14ac:dyDescent="0.25">
      <c r="A392" s="5"/>
      <c r="B392" s="23"/>
    </row>
    <row r="393" spans="1:3" x14ac:dyDescent="0.25">
      <c r="A393" s="5"/>
      <c r="B393" s="23"/>
      <c r="C393" t="str">
        <f>CONCATENATE( " &lt;piechart percentage=",B383," /&gt;")</f>
        <v xml:space="preserve"> &lt;piechart percentage=21.2 /&gt;</v>
      </c>
    </row>
    <row r="394" spans="1:3" x14ac:dyDescent="0.25">
      <c r="A394" s="5"/>
      <c r="B394" s="23"/>
      <c r="C394" t="str">
        <f>" &lt;/Genotype&gt;"</f>
        <v xml:space="preserve"> &lt;/Genotype&gt;</v>
      </c>
    </row>
    <row r="395" spans="1:3" x14ac:dyDescent="0.25">
      <c r="A395" s="5" t="s">
        <v>50</v>
      </c>
      <c r="B395" s="23"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51</v>
      </c>
      <c r="B396" s="23" t="s">
        <v>194</v>
      </c>
      <c r="C396" t="s">
        <v>17</v>
      </c>
    </row>
    <row r="397" spans="1:3" x14ac:dyDescent="0.25">
      <c r="A397" s="6" t="s">
        <v>47</v>
      </c>
      <c r="B397" s="23">
        <v>35.299999999999997</v>
      </c>
      <c r="C397" t="s">
        <v>452</v>
      </c>
    </row>
    <row r="398" spans="1:3" x14ac:dyDescent="0.25">
      <c r="A398" s="5"/>
      <c r="B398" s="23"/>
    </row>
    <row r="399" spans="1:3" x14ac:dyDescent="0.25">
      <c r="A399" s="6"/>
      <c r="B399" s="23"/>
      <c r="C399" t="str">
        <f>CONCATENATE("     ",B395)</f>
        <v xml:space="preserve">     Your KRT18P33 gene has no variants. A normal gene is referred to as a "wild-type" gene.</v>
      </c>
    </row>
    <row r="400" spans="1:3" x14ac:dyDescent="0.25">
      <c r="A400" s="6"/>
      <c r="B400" s="23"/>
    </row>
    <row r="401" spans="1:3" x14ac:dyDescent="0.25">
      <c r="A401" s="6"/>
      <c r="B401" s="23"/>
      <c r="C401" t="s">
        <v>454</v>
      </c>
    </row>
    <row r="402" spans="1:3" x14ac:dyDescent="0.25">
      <c r="A402" s="6"/>
      <c r="B402" s="23"/>
    </row>
    <row r="403" spans="1:3" x14ac:dyDescent="0.25">
      <c r="A403" s="6"/>
      <c r="B403" s="23"/>
      <c r="C403" t="str">
        <f>CONCATENATE("     ",B396)</f>
        <v xml:space="preserve">     Your variant is not associated with any loss of function.</v>
      </c>
    </row>
    <row r="404" spans="1:3" x14ac:dyDescent="0.25">
      <c r="A404" s="5"/>
      <c r="B404" s="23"/>
    </row>
    <row r="405" spans="1:3" x14ac:dyDescent="0.25">
      <c r="A405" s="5"/>
      <c r="B405" s="23"/>
      <c r="C405" t="s">
        <v>455</v>
      </c>
    </row>
    <row r="406" spans="1:3" x14ac:dyDescent="0.25">
      <c r="A406" s="5"/>
      <c r="B406" s="23"/>
    </row>
    <row r="407" spans="1:3" x14ac:dyDescent="0.25">
      <c r="A407" s="5"/>
      <c r="B407" s="23"/>
      <c r="C407" t="str">
        <f>CONCATENATE( " &lt;piechart percentage=",B397," /&gt;")</f>
        <v xml:space="preserve"> &lt;piechart percentage=35.3 /&gt;</v>
      </c>
    </row>
    <row r="408" spans="1:3" x14ac:dyDescent="0.25">
      <c r="A408" s="5"/>
      <c r="B408" s="23"/>
      <c r="C408" t="str">
        <f>" &lt;/Genotype&gt;"</f>
        <v xml:space="preserve"> &lt;/Genotype&gt;</v>
      </c>
    </row>
    <row r="409" spans="1:3" x14ac:dyDescent="0.25">
      <c r="A409" s="5" t="s">
        <v>52</v>
      </c>
      <c r="B409" s="23" t="str">
        <f>CONCATENATE("Your ",B353," gene has an unknown variant.")</f>
        <v>Your KRT18P33 gene has an unknown variant.</v>
      </c>
      <c r="C409" t="str">
        <f>CONCATENATE(" &lt;Genotype hgvs=",CHAR(34),"unknown",CHAR(34),"&gt; ")</f>
        <v xml:space="preserve"> &lt;Genotype hgvs="unknown"&gt; </v>
      </c>
    </row>
    <row r="410" spans="1:3" x14ac:dyDescent="0.25">
      <c r="A410" s="6" t="s">
        <v>52</v>
      </c>
      <c r="B410" s="23" t="s">
        <v>115</v>
      </c>
      <c r="C410" t="s">
        <v>17</v>
      </c>
    </row>
    <row r="411" spans="1:3" x14ac:dyDescent="0.25">
      <c r="A411" s="6" t="s">
        <v>47</v>
      </c>
      <c r="B411" s="23"/>
      <c r="C411" t="s">
        <v>452</v>
      </c>
    </row>
    <row r="412" spans="1:3" x14ac:dyDescent="0.25">
      <c r="A412" s="6"/>
      <c r="B412" s="23"/>
    </row>
    <row r="413" spans="1:3" x14ac:dyDescent="0.25">
      <c r="A413" s="6"/>
      <c r="B413" s="23"/>
      <c r="C413" t="str">
        <f>CONCATENATE("     ",B409)</f>
        <v xml:space="preserve">     Your KRT18P33 gene has an unknown variant.</v>
      </c>
    </row>
    <row r="414" spans="1:3" x14ac:dyDescent="0.25">
      <c r="A414" s="6"/>
      <c r="B414" s="23"/>
    </row>
    <row r="415" spans="1:3" x14ac:dyDescent="0.25">
      <c r="A415" s="6"/>
      <c r="B415" s="23"/>
      <c r="C415" t="s">
        <v>454</v>
      </c>
    </row>
    <row r="416" spans="1:3" x14ac:dyDescent="0.25">
      <c r="A416" s="6"/>
      <c r="B416" s="23"/>
    </row>
    <row r="417" spans="1:3" x14ac:dyDescent="0.25">
      <c r="A417" s="5"/>
      <c r="B417" s="23"/>
      <c r="C417" t="str">
        <f>CONCATENATE("     ",B410)</f>
        <v xml:space="preserve">     The effect is unknown.</v>
      </c>
    </row>
    <row r="418" spans="1:3" x14ac:dyDescent="0.25">
      <c r="A418" s="6"/>
      <c r="B418" s="23"/>
    </row>
    <row r="419" spans="1:3" x14ac:dyDescent="0.25">
      <c r="A419" s="5"/>
      <c r="B419" s="23"/>
      <c r="C419" t="s">
        <v>455</v>
      </c>
    </row>
    <row r="420" spans="1:3" x14ac:dyDescent="0.25">
      <c r="A420" s="5"/>
      <c r="B420" s="23"/>
    </row>
    <row r="421" spans="1:3" x14ac:dyDescent="0.25">
      <c r="A421" s="5"/>
      <c r="B421" s="23"/>
      <c r="C421" t="str">
        <f>CONCATENATE( " &lt;piechart percentage=",B411," /&gt;")</f>
        <v xml:space="preserve"> &lt;piechart percentage= /&gt;</v>
      </c>
    </row>
    <row r="422" spans="1:3" x14ac:dyDescent="0.25">
      <c r="A422" s="5"/>
      <c r="B422" s="23"/>
      <c r="C422" t="str">
        <f>" &lt;/Genotype&gt;"</f>
        <v xml:space="preserve"> &lt;/Genotype&gt;</v>
      </c>
    </row>
    <row r="423" spans="1:3" x14ac:dyDescent="0.25">
      <c r="A423" s="5" t="s">
        <v>50</v>
      </c>
      <c r="B423" s="23"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51</v>
      </c>
      <c r="B424" s="64" t="s">
        <v>113</v>
      </c>
      <c r="C424" s="65" t="s">
        <v>17</v>
      </c>
    </row>
    <row r="425" spans="1:3" x14ac:dyDescent="0.25">
      <c r="A425" s="63" t="s">
        <v>47</v>
      </c>
      <c r="B425" s="64"/>
      <c r="C425" s="65" t="s">
        <v>452</v>
      </c>
    </row>
    <row r="426" spans="1:3" x14ac:dyDescent="0.25">
      <c r="A426" s="63"/>
      <c r="B426" s="64"/>
      <c r="C426" s="65"/>
    </row>
    <row r="427" spans="1:3" x14ac:dyDescent="0.25">
      <c r="A427" s="6"/>
      <c r="B427" s="23"/>
      <c r="C427" t="str">
        <f>CONCATENATE("     ",B423)</f>
        <v xml:space="preserve">     Your KRT18P33 gene has no variants. A normal gene is referred to as a "wild-type" gene.</v>
      </c>
    </row>
    <row r="428" spans="1:3" x14ac:dyDescent="0.25">
      <c r="A428" s="6"/>
      <c r="B428" s="23"/>
    </row>
    <row r="429" spans="1:3" x14ac:dyDescent="0.25">
      <c r="A429" s="6"/>
      <c r="B429" s="23"/>
      <c r="C429" t="s">
        <v>454</v>
      </c>
    </row>
    <row r="430" spans="1:3" x14ac:dyDescent="0.25">
      <c r="A430" s="6"/>
      <c r="B430" s="23"/>
    </row>
    <row r="431" spans="1:3" x14ac:dyDescent="0.25">
      <c r="A431" s="6"/>
      <c r="B431" s="23"/>
      <c r="C431" t="str">
        <f>CONCATENATE("     ",B424)</f>
        <v xml:space="preserve">     This variant is not associated with increased risk.</v>
      </c>
    </row>
    <row r="432" spans="1:3" x14ac:dyDescent="0.25">
      <c r="A432" s="6"/>
      <c r="B432" s="23"/>
    </row>
    <row r="433" spans="1:14" x14ac:dyDescent="0.25">
      <c r="A433" s="6"/>
      <c r="B433" s="23"/>
      <c r="C433" t="s">
        <v>455</v>
      </c>
      <c r="J433" s="29"/>
      <c r="K433" s="29"/>
      <c r="L433" s="29"/>
      <c r="M433" s="29"/>
      <c r="N433" s="29"/>
    </row>
    <row r="434" spans="1:14" x14ac:dyDescent="0.25">
      <c r="A434" s="5"/>
      <c r="B434" s="23"/>
      <c r="J434" s="29"/>
      <c r="K434" s="29"/>
      <c r="L434" s="29"/>
      <c r="M434" s="29"/>
      <c r="N434" s="29"/>
    </row>
    <row r="435" spans="1:14" x14ac:dyDescent="0.25">
      <c r="A435" s="6"/>
      <c r="B435" s="23"/>
      <c r="C435" t="str">
        <f>CONCATENATE( " &lt;piechart percentage=",B425," /&gt;")</f>
        <v xml:space="preserve"> &lt;piechart percentage= /&gt;</v>
      </c>
      <c r="J435" s="29"/>
      <c r="K435" s="29"/>
      <c r="L435" s="29"/>
      <c r="M435" s="29"/>
      <c r="N435" s="29"/>
    </row>
    <row r="436" spans="1:14" x14ac:dyDescent="0.25">
      <c r="A436" s="6"/>
      <c r="B436" s="23"/>
      <c r="C436" t="str">
        <f>" &lt;/Genotype&gt;"</f>
        <v xml:space="preserve"> &lt;/Genotype&gt;</v>
      </c>
    </row>
    <row r="437" spans="1:14" x14ac:dyDescent="0.25">
      <c r="A437" s="6"/>
      <c r="B437" s="23"/>
      <c r="C437" t="str">
        <f>"&lt;/GeneAnalysis&gt;"</f>
        <v>&lt;/GeneAnalysis&gt;</v>
      </c>
      <c r="J437" s="51"/>
      <c r="K437" s="46"/>
      <c r="L437" s="46"/>
    </row>
    <row r="438" spans="1:14" s="29" customFormat="1" x14ac:dyDescent="0.25">
      <c r="J438"/>
      <c r="K438"/>
      <c r="L438"/>
      <c r="M438"/>
      <c r="N438"/>
    </row>
    <row r="439" spans="1:14" s="29" customFormat="1" x14ac:dyDescent="0.25">
      <c r="A439" s="57"/>
      <c r="B439" s="57"/>
      <c r="C439" s="59"/>
      <c r="J439"/>
      <c r="K439"/>
      <c r="L439"/>
      <c r="M439"/>
      <c r="N439"/>
    </row>
    <row r="440" spans="1:14" s="29" customFormat="1" x14ac:dyDescent="0.25">
      <c r="J440"/>
      <c r="K440"/>
      <c r="L440"/>
      <c r="M440"/>
      <c r="N440"/>
    </row>
    <row r="441" spans="1:14" x14ac:dyDescent="0.25">
      <c r="A441" s="6" t="s">
        <v>4</v>
      </c>
      <c r="B441" s="23" t="s">
        <v>429</v>
      </c>
      <c r="C441" t="str">
        <f>CONCATENATE("&lt;GeneAnalysis gene=",CHAR(34),B441,CHAR(34)," interval=",CHAR(34),B442,CHAR(34),"&gt; ")</f>
        <v xml:space="preserve">&lt;GeneAnalysis gene="MAOB" interval="NC_000023.11:g.43766610_43882475"&gt; </v>
      </c>
    </row>
    <row r="442" spans="1:14" x14ac:dyDescent="0.25">
      <c r="A442" s="6" t="s">
        <v>27</v>
      </c>
      <c r="B442" s="23" t="s">
        <v>580</v>
      </c>
      <c r="H442" s="46"/>
      <c r="I442" s="46"/>
    </row>
    <row r="443" spans="1:14" x14ac:dyDescent="0.25">
      <c r="A443" s="6" t="s">
        <v>28</v>
      </c>
      <c r="B443" s="23" t="s">
        <v>324</v>
      </c>
      <c r="C443" t="str">
        <f>CONCATENATE("# What are some common mutations of ",B441,"?")</f>
        <v># What are some common mutations of MAOB?</v>
      </c>
    </row>
    <row r="444" spans="1:14" x14ac:dyDescent="0.25">
      <c r="A444" s="6" t="s">
        <v>549</v>
      </c>
      <c r="B444" s="23" t="s">
        <v>25</v>
      </c>
      <c r="C444" t="s">
        <v>17</v>
      </c>
    </row>
    <row r="445" spans="1:14" x14ac:dyDescent="0.25">
      <c r="B445" s="23"/>
      <c r="C445" t="str">
        <f>CONCATENATE("There is ",B443," well-known variant in ",B441,": ",B452,".")</f>
        <v>There is one well-known variant in MAOB: [T43768752A](https://www.ncbi.nlm.nih.gov/projects/SNP/snp_ref.cgi?rs=1799836).</v>
      </c>
    </row>
    <row r="446" spans="1:14" x14ac:dyDescent="0.25">
      <c r="B446" s="23"/>
    </row>
    <row r="447" spans="1:14" x14ac:dyDescent="0.25">
      <c r="A447" s="6"/>
      <c r="B447" s="23"/>
      <c r="C447" t="str">
        <f>CONCATENATE("&lt;# ",B449," #&gt;")</f>
        <v>&lt;# T43768752A #&gt;</v>
      </c>
    </row>
    <row r="448" spans="1:14" x14ac:dyDescent="0.25">
      <c r="A448" s="6" t="s">
        <v>29</v>
      </c>
      <c r="B448" s="1" t="s">
        <v>430</v>
      </c>
      <c r="C448" t="str">
        <f>CONCATENATE(" &lt;Variant hgvs=",CHAR(34),B448,CHAR(34)," name=",CHAR(34),B449,CHAR(34),"&gt; ")</f>
        <v xml:space="preserve"> &lt;Variant hgvs="NC_000023.11:g.43768752T&gt;A" name="T43768752A"&gt; </v>
      </c>
      <c r="J448" s="29"/>
      <c r="K448" s="29"/>
      <c r="L448" s="29"/>
      <c r="M448" s="29"/>
      <c r="N448" s="29"/>
    </row>
    <row r="449" spans="1:14" x14ac:dyDescent="0.25">
      <c r="A449" s="5" t="s">
        <v>30</v>
      </c>
      <c r="B449" s="1" t="s">
        <v>579</v>
      </c>
      <c r="J449" s="29"/>
      <c r="K449" s="29"/>
      <c r="L449" s="29"/>
      <c r="M449" s="29"/>
      <c r="N449" s="29"/>
    </row>
    <row r="450" spans="1:14" x14ac:dyDescent="0.25">
      <c r="A450" s="5" t="s">
        <v>31</v>
      </c>
      <c r="B450" t="s">
        <v>66</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32</v>
      </c>
      <c r="B451" s="23" t="s">
        <v>66</v>
      </c>
      <c r="C451" t="s">
        <v>17</v>
      </c>
    </row>
    <row r="452" spans="1:14" x14ac:dyDescent="0.25">
      <c r="A452" s="5" t="s">
        <v>40</v>
      </c>
      <c r="B452" s="26" t="s">
        <v>578</v>
      </c>
      <c r="C452" t="str">
        <f>"&lt;/Variant&gt;"</f>
        <v>&lt;/Variant&gt;</v>
      </c>
    </row>
    <row r="453" spans="1:14" s="29" customFormat="1" x14ac:dyDescent="0.25">
      <c r="A453" s="27"/>
      <c r="B453" s="28"/>
      <c r="J453"/>
      <c r="K453"/>
      <c r="L453"/>
      <c r="M453"/>
      <c r="N453"/>
    </row>
    <row r="454" spans="1:14" s="29" customFormat="1" x14ac:dyDescent="0.25">
      <c r="A454" s="27"/>
      <c r="B454" s="28"/>
      <c r="C454" s="29" t="str">
        <f>C447</f>
        <v>&lt;# T43768752A #&gt;</v>
      </c>
      <c r="J454"/>
      <c r="K454"/>
      <c r="L454"/>
      <c r="M454"/>
      <c r="N454"/>
    </row>
    <row r="455" spans="1:14" x14ac:dyDescent="0.25">
      <c r="A455" s="5" t="s">
        <v>39</v>
      </c>
      <c r="B455" s="1" t="s">
        <v>575</v>
      </c>
      <c r="C455" t="str">
        <f>CONCATENATE(" &lt;Genotype hgvs=",CHAR(34),B455,B456,";",B457,CHAR(34)," name=",CHAR(34),B449,CHAR(34),"&gt; ")</f>
        <v xml:space="preserve"> &lt;Genotype hgvs="NC_000023.11:g.[43768752T&gt;A];[43768752=]" name="T43768752A"&gt; </v>
      </c>
    </row>
    <row r="456" spans="1:14" x14ac:dyDescent="0.25">
      <c r="A456" s="5" t="s">
        <v>40</v>
      </c>
      <c r="B456" s="23" t="s">
        <v>576</v>
      </c>
    </row>
    <row r="457" spans="1:14" x14ac:dyDescent="0.25">
      <c r="A457" s="5" t="s">
        <v>31</v>
      </c>
      <c r="B457" s="23" t="s">
        <v>577</v>
      </c>
      <c r="C457" t="s">
        <v>452</v>
      </c>
    </row>
    <row r="458" spans="1:14" x14ac:dyDescent="0.25">
      <c r="A458" s="5" t="s">
        <v>45</v>
      </c>
      <c r="B458" s="23"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17</v>
      </c>
    </row>
    <row r="459" spans="1:14" x14ac:dyDescent="0.25">
      <c r="A459" s="6" t="s">
        <v>46</v>
      </c>
      <c r="B459" s="23" t="s">
        <v>194</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47</v>
      </c>
      <c r="B460" s="23">
        <v>49.4</v>
      </c>
    </row>
    <row r="461" spans="1:14" x14ac:dyDescent="0.25">
      <c r="A461" s="5"/>
      <c r="B461" s="23"/>
      <c r="C461" t="s">
        <v>454</v>
      </c>
    </row>
    <row r="462" spans="1:14" x14ac:dyDescent="0.25">
      <c r="A462" s="6"/>
      <c r="B462" s="23"/>
    </row>
    <row r="463" spans="1:14" x14ac:dyDescent="0.25">
      <c r="A463" s="6"/>
      <c r="B463" s="23"/>
      <c r="C463" t="str">
        <f>CONCATENATE("     ",B459)</f>
        <v xml:space="preserve">     Your variant is not associated with any loss of function.</v>
      </c>
    </row>
    <row r="464" spans="1:14" x14ac:dyDescent="0.25">
      <c r="A464" s="6"/>
      <c r="B464" s="23"/>
    </row>
    <row r="465" spans="1:3" x14ac:dyDescent="0.25">
      <c r="A465" s="6"/>
      <c r="B465" s="23"/>
      <c r="C465" t="s">
        <v>455</v>
      </c>
    </row>
    <row r="466" spans="1:3" x14ac:dyDescent="0.25">
      <c r="A466" s="5"/>
      <c r="B466" s="23"/>
    </row>
    <row r="467" spans="1:3" x14ac:dyDescent="0.25">
      <c r="A467" s="5"/>
      <c r="B467" s="23"/>
      <c r="C467" t="str">
        <f>CONCATENATE( " &lt;piechart percentage=",B460," /&gt;")</f>
        <v xml:space="preserve"> &lt;piechart percentage=49.4 /&gt;</v>
      </c>
    </row>
    <row r="468" spans="1:3" x14ac:dyDescent="0.25">
      <c r="A468" s="5"/>
      <c r="B468" s="23"/>
      <c r="C468" t="str">
        <f>" &lt;/Genotype&gt;"</f>
        <v xml:space="preserve"> &lt;/Genotype&gt;</v>
      </c>
    </row>
    <row r="469" spans="1:3" x14ac:dyDescent="0.25">
      <c r="A469" s="5" t="s">
        <v>48</v>
      </c>
      <c r="B469" s="23"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49</v>
      </c>
      <c r="B470" s="23" t="s">
        <v>165</v>
      </c>
      <c r="C470" t="s">
        <v>17</v>
      </c>
    </row>
    <row r="471" spans="1:3" x14ac:dyDescent="0.25">
      <c r="A471" s="6" t="s">
        <v>47</v>
      </c>
      <c r="B471" s="23">
        <v>16</v>
      </c>
      <c r="C471" t="s">
        <v>452</v>
      </c>
    </row>
    <row r="472" spans="1:3" x14ac:dyDescent="0.25">
      <c r="A472" s="6"/>
      <c r="B472" s="23"/>
    </row>
    <row r="473" spans="1:3" x14ac:dyDescent="0.25">
      <c r="A473" s="5"/>
      <c r="B473" s="23"/>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3"/>
    </row>
    <row r="475" spans="1:3" x14ac:dyDescent="0.25">
      <c r="A475" s="6"/>
      <c r="B475" s="23"/>
      <c r="C475" t="s">
        <v>454</v>
      </c>
    </row>
    <row r="476" spans="1:3" x14ac:dyDescent="0.25">
      <c r="A476" s="6"/>
      <c r="B476" s="23"/>
    </row>
    <row r="477" spans="1:3" x14ac:dyDescent="0.25">
      <c r="A477" s="6"/>
      <c r="B477" s="23"/>
      <c r="C477" t="str">
        <f>CONCATENATE("     ",B470)</f>
        <v xml:space="preserve">     You are in the Moderate Loss of Function category. See below for more information.</v>
      </c>
    </row>
    <row r="478" spans="1:3" x14ac:dyDescent="0.25">
      <c r="A478" s="6"/>
      <c r="B478" s="23"/>
    </row>
    <row r="479" spans="1:3" x14ac:dyDescent="0.25">
      <c r="A479" s="5"/>
      <c r="B479" s="23"/>
      <c r="C479" t="s">
        <v>455</v>
      </c>
    </row>
    <row r="480" spans="1:3" x14ac:dyDescent="0.25">
      <c r="A480" s="5"/>
      <c r="B480" s="23"/>
    </row>
    <row r="481" spans="1:3" x14ac:dyDescent="0.25">
      <c r="A481" s="5"/>
      <c r="B481" s="23"/>
      <c r="C481" t="str">
        <f>CONCATENATE( " &lt;piechart percentage=",B471," /&gt;")</f>
        <v xml:space="preserve"> &lt;piechart percentage=16 /&gt;</v>
      </c>
    </row>
    <row r="482" spans="1:3" x14ac:dyDescent="0.25">
      <c r="A482" s="5"/>
      <c r="B482" s="23"/>
      <c r="C482" t="str">
        <f>" &lt;/Genotype&gt;"</f>
        <v xml:space="preserve"> &lt;/Genotype&gt;</v>
      </c>
    </row>
    <row r="483" spans="1:3" x14ac:dyDescent="0.25">
      <c r="A483" s="5" t="s">
        <v>50</v>
      </c>
      <c r="B483" s="23"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51</v>
      </c>
      <c r="B484" s="23" t="s">
        <v>194</v>
      </c>
      <c r="C484" t="s">
        <v>17</v>
      </c>
    </row>
    <row r="485" spans="1:3" x14ac:dyDescent="0.25">
      <c r="A485" s="6" t="s">
        <v>47</v>
      </c>
      <c r="B485" s="23">
        <v>34.6</v>
      </c>
      <c r="C485" t="s">
        <v>452</v>
      </c>
    </row>
    <row r="486" spans="1:3" x14ac:dyDescent="0.25">
      <c r="A486" s="5"/>
      <c r="B486" s="23"/>
    </row>
    <row r="487" spans="1:3" x14ac:dyDescent="0.25">
      <c r="A487" s="6"/>
      <c r="B487" s="23"/>
      <c r="C487" t="str">
        <f>CONCATENATE("     ",B483)</f>
        <v xml:space="preserve">     Your MAOB gene has no variants. A normal gene is referred to as a "wild-type" gene.</v>
      </c>
    </row>
    <row r="488" spans="1:3" x14ac:dyDescent="0.25">
      <c r="A488" s="6"/>
      <c r="B488" s="23"/>
    </row>
    <row r="489" spans="1:3" x14ac:dyDescent="0.25">
      <c r="A489" s="6"/>
      <c r="B489" s="23"/>
      <c r="C489" t="s">
        <v>454</v>
      </c>
    </row>
    <row r="490" spans="1:3" x14ac:dyDescent="0.25">
      <c r="A490" s="6"/>
      <c r="B490" s="23"/>
    </row>
    <row r="491" spans="1:3" x14ac:dyDescent="0.25">
      <c r="A491" s="6"/>
      <c r="B491" s="23"/>
      <c r="C491" t="str">
        <f>CONCATENATE("     ",B484)</f>
        <v xml:space="preserve">     Your variant is not associated with any loss of function.</v>
      </c>
    </row>
    <row r="492" spans="1:3" x14ac:dyDescent="0.25">
      <c r="A492" s="5"/>
      <c r="B492" s="23"/>
    </row>
    <row r="493" spans="1:3" x14ac:dyDescent="0.25">
      <c r="A493" s="5"/>
      <c r="B493" s="23"/>
      <c r="C493" t="s">
        <v>455</v>
      </c>
    </row>
    <row r="494" spans="1:3" x14ac:dyDescent="0.25">
      <c r="A494" s="5"/>
      <c r="B494" s="23"/>
    </row>
    <row r="495" spans="1:3" x14ac:dyDescent="0.25">
      <c r="A495" s="5"/>
      <c r="B495" s="23"/>
      <c r="C495" t="str">
        <f>CONCATENATE( " &lt;piechart percentage=",B485," /&gt;")</f>
        <v xml:space="preserve"> &lt;piechart percentage=34.6 /&gt;</v>
      </c>
    </row>
    <row r="496" spans="1:3" x14ac:dyDescent="0.25">
      <c r="A496" s="5"/>
      <c r="B496" s="23"/>
      <c r="C496" t="str">
        <f>" &lt;/Genotype&gt;"</f>
        <v xml:space="preserve"> &lt;/Genotype&gt;</v>
      </c>
    </row>
    <row r="497" spans="1:3" x14ac:dyDescent="0.25">
      <c r="A497" s="5" t="s">
        <v>52</v>
      </c>
      <c r="B497" s="23" t="str">
        <f>CONCATENATE("Your ",B441," gene has an unknown variant.")</f>
        <v>Your MAOB gene has an unknown variant.</v>
      </c>
      <c r="C497" t="str">
        <f>CONCATENATE(" &lt;Genotype hgvs=",CHAR(34),"unknown",CHAR(34),"&gt; ")</f>
        <v xml:space="preserve"> &lt;Genotype hgvs="unknown"&gt; </v>
      </c>
    </row>
    <row r="498" spans="1:3" x14ac:dyDescent="0.25">
      <c r="A498" s="6" t="s">
        <v>52</v>
      </c>
      <c r="B498" s="23" t="s">
        <v>115</v>
      </c>
      <c r="C498" t="s">
        <v>17</v>
      </c>
    </row>
    <row r="499" spans="1:3" x14ac:dyDescent="0.25">
      <c r="A499" s="6" t="s">
        <v>47</v>
      </c>
      <c r="B499" s="23"/>
      <c r="C499" t="s">
        <v>452</v>
      </c>
    </row>
    <row r="500" spans="1:3" x14ac:dyDescent="0.25">
      <c r="A500" s="6"/>
      <c r="B500" s="23"/>
    </row>
    <row r="501" spans="1:3" x14ac:dyDescent="0.25">
      <c r="A501" s="6"/>
      <c r="B501" s="23"/>
      <c r="C501" t="str">
        <f>CONCATENATE("     ",B497)</f>
        <v xml:space="preserve">     Your MAOB gene has an unknown variant.</v>
      </c>
    </row>
    <row r="502" spans="1:3" x14ac:dyDescent="0.25">
      <c r="A502" s="6"/>
      <c r="B502" s="23"/>
    </row>
    <row r="503" spans="1:3" x14ac:dyDescent="0.25">
      <c r="A503" s="6"/>
      <c r="B503" s="23"/>
      <c r="C503" t="s">
        <v>454</v>
      </c>
    </row>
    <row r="504" spans="1:3" x14ac:dyDescent="0.25">
      <c r="A504" s="6"/>
      <c r="B504" s="23"/>
    </row>
    <row r="505" spans="1:3" x14ac:dyDescent="0.25">
      <c r="A505" s="5"/>
      <c r="B505" s="23"/>
      <c r="C505" t="str">
        <f>CONCATENATE("     ",B498)</f>
        <v xml:space="preserve">     The effect is unknown.</v>
      </c>
    </row>
    <row r="506" spans="1:3" x14ac:dyDescent="0.25">
      <c r="A506" s="6"/>
      <c r="B506" s="23"/>
    </row>
    <row r="507" spans="1:3" x14ac:dyDescent="0.25">
      <c r="A507" s="5"/>
      <c r="B507" s="23"/>
      <c r="C507" t="s">
        <v>455</v>
      </c>
    </row>
    <row r="508" spans="1:3" x14ac:dyDescent="0.25">
      <c r="A508" s="5"/>
      <c r="B508" s="23"/>
    </row>
    <row r="509" spans="1:3" x14ac:dyDescent="0.25">
      <c r="A509" s="5"/>
      <c r="B509" s="23"/>
      <c r="C509" t="str">
        <f>CONCATENATE( " &lt;piechart percentage=",B499," /&gt;")</f>
        <v xml:space="preserve"> &lt;piechart percentage= /&gt;</v>
      </c>
    </row>
    <row r="510" spans="1:3" x14ac:dyDescent="0.25">
      <c r="A510" s="5"/>
      <c r="B510" s="23"/>
      <c r="C510" t="str">
        <f>" &lt;/Genotype&gt;"</f>
        <v xml:space="preserve"> &lt;/Genotype&gt;</v>
      </c>
    </row>
    <row r="511" spans="1:3" x14ac:dyDescent="0.25">
      <c r="A511" s="5" t="s">
        <v>50</v>
      </c>
      <c r="B511" s="23"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51</v>
      </c>
      <c r="B512" s="64" t="s">
        <v>113</v>
      </c>
      <c r="C512" s="65" t="s">
        <v>17</v>
      </c>
    </row>
    <row r="513" spans="1:14" x14ac:dyDescent="0.25">
      <c r="A513" s="63" t="s">
        <v>47</v>
      </c>
      <c r="B513" s="64"/>
      <c r="C513" s="65" t="s">
        <v>452</v>
      </c>
    </row>
    <row r="514" spans="1:14" x14ac:dyDescent="0.25">
      <c r="A514" s="63"/>
      <c r="B514" s="64"/>
      <c r="C514" s="65"/>
    </row>
    <row r="515" spans="1:14" x14ac:dyDescent="0.25">
      <c r="A515" s="6"/>
      <c r="B515" s="23"/>
      <c r="C515" t="str">
        <f>CONCATENATE("     ",B511)</f>
        <v xml:space="preserve">     Your MAOB gene has no variants. A normal gene is referred to as a "wild-type" gene.</v>
      </c>
    </row>
    <row r="516" spans="1:14" x14ac:dyDescent="0.25">
      <c r="A516" s="6"/>
      <c r="B516" s="23"/>
    </row>
    <row r="517" spans="1:14" x14ac:dyDescent="0.25">
      <c r="A517" s="6"/>
      <c r="B517" s="23"/>
      <c r="C517" t="s">
        <v>454</v>
      </c>
    </row>
    <row r="518" spans="1:14" x14ac:dyDescent="0.25">
      <c r="A518" s="6"/>
      <c r="B518" s="23"/>
    </row>
    <row r="519" spans="1:14" x14ac:dyDescent="0.25">
      <c r="A519" s="6"/>
      <c r="B519" s="23"/>
      <c r="C519" t="str">
        <f>CONCATENATE("     ",B512)</f>
        <v xml:space="preserve">     This variant is not associated with increased risk.</v>
      </c>
    </row>
    <row r="520" spans="1:14" x14ac:dyDescent="0.25">
      <c r="A520" s="6"/>
      <c r="B520" s="23"/>
    </row>
    <row r="521" spans="1:14" x14ac:dyDescent="0.25">
      <c r="A521" s="6"/>
      <c r="B521" s="23"/>
      <c r="C521" t="s">
        <v>455</v>
      </c>
      <c r="J521" s="29"/>
      <c r="K521" s="29"/>
      <c r="L521" s="29"/>
      <c r="M521" s="29"/>
      <c r="N521" s="29"/>
    </row>
    <row r="522" spans="1:14" x14ac:dyDescent="0.25">
      <c r="A522" s="5"/>
      <c r="B522" s="23"/>
      <c r="J522" s="29"/>
      <c r="K522" s="29"/>
      <c r="L522" s="29"/>
      <c r="M522" s="29"/>
      <c r="N522" s="29"/>
    </row>
    <row r="523" spans="1:14" x14ac:dyDescent="0.25">
      <c r="A523" s="6"/>
      <c r="B523" s="23"/>
      <c r="C523" t="str">
        <f>CONCATENATE( " &lt;piechart percentage=",B513," /&gt;")</f>
        <v xml:space="preserve"> &lt;piechart percentage= /&gt;</v>
      </c>
      <c r="J523" s="29"/>
      <c r="K523" s="29"/>
      <c r="L523" s="29"/>
      <c r="M523" s="29"/>
      <c r="N523" s="29"/>
    </row>
    <row r="524" spans="1:14" x14ac:dyDescent="0.25">
      <c r="A524" s="6"/>
      <c r="B524" s="23"/>
      <c r="C524" t="str">
        <f>" &lt;/Genotype&gt;"</f>
        <v xml:space="preserve"> &lt;/Genotype&gt;</v>
      </c>
    </row>
    <row r="525" spans="1:14" x14ac:dyDescent="0.25">
      <c r="A525" s="6"/>
      <c r="B525" s="23"/>
      <c r="C525" t="str">
        <f>"&lt;/GeneAnalysis&gt;"</f>
        <v>&lt;/GeneAnalysis&gt;</v>
      </c>
      <c r="J525" s="51"/>
      <c r="K525" s="54"/>
      <c r="L525" s="50"/>
    </row>
    <row r="526" spans="1:14" s="29" customFormat="1" x14ac:dyDescent="0.25">
      <c r="J526"/>
      <c r="K526"/>
      <c r="L526"/>
      <c r="M526"/>
      <c r="N526"/>
    </row>
    <row r="527" spans="1:14" s="29" customFormat="1" x14ac:dyDescent="0.25">
      <c r="A527" s="57"/>
      <c r="B527" s="57"/>
      <c r="C527" s="59"/>
      <c r="J527"/>
      <c r="K527"/>
      <c r="L527"/>
      <c r="M527"/>
      <c r="N527"/>
    </row>
    <row r="528" spans="1:14" s="29" customFormat="1" x14ac:dyDescent="0.25">
      <c r="J528"/>
      <c r="K528"/>
      <c r="L528"/>
      <c r="M528"/>
      <c r="N528"/>
    </row>
    <row r="529" spans="1:14" x14ac:dyDescent="0.25">
      <c r="A529" s="6" t="s">
        <v>4</v>
      </c>
      <c r="B529" s="23" t="s">
        <v>409</v>
      </c>
      <c r="C529" t="str">
        <f>CONCATENATE("&lt;GeneAnalysis gene=",CHAR(34),B529,CHAR(34)," interval=",CHAR(34),B530,CHAR(34),"&gt; ")</f>
        <v xml:space="preserve">&lt;GeneAnalysis gene="PEX16" interval="NC_000011.10:g.45909669_45918123"&gt; </v>
      </c>
    </row>
    <row r="530" spans="1:14" x14ac:dyDescent="0.25">
      <c r="A530" s="6" t="s">
        <v>27</v>
      </c>
      <c r="B530" s="23" t="s">
        <v>585</v>
      </c>
      <c r="H530" s="8"/>
      <c r="I530" s="50"/>
    </row>
    <row r="531" spans="1:14" x14ac:dyDescent="0.25">
      <c r="A531" s="6" t="s">
        <v>28</v>
      </c>
      <c r="B531" s="23" t="s">
        <v>324</v>
      </c>
      <c r="C531" t="str">
        <f>CONCATENATE("# What are some common mutations of ",B529,"?")</f>
        <v># What are some common mutations of PEX16?</v>
      </c>
    </row>
    <row r="532" spans="1:14" x14ac:dyDescent="0.25">
      <c r="A532" s="6" t="s">
        <v>549</v>
      </c>
      <c r="B532" s="23" t="s">
        <v>25</v>
      </c>
      <c r="C532" t="s">
        <v>17</v>
      </c>
    </row>
    <row r="533" spans="1:14" x14ac:dyDescent="0.25">
      <c r="B533" s="23"/>
      <c r="C533" t="str">
        <f>CONCATENATE("There is ",B531," well-known variant in ",B529,": ",B540,".")</f>
        <v>There is one well-known variant in PEX16: [C542-16T](https://www.ncbi.nlm.nih.gov/clinvar/variation/259546/).</v>
      </c>
    </row>
    <row r="534" spans="1:14" x14ac:dyDescent="0.25">
      <c r="B534" s="23"/>
    </row>
    <row r="535" spans="1:14" x14ac:dyDescent="0.25">
      <c r="A535" s="6"/>
      <c r="B535" s="23"/>
      <c r="C535" t="str">
        <f>CONCATENATE("&lt;# ",B537," #&gt;")</f>
        <v>&lt;# C542-16T #&gt;</v>
      </c>
    </row>
    <row r="536" spans="1:14" x14ac:dyDescent="0.25">
      <c r="A536" s="6" t="s">
        <v>29</v>
      </c>
      <c r="B536" s="1" t="s">
        <v>581</v>
      </c>
      <c r="C536" t="str">
        <f>CONCATENATE(" &lt;Variant hgvs=",CHAR(34),B536,CHAR(34)," name=",CHAR(34),B537,CHAR(34),"&gt; ")</f>
        <v xml:space="preserve"> &lt;Variant hgvs="NC_000011.10:g.45914484G&gt;A" name="C542-16T"&gt; </v>
      </c>
      <c r="J536" s="29"/>
      <c r="K536" s="29"/>
      <c r="L536" s="29"/>
      <c r="M536" s="29"/>
      <c r="N536" s="29"/>
    </row>
    <row r="537" spans="1:14" x14ac:dyDescent="0.25">
      <c r="A537" s="5" t="s">
        <v>30</v>
      </c>
      <c r="B537" s="1" t="s">
        <v>586</v>
      </c>
      <c r="J537" s="29"/>
      <c r="K537" s="29"/>
      <c r="L537" s="29"/>
      <c r="M537" s="29"/>
      <c r="N537" s="29"/>
    </row>
    <row r="538" spans="1:14" x14ac:dyDescent="0.25">
      <c r="A538" s="5" t="s">
        <v>31</v>
      </c>
      <c r="B538" t="s">
        <v>184</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32</v>
      </c>
      <c r="B539" s="23" t="s">
        <v>37</v>
      </c>
      <c r="C539" t="s">
        <v>17</v>
      </c>
    </row>
    <row r="540" spans="1:14" x14ac:dyDescent="0.25">
      <c r="A540" s="5" t="s">
        <v>40</v>
      </c>
      <c r="B540" s="26" t="s">
        <v>587</v>
      </c>
      <c r="C540" t="str">
        <f>"&lt;/Variant&gt;"</f>
        <v>&lt;/Variant&gt;</v>
      </c>
    </row>
    <row r="541" spans="1:14" s="29" customFormat="1" x14ac:dyDescent="0.25">
      <c r="A541" s="27"/>
      <c r="B541" s="28"/>
      <c r="J541"/>
      <c r="K541"/>
      <c r="L541"/>
      <c r="M541"/>
      <c r="N541"/>
    </row>
    <row r="542" spans="1:14" s="29" customFormat="1" x14ac:dyDescent="0.25">
      <c r="A542" s="27"/>
      <c r="B542" s="28"/>
      <c r="C542" s="29" t="str">
        <f>C535</f>
        <v>&lt;# C542-16T #&gt;</v>
      </c>
      <c r="J542"/>
      <c r="K542"/>
      <c r="L542"/>
      <c r="M542"/>
      <c r="N542"/>
    </row>
    <row r="543" spans="1:14" x14ac:dyDescent="0.25">
      <c r="A543" s="5" t="s">
        <v>39</v>
      </c>
      <c r="B543" s="1" t="s">
        <v>582</v>
      </c>
      <c r="C543" t="str">
        <f>CONCATENATE(" &lt;Genotype hgvs=",CHAR(34),B543,B544,";",B545,CHAR(34)," name=",CHAR(34),B537,CHAR(34),"&gt; ")</f>
        <v xml:space="preserve"> &lt;Genotype hgvs="NC_000011.10:g.[45914484G&gt;A];[45914484=]" name="C542-16T"&gt; </v>
      </c>
    </row>
    <row r="544" spans="1:14" x14ac:dyDescent="0.25">
      <c r="A544" s="5" t="s">
        <v>40</v>
      </c>
      <c r="B544" s="23" t="s">
        <v>583</v>
      </c>
    </row>
    <row r="545" spans="1:3" x14ac:dyDescent="0.25">
      <c r="A545" s="5" t="s">
        <v>31</v>
      </c>
      <c r="B545" s="23" t="s">
        <v>584</v>
      </c>
      <c r="C545" t="s">
        <v>452</v>
      </c>
    </row>
    <row r="546" spans="1:3" x14ac:dyDescent="0.25">
      <c r="A546" s="5" t="s">
        <v>45</v>
      </c>
      <c r="B546" s="23"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17</v>
      </c>
    </row>
    <row r="547" spans="1:3" x14ac:dyDescent="0.25">
      <c r="A547" s="6" t="s">
        <v>46</v>
      </c>
      <c r="B547" s="23" t="s">
        <v>193</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47</v>
      </c>
      <c r="B548" s="23">
        <v>30.8</v>
      </c>
    </row>
    <row r="549" spans="1:3" x14ac:dyDescent="0.25">
      <c r="A549" s="5"/>
      <c r="B549" s="23"/>
      <c r="C549" t="s">
        <v>454</v>
      </c>
    </row>
    <row r="550" spans="1:3" x14ac:dyDescent="0.25">
      <c r="A550" s="6"/>
      <c r="B550" s="23"/>
    </row>
    <row r="551" spans="1:3" x14ac:dyDescent="0.25">
      <c r="A551" s="6"/>
      <c r="B551" s="23"/>
      <c r="C551" t="str">
        <f>CONCATENATE("     ",B547)</f>
        <v xml:space="preserve">     You are in the Mild Loss of Function category. See below for more information.</v>
      </c>
    </row>
    <row r="552" spans="1:3" x14ac:dyDescent="0.25">
      <c r="A552" s="6"/>
      <c r="B552" s="23"/>
    </row>
    <row r="553" spans="1:3" x14ac:dyDescent="0.25">
      <c r="A553" s="6"/>
      <c r="B553" s="23"/>
      <c r="C553" t="s">
        <v>455</v>
      </c>
    </row>
    <row r="554" spans="1:3" x14ac:dyDescent="0.25">
      <c r="A554" s="5"/>
      <c r="B554" s="23"/>
    </row>
    <row r="555" spans="1:3" x14ac:dyDescent="0.25">
      <c r="A555" s="5"/>
      <c r="B555" s="23"/>
      <c r="C555" t="str">
        <f>CONCATENATE( " &lt;piechart percentage=",B548," /&gt;")</f>
        <v xml:space="preserve"> &lt;piechart percentage=30.8 /&gt;</v>
      </c>
    </row>
    <row r="556" spans="1:3" x14ac:dyDescent="0.25">
      <c r="A556" s="5"/>
      <c r="B556" s="23"/>
      <c r="C556" t="str">
        <f>" &lt;/Genotype&gt;"</f>
        <v xml:space="preserve"> &lt;/Genotype&gt;</v>
      </c>
    </row>
    <row r="557" spans="1:3" x14ac:dyDescent="0.25">
      <c r="A557" s="5" t="s">
        <v>48</v>
      </c>
      <c r="B557" s="23"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49</v>
      </c>
      <c r="B558" s="64" t="s">
        <v>165</v>
      </c>
      <c r="C558" t="s">
        <v>17</v>
      </c>
    </row>
    <row r="559" spans="1:3" x14ac:dyDescent="0.25">
      <c r="A559" s="6" t="s">
        <v>47</v>
      </c>
      <c r="B559" s="23">
        <v>11.4</v>
      </c>
      <c r="C559" t="s">
        <v>452</v>
      </c>
    </row>
    <row r="560" spans="1:3" x14ac:dyDescent="0.25">
      <c r="A560" s="6"/>
      <c r="B560" s="23"/>
    </row>
    <row r="561" spans="1:3" x14ac:dyDescent="0.25">
      <c r="A561" s="5"/>
      <c r="B561" s="23"/>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3"/>
    </row>
    <row r="563" spans="1:3" x14ac:dyDescent="0.25">
      <c r="A563" s="6"/>
      <c r="B563" s="23"/>
      <c r="C563" t="s">
        <v>454</v>
      </c>
    </row>
    <row r="564" spans="1:3" x14ac:dyDescent="0.25">
      <c r="A564" s="6"/>
      <c r="B564" s="23"/>
    </row>
    <row r="565" spans="1:3" x14ac:dyDescent="0.25">
      <c r="A565" s="6"/>
      <c r="B565" s="23"/>
      <c r="C565" t="str">
        <f>CONCATENATE("     ",B558)</f>
        <v xml:space="preserve">     You are in the Moderate Loss of Function category. See below for more information.</v>
      </c>
    </row>
    <row r="566" spans="1:3" x14ac:dyDescent="0.25">
      <c r="A566" s="6"/>
      <c r="B566" s="23"/>
    </row>
    <row r="567" spans="1:3" x14ac:dyDescent="0.25">
      <c r="A567" s="5"/>
      <c r="B567" s="23"/>
      <c r="C567" t="s">
        <v>455</v>
      </c>
    </row>
    <row r="568" spans="1:3" x14ac:dyDescent="0.25">
      <c r="A568" s="5"/>
      <c r="B568" s="23"/>
    </row>
    <row r="569" spans="1:3" x14ac:dyDescent="0.25">
      <c r="A569" s="5"/>
      <c r="B569" s="23"/>
      <c r="C569" t="str">
        <f>CONCATENATE( " &lt;piechart percentage=",B559," /&gt;")</f>
        <v xml:space="preserve"> &lt;piechart percentage=11.4 /&gt;</v>
      </c>
    </row>
    <row r="570" spans="1:3" x14ac:dyDescent="0.25">
      <c r="A570" s="5"/>
      <c r="B570" s="23"/>
      <c r="C570" t="str">
        <f>" &lt;/Genotype&gt;"</f>
        <v xml:space="preserve"> &lt;/Genotype&gt;</v>
      </c>
    </row>
    <row r="571" spans="1:3" x14ac:dyDescent="0.25">
      <c r="A571" s="5" t="s">
        <v>50</v>
      </c>
      <c r="B571" s="23"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51</v>
      </c>
      <c r="B572" s="23" t="s">
        <v>113</v>
      </c>
      <c r="C572" t="s">
        <v>17</v>
      </c>
    </row>
    <row r="573" spans="1:3" x14ac:dyDescent="0.25">
      <c r="A573" s="6" t="s">
        <v>47</v>
      </c>
      <c r="B573" s="23">
        <v>57.8</v>
      </c>
      <c r="C573" t="s">
        <v>452</v>
      </c>
    </row>
    <row r="574" spans="1:3" x14ac:dyDescent="0.25">
      <c r="A574" s="5"/>
      <c r="B574" s="23"/>
    </row>
    <row r="575" spans="1:3" x14ac:dyDescent="0.25">
      <c r="A575" s="6"/>
      <c r="B575" s="23"/>
      <c r="C575" t="str">
        <f>CONCATENATE("     ",B571)</f>
        <v xml:space="preserve">     Your PEX16 gene has no variants. A normal gene is referred to as a "wild-type" gene.</v>
      </c>
    </row>
    <row r="576" spans="1:3" x14ac:dyDescent="0.25">
      <c r="A576" s="6"/>
      <c r="B576" s="23"/>
    </row>
    <row r="577" spans="1:3" x14ac:dyDescent="0.25">
      <c r="A577" s="6"/>
      <c r="B577" s="23"/>
      <c r="C577" t="s">
        <v>454</v>
      </c>
    </row>
    <row r="578" spans="1:3" x14ac:dyDescent="0.25">
      <c r="A578" s="6"/>
      <c r="B578" s="23"/>
    </row>
    <row r="579" spans="1:3" x14ac:dyDescent="0.25">
      <c r="A579" s="6"/>
      <c r="B579" s="23"/>
      <c r="C579" t="str">
        <f>CONCATENATE("     ",B572)</f>
        <v xml:space="preserve">     This variant is not associated with increased risk.</v>
      </c>
    </row>
    <row r="580" spans="1:3" x14ac:dyDescent="0.25">
      <c r="A580" s="5"/>
      <c r="B580" s="23"/>
    </row>
    <row r="581" spans="1:3" x14ac:dyDescent="0.25">
      <c r="A581" s="5"/>
      <c r="B581" s="23"/>
      <c r="C581" t="s">
        <v>455</v>
      </c>
    </row>
    <row r="582" spans="1:3" x14ac:dyDescent="0.25">
      <c r="A582" s="5"/>
      <c r="B582" s="23"/>
    </row>
    <row r="583" spans="1:3" x14ac:dyDescent="0.25">
      <c r="A583" s="5"/>
      <c r="B583" s="23"/>
      <c r="C583" t="str">
        <f>CONCATENATE( " &lt;piechart percentage=",B573," /&gt;")</f>
        <v xml:space="preserve"> &lt;piechart percentage=57.8 /&gt;</v>
      </c>
    </row>
    <row r="584" spans="1:3" x14ac:dyDescent="0.25">
      <c r="A584" s="5"/>
      <c r="B584" s="23"/>
      <c r="C584" t="str">
        <f>" &lt;/Genotype&gt;"</f>
        <v xml:space="preserve"> &lt;/Genotype&gt;</v>
      </c>
    </row>
    <row r="585" spans="1:3" x14ac:dyDescent="0.25">
      <c r="A585" s="5" t="s">
        <v>52</v>
      </c>
      <c r="B585" s="23" t="str">
        <f>CONCATENATE("Your ",B529," gene has an unknown variant.")</f>
        <v>Your PEX16 gene has an unknown variant.</v>
      </c>
      <c r="C585" t="str">
        <f>CONCATENATE(" &lt;Genotype hgvs=",CHAR(34),"unknown",CHAR(34),"&gt; ")</f>
        <v xml:space="preserve"> &lt;Genotype hgvs="unknown"&gt; </v>
      </c>
    </row>
    <row r="586" spans="1:3" x14ac:dyDescent="0.25">
      <c r="A586" s="6" t="s">
        <v>52</v>
      </c>
      <c r="B586" s="23" t="s">
        <v>115</v>
      </c>
      <c r="C586" t="s">
        <v>17</v>
      </c>
    </row>
    <row r="587" spans="1:3" x14ac:dyDescent="0.25">
      <c r="A587" s="6" t="s">
        <v>47</v>
      </c>
      <c r="B587" s="23"/>
      <c r="C587" t="s">
        <v>452</v>
      </c>
    </row>
    <row r="588" spans="1:3" x14ac:dyDescent="0.25">
      <c r="A588" s="6"/>
      <c r="B588" s="23"/>
    </row>
    <row r="589" spans="1:3" x14ac:dyDescent="0.25">
      <c r="A589" s="6"/>
      <c r="B589" s="23"/>
      <c r="C589" t="str">
        <f>CONCATENATE("     ",B585)</f>
        <v xml:space="preserve">     Your PEX16 gene has an unknown variant.</v>
      </c>
    </row>
    <row r="590" spans="1:3" x14ac:dyDescent="0.25">
      <c r="A590" s="6"/>
      <c r="B590" s="23"/>
    </row>
    <row r="591" spans="1:3" x14ac:dyDescent="0.25">
      <c r="A591" s="6"/>
      <c r="B591" s="23"/>
      <c r="C591" t="s">
        <v>454</v>
      </c>
    </row>
    <row r="592" spans="1:3" x14ac:dyDescent="0.25">
      <c r="A592" s="6"/>
      <c r="B592" s="23"/>
    </row>
    <row r="593" spans="1:3" x14ac:dyDescent="0.25">
      <c r="A593" s="5"/>
      <c r="B593" s="23"/>
      <c r="C593" t="str">
        <f>CONCATENATE("     ",B586)</f>
        <v xml:space="preserve">     The effect is unknown.</v>
      </c>
    </row>
    <row r="594" spans="1:3" x14ac:dyDescent="0.25">
      <c r="A594" s="6"/>
      <c r="B594" s="23"/>
    </row>
    <row r="595" spans="1:3" x14ac:dyDescent="0.25">
      <c r="A595" s="5"/>
      <c r="B595" s="23"/>
      <c r="C595" t="s">
        <v>455</v>
      </c>
    </row>
    <row r="596" spans="1:3" x14ac:dyDescent="0.25">
      <c r="A596" s="5"/>
      <c r="B596" s="23"/>
    </row>
    <row r="597" spans="1:3" x14ac:dyDescent="0.25">
      <c r="A597" s="5"/>
      <c r="B597" s="23"/>
      <c r="C597" t="str">
        <f>CONCATENATE( " &lt;piechart percentage=",B587," /&gt;")</f>
        <v xml:space="preserve"> &lt;piechart percentage= /&gt;</v>
      </c>
    </row>
    <row r="598" spans="1:3" x14ac:dyDescent="0.25">
      <c r="A598" s="5"/>
      <c r="B598" s="23"/>
      <c r="C598" t="str">
        <f>" &lt;/Genotype&gt;"</f>
        <v xml:space="preserve"> &lt;/Genotype&gt;</v>
      </c>
    </row>
    <row r="599" spans="1:3" x14ac:dyDescent="0.25">
      <c r="A599" s="5" t="s">
        <v>50</v>
      </c>
      <c r="B599" s="23"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51</v>
      </c>
      <c r="B600" s="64" t="s">
        <v>113</v>
      </c>
      <c r="C600" s="65" t="s">
        <v>17</v>
      </c>
    </row>
    <row r="601" spans="1:3" x14ac:dyDescent="0.25">
      <c r="A601" s="63" t="s">
        <v>47</v>
      </c>
      <c r="B601" s="64"/>
      <c r="C601" s="65" t="s">
        <v>452</v>
      </c>
    </row>
    <row r="602" spans="1:3" x14ac:dyDescent="0.25">
      <c r="A602" s="63"/>
      <c r="B602" s="64"/>
      <c r="C602" s="65"/>
    </row>
    <row r="603" spans="1:3" x14ac:dyDescent="0.25">
      <c r="A603" s="6"/>
      <c r="B603" s="23"/>
      <c r="C603" t="str">
        <f>CONCATENATE("     ",B599)</f>
        <v xml:space="preserve">     Your PEX16 gene has no variants. A normal gene is referred to as a "wild-type" gene.</v>
      </c>
    </row>
    <row r="604" spans="1:3" x14ac:dyDescent="0.25">
      <c r="A604" s="6"/>
      <c r="B604" s="23"/>
    </row>
    <row r="605" spans="1:3" x14ac:dyDescent="0.25">
      <c r="A605" s="6"/>
      <c r="B605" s="23"/>
      <c r="C605" t="s">
        <v>454</v>
      </c>
    </row>
    <row r="606" spans="1:3" x14ac:dyDescent="0.25">
      <c r="A606" s="6"/>
      <c r="B606" s="23"/>
    </row>
    <row r="607" spans="1:3" x14ac:dyDescent="0.25">
      <c r="A607" s="6"/>
      <c r="B607" s="23"/>
      <c r="C607" t="str">
        <f>CONCATENATE("     ",B600)</f>
        <v xml:space="preserve">     This variant is not associated with increased risk.</v>
      </c>
    </row>
    <row r="608" spans="1:3" x14ac:dyDescent="0.25">
      <c r="A608" s="6"/>
      <c r="B608" s="23"/>
    </row>
    <row r="609" spans="1:14" x14ac:dyDescent="0.25">
      <c r="A609" s="6"/>
      <c r="B609" s="23"/>
      <c r="C609" t="s">
        <v>455</v>
      </c>
      <c r="J609" s="29"/>
      <c r="K609" s="29"/>
      <c r="L609" s="29"/>
      <c r="M609" s="29"/>
      <c r="N609" s="29"/>
    </row>
    <row r="610" spans="1:14" x14ac:dyDescent="0.25">
      <c r="A610" s="5"/>
      <c r="B610" s="23"/>
      <c r="J610" s="29"/>
      <c r="K610" s="29"/>
      <c r="L610" s="29"/>
      <c r="M610" s="29"/>
      <c r="N610" s="29"/>
    </row>
    <row r="611" spans="1:14" x14ac:dyDescent="0.25">
      <c r="A611" s="6"/>
      <c r="B611" s="23"/>
      <c r="C611" t="str">
        <f>CONCATENATE( " &lt;piechart percentage=",B601," /&gt;")</f>
        <v xml:space="preserve"> &lt;piechart percentage= /&gt;</v>
      </c>
      <c r="J611" s="29"/>
      <c r="K611" s="29"/>
      <c r="L611" s="29"/>
      <c r="M611" s="29"/>
      <c r="N611" s="29"/>
    </row>
    <row r="612" spans="1:14" x14ac:dyDescent="0.25">
      <c r="A612" s="6"/>
      <c r="B612" s="23"/>
      <c r="C612" t="str">
        <f>" &lt;/Genotype&gt;"</f>
        <v xml:space="preserve"> &lt;/Genotype&gt;</v>
      </c>
    </row>
    <row r="613" spans="1:14" x14ac:dyDescent="0.25">
      <c r="A613" s="6"/>
      <c r="B613" s="23"/>
      <c r="C613" t="str">
        <f>"&lt;/GeneAnalysis&gt;"</f>
        <v>&lt;/GeneAnalysis&gt;</v>
      </c>
    </row>
    <row r="614" spans="1:14" s="29" customFormat="1" x14ac:dyDescent="0.25">
      <c r="J614" s="46" t="s">
        <v>399</v>
      </c>
      <c r="K614" s="52" t="s">
        <v>69</v>
      </c>
      <c r="L614"/>
      <c r="M614"/>
      <c r="N614"/>
    </row>
    <row r="615" spans="1:14" s="29" customFormat="1" x14ac:dyDescent="0.25">
      <c r="A615" s="57"/>
      <c r="B615" s="57"/>
      <c r="C615" s="59"/>
      <c r="J615"/>
      <c r="K615"/>
      <c r="L615"/>
      <c r="M615"/>
      <c r="N615"/>
    </row>
    <row r="616" spans="1:14" s="29" customFormat="1" x14ac:dyDescent="0.25">
      <c r="J616"/>
      <c r="K616"/>
      <c r="L616"/>
      <c r="M616"/>
      <c r="N616"/>
    </row>
    <row r="617" spans="1:14" x14ac:dyDescent="0.25">
      <c r="A617" s="6" t="s">
        <v>4</v>
      </c>
      <c r="B617" s="23" t="s">
        <v>75</v>
      </c>
      <c r="C617" t="str">
        <f>CONCATENATE("&lt;GeneAnalysis gene=",CHAR(34),B617,CHAR(34)," interval=",CHAR(34),B618,CHAR(34),"&gt; ")</f>
        <v xml:space="preserve">&lt;GeneAnalysis gene="PTDSS1" interval="NC_000008.11:g.96261886_96334552"&gt; </v>
      </c>
    </row>
    <row r="618" spans="1:14" x14ac:dyDescent="0.25">
      <c r="A618" s="6" t="s">
        <v>27</v>
      </c>
      <c r="B618" s="23" t="s">
        <v>588</v>
      </c>
    </row>
    <row r="619" spans="1:14" x14ac:dyDescent="0.25">
      <c r="A619" s="6" t="s">
        <v>28</v>
      </c>
      <c r="B619" s="23" t="s">
        <v>324</v>
      </c>
      <c r="C619" t="str">
        <f>CONCATENATE("# What are some common mutations of ",B617,"?")</f>
        <v># What are some common mutations of PTDSS1?</v>
      </c>
      <c r="G619" s="50"/>
      <c r="H619" s="50"/>
      <c r="I619" s="51"/>
    </row>
    <row r="620" spans="1:14" x14ac:dyDescent="0.25">
      <c r="A620" s="6" t="s">
        <v>549</v>
      </c>
      <c r="B620" s="23" t="s">
        <v>25</v>
      </c>
      <c r="C620" t="s">
        <v>17</v>
      </c>
    </row>
    <row r="621" spans="1:14" x14ac:dyDescent="0.25">
      <c r="B621" s="23"/>
      <c r="C621" t="str">
        <f>CONCATENATE("There is ",B619," well-known variant in ",B617,": ",B628,".")</f>
        <v>There is one well-known variant in PTDSS1: [A96338727G](https://www.ncbi.nlm.nih.gov/projects/SNP/snp_ref.cgi?rs=7010471).</v>
      </c>
    </row>
    <row r="622" spans="1:14" x14ac:dyDescent="0.25">
      <c r="B622" s="23"/>
    </row>
    <row r="623" spans="1:14" x14ac:dyDescent="0.25">
      <c r="A623" s="6"/>
      <c r="B623" s="23"/>
      <c r="C623" t="str">
        <f>CONCATENATE("&lt;# ",B625," #&gt;")</f>
        <v>&lt;# A96338727G #&gt;</v>
      </c>
    </row>
    <row r="624" spans="1:14" x14ac:dyDescent="0.25">
      <c r="A624" s="6" t="s">
        <v>29</v>
      </c>
      <c r="B624" s="1" t="s">
        <v>398</v>
      </c>
      <c r="C624" t="str">
        <f>CONCATENATE(" &lt;Variant hgvs=",CHAR(34),B624,CHAR(34)," name=",CHAR(34),B625,CHAR(34),"&gt; ")</f>
        <v xml:space="preserve"> &lt;Variant hgvs="CM000670.2:g.96338727A&gt;G" name="A96338727G"&gt; </v>
      </c>
      <c r="J624" s="29"/>
      <c r="K624" s="29"/>
      <c r="L624" s="29"/>
      <c r="M624" s="29"/>
      <c r="N624" s="29"/>
    </row>
    <row r="625" spans="1:14" x14ac:dyDescent="0.25">
      <c r="A625" s="5" t="s">
        <v>30</v>
      </c>
      <c r="B625" s="1" t="s">
        <v>589</v>
      </c>
      <c r="J625" s="29"/>
      <c r="K625" s="29"/>
      <c r="L625" s="29"/>
      <c r="M625" s="29"/>
      <c r="N625" s="29"/>
    </row>
    <row r="626" spans="1:14" x14ac:dyDescent="0.25">
      <c r="A626" s="5" t="s">
        <v>31</v>
      </c>
      <c r="B626" t="s">
        <v>66</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32</v>
      </c>
      <c r="B627" s="23" t="s">
        <v>38</v>
      </c>
      <c r="C627" t="s">
        <v>17</v>
      </c>
    </row>
    <row r="628" spans="1:14" x14ac:dyDescent="0.25">
      <c r="A628" s="5" t="s">
        <v>40</v>
      </c>
      <c r="B628" s="26" t="s">
        <v>593</v>
      </c>
      <c r="C628" t="str">
        <f>"&lt;/Variant&gt;"</f>
        <v>&lt;/Variant&gt;</v>
      </c>
    </row>
    <row r="629" spans="1:14" s="29" customFormat="1" x14ac:dyDescent="0.25">
      <c r="A629" s="27"/>
      <c r="B629" s="28"/>
      <c r="J629"/>
      <c r="K629"/>
      <c r="L629"/>
      <c r="M629"/>
      <c r="N629"/>
    </row>
    <row r="630" spans="1:14" s="29" customFormat="1" x14ac:dyDescent="0.25">
      <c r="A630" s="27"/>
      <c r="B630" s="28"/>
      <c r="C630" s="29" t="str">
        <f>C623</f>
        <v>&lt;# A96338727G #&gt;</v>
      </c>
      <c r="J630"/>
      <c r="K630"/>
      <c r="L630"/>
      <c r="M630"/>
      <c r="N630"/>
    </row>
    <row r="631" spans="1:14" x14ac:dyDescent="0.25">
      <c r="A631" s="5" t="s">
        <v>39</v>
      </c>
      <c r="B631" s="1" t="s">
        <v>590</v>
      </c>
      <c r="C631" t="str">
        <f>CONCATENATE(" &lt;Genotype hgvs=",CHAR(34),B631,B632,";",B633,CHAR(34)," name=",CHAR(34),B625,CHAR(34),"&gt; ")</f>
        <v xml:space="preserve"> &lt;Genotype hgvs="CM000670.2:g.[96338727A&gt;G];[96338727=]" name="A96338727G"&gt; </v>
      </c>
    </row>
    <row r="632" spans="1:14" x14ac:dyDescent="0.25">
      <c r="A632" s="5" t="s">
        <v>40</v>
      </c>
      <c r="B632" s="23" t="s">
        <v>591</v>
      </c>
    </row>
    <row r="633" spans="1:14" x14ac:dyDescent="0.25">
      <c r="A633" s="5" t="s">
        <v>31</v>
      </c>
      <c r="B633" s="23" t="s">
        <v>592</v>
      </c>
      <c r="C633" t="s">
        <v>452</v>
      </c>
    </row>
    <row r="634" spans="1:14" x14ac:dyDescent="0.25">
      <c r="A634" s="5" t="s">
        <v>45</v>
      </c>
      <c r="B634" s="23"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17</v>
      </c>
    </row>
    <row r="635" spans="1:14" x14ac:dyDescent="0.25">
      <c r="A635" s="6" t="s">
        <v>46</v>
      </c>
      <c r="B635" s="23" t="s">
        <v>165</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47</v>
      </c>
      <c r="B636" s="23">
        <v>7</v>
      </c>
    </row>
    <row r="637" spans="1:14" x14ac:dyDescent="0.25">
      <c r="A637" s="5"/>
      <c r="B637" s="23"/>
      <c r="C637" t="s">
        <v>454</v>
      </c>
    </row>
    <row r="638" spans="1:14" x14ac:dyDescent="0.25">
      <c r="A638" s="6"/>
      <c r="B638" s="23"/>
    </row>
    <row r="639" spans="1:14" x14ac:dyDescent="0.25">
      <c r="A639" s="6"/>
      <c r="B639" s="23"/>
      <c r="C639" t="str">
        <f>CONCATENATE("     ",B635)</f>
        <v xml:space="preserve">     You are in the Moderate Loss of Function category. See below for more information.</v>
      </c>
    </row>
    <row r="640" spans="1:14" x14ac:dyDescent="0.25">
      <c r="A640" s="6"/>
      <c r="B640" s="23"/>
    </row>
    <row r="641" spans="1:3" x14ac:dyDescent="0.25">
      <c r="A641" s="6"/>
      <c r="B641" s="23"/>
      <c r="C641" t="s">
        <v>455</v>
      </c>
    </row>
    <row r="642" spans="1:3" x14ac:dyDescent="0.25">
      <c r="A642" s="5"/>
      <c r="B642" s="23"/>
    </row>
    <row r="643" spans="1:3" x14ac:dyDescent="0.25">
      <c r="A643" s="5"/>
      <c r="B643" s="23"/>
      <c r="C643" t="str">
        <f>CONCATENATE( " &lt;piechart percentage=",B636," /&gt;")</f>
        <v xml:space="preserve"> &lt;piechart percentage=7 /&gt;</v>
      </c>
    </row>
    <row r="644" spans="1:3" x14ac:dyDescent="0.25">
      <c r="A644" s="5"/>
      <c r="B644" s="23"/>
      <c r="C644" t="str">
        <f>" &lt;/Genotype&gt;"</f>
        <v xml:space="preserve"> &lt;/Genotype&gt;</v>
      </c>
    </row>
    <row r="645" spans="1:3" x14ac:dyDescent="0.25">
      <c r="A645" s="5" t="s">
        <v>48</v>
      </c>
      <c r="B645" s="23"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49</v>
      </c>
      <c r="B646" s="23" t="s">
        <v>194</v>
      </c>
      <c r="C646" t="s">
        <v>17</v>
      </c>
    </row>
    <row r="647" spans="1:3" x14ac:dyDescent="0.25">
      <c r="A647" s="6" t="s">
        <v>47</v>
      </c>
      <c r="B647" s="23">
        <v>1.9</v>
      </c>
      <c r="C647" t="s">
        <v>452</v>
      </c>
    </row>
    <row r="648" spans="1:3" x14ac:dyDescent="0.25">
      <c r="A648" s="6"/>
      <c r="B648" s="23"/>
    </row>
    <row r="649" spans="1:3" x14ac:dyDescent="0.25">
      <c r="A649" s="5"/>
      <c r="B649" s="23"/>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3"/>
    </row>
    <row r="651" spans="1:3" x14ac:dyDescent="0.25">
      <c r="A651" s="6"/>
      <c r="B651" s="23"/>
      <c r="C651" t="s">
        <v>454</v>
      </c>
    </row>
    <row r="652" spans="1:3" x14ac:dyDescent="0.25">
      <c r="A652" s="6"/>
      <c r="B652" s="23"/>
    </row>
    <row r="653" spans="1:3" x14ac:dyDescent="0.25">
      <c r="A653" s="6"/>
      <c r="B653" s="23"/>
      <c r="C653" t="str">
        <f>CONCATENATE("     ",B646)</f>
        <v xml:space="preserve">     Your variant is not associated with any loss of function.</v>
      </c>
    </row>
    <row r="654" spans="1:3" x14ac:dyDescent="0.25">
      <c r="A654" s="6"/>
      <c r="B654" s="23"/>
    </row>
    <row r="655" spans="1:3" x14ac:dyDescent="0.25">
      <c r="A655" s="5"/>
      <c r="B655" s="23"/>
      <c r="C655" t="s">
        <v>455</v>
      </c>
    </row>
    <row r="656" spans="1:3" x14ac:dyDescent="0.25">
      <c r="A656" s="5"/>
      <c r="B656" s="23"/>
    </row>
    <row r="657" spans="1:3" x14ac:dyDescent="0.25">
      <c r="A657" s="5"/>
      <c r="B657" s="23"/>
      <c r="C657" t="str">
        <f>CONCATENATE( " &lt;piechart percentage=",B647," /&gt;")</f>
        <v xml:space="preserve"> &lt;piechart percentage=1.9 /&gt;</v>
      </c>
    </row>
    <row r="658" spans="1:3" x14ac:dyDescent="0.25">
      <c r="A658" s="5"/>
      <c r="B658" s="23"/>
      <c r="C658" t="str">
        <f>" &lt;/Genotype&gt;"</f>
        <v xml:space="preserve"> &lt;/Genotype&gt;</v>
      </c>
    </row>
    <row r="659" spans="1:3" x14ac:dyDescent="0.25">
      <c r="A659" s="5" t="s">
        <v>50</v>
      </c>
      <c r="B659" s="23"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51</v>
      </c>
      <c r="B660" s="23" t="s">
        <v>194</v>
      </c>
      <c r="C660" t="s">
        <v>17</v>
      </c>
    </row>
    <row r="661" spans="1:3" x14ac:dyDescent="0.25">
      <c r="A661" s="6" t="s">
        <v>47</v>
      </c>
      <c r="B661" s="23">
        <v>91.2</v>
      </c>
      <c r="C661" t="s">
        <v>452</v>
      </c>
    </row>
    <row r="662" spans="1:3" x14ac:dyDescent="0.25">
      <c r="A662" s="5"/>
      <c r="B662" s="23"/>
    </row>
    <row r="663" spans="1:3" x14ac:dyDescent="0.25">
      <c r="A663" s="6"/>
      <c r="B663" s="23"/>
      <c r="C663" t="str">
        <f>CONCATENATE("     ",B659)</f>
        <v xml:space="preserve">     Your PTDSS1 gene has no variants. A normal gene is referred to as a "wild-type" gene.</v>
      </c>
    </row>
    <row r="664" spans="1:3" x14ac:dyDescent="0.25">
      <c r="A664" s="6"/>
      <c r="B664" s="23"/>
    </row>
    <row r="665" spans="1:3" x14ac:dyDescent="0.25">
      <c r="A665" s="6"/>
      <c r="B665" s="23"/>
      <c r="C665" t="s">
        <v>454</v>
      </c>
    </row>
    <row r="666" spans="1:3" x14ac:dyDescent="0.25">
      <c r="A666" s="6"/>
      <c r="B666" s="23"/>
    </row>
    <row r="667" spans="1:3" x14ac:dyDescent="0.25">
      <c r="A667" s="6"/>
      <c r="B667" s="23"/>
      <c r="C667" t="str">
        <f>CONCATENATE("     ",B660)</f>
        <v xml:space="preserve">     Your variant is not associated with any loss of function.</v>
      </c>
    </row>
    <row r="668" spans="1:3" x14ac:dyDescent="0.25">
      <c r="A668" s="5"/>
      <c r="B668" s="23"/>
    </row>
    <row r="669" spans="1:3" x14ac:dyDescent="0.25">
      <c r="A669" s="5"/>
      <c r="B669" s="23"/>
      <c r="C669" t="s">
        <v>455</v>
      </c>
    </row>
    <row r="670" spans="1:3" x14ac:dyDescent="0.25">
      <c r="A670" s="5"/>
      <c r="B670" s="23"/>
    </row>
    <row r="671" spans="1:3" x14ac:dyDescent="0.25">
      <c r="A671" s="5"/>
      <c r="B671" s="23"/>
      <c r="C671" t="str">
        <f>CONCATENATE( " &lt;piechart percentage=",B661," /&gt;")</f>
        <v xml:space="preserve"> &lt;piechart percentage=91.2 /&gt;</v>
      </c>
    </row>
    <row r="672" spans="1:3" x14ac:dyDescent="0.25">
      <c r="A672" s="5"/>
      <c r="B672" s="23"/>
      <c r="C672" t="str">
        <f>" &lt;/Genotype&gt;"</f>
        <v xml:space="preserve"> &lt;/Genotype&gt;</v>
      </c>
    </row>
    <row r="673" spans="1:3" x14ac:dyDescent="0.25">
      <c r="A673" s="5" t="s">
        <v>52</v>
      </c>
      <c r="B673" s="23" t="str">
        <f>CONCATENATE("Your ",B617," gene has an unknown variant.")</f>
        <v>Your PTDSS1 gene has an unknown variant.</v>
      </c>
      <c r="C673" t="str">
        <f>CONCATENATE(" &lt;Genotype hgvs=",CHAR(34),"unknown",CHAR(34),"&gt; ")</f>
        <v xml:space="preserve"> &lt;Genotype hgvs="unknown"&gt; </v>
      </c>
    </row>
    <row r="674" spans="1:3" x14ac:dyDescent="0.25">
      <c r="A674" s="6" t="s">
        <v>52</v>
      </c>
      <c r="B674" s="23" t="s">
        <v>115</v>
      </c>
      <c r="C674" t="s">
        <v>17</v>
      </c>
    </row>
    <row r="675" spans="1:3" x14ac:dyDescent="0.25">
      <c r="A675" s="6" t="s">
        <v>47</v>
      </c>
      <c r="B675" s="23"/>
      <c r="C675" t="s">
        <v>452</v>
      </c>
    </row>
    <row r="676" spans="1:3" x14ac:dyDescent="0.25">
      <c r="A676" s="6"/>
      <c r="B676" s="23"/>
    </row>
    <row r="677" spans="1:3" x14ac:dyDescent="0.25">
      <c r="A677" s="6"/>
      <c r="B677" s="23"/>
      <c r="C677" t="str">
        <f>CONCATENATE("     ",B673)</f>
        <v xml:space="preserve">     Your PTDSS1 gene has an unknown variant.</v>
      </c>
    </row>
    <row r="678" spans="1:3" x14ac:dyDescent="0.25">
      <c r="A678" s="6"/>
      <c r="B678" s="23"/>
    </row>
    <row r="679" spans="1:3" x14ac:dyDescent="0.25">
      <c r="A679" s="6"/>
      <c r="B679" s="23"/>
      <c r="C679" t="s">
        <v>454</v>
      </c>
    </row>
    <row r="680" spans="1:3" x14ac:dyDescent="0.25">
      <c r="A680" s="6"/>
      <c r="B680" s="23"/>
    </row>
    <row r="681" spans="1:3" x14ac:dyDescent="0.25">
      <c r="A681" s="5"/>
      <c r="B681" s="23"/>
      <c r="C681" t="str">
        <f>CONCATENATE("     ",B674)</f>
        <v xml:space="preserve">     The effect is unknown.</v>
      </c>
    </row>
    <row r="682" spans="1:3" x14ac:dyDescent="0.25">
      <c r="A682" s="6"/>
      <c r="B682" s="23"/>
    </row>
    <row r="683" spans="1:3" x14ac:dyDescent="0.25">
      <c r="A683" s="5"/>
      <c r="B683" s="23"/>
      <c r="C683" t="s">
        <v>455</v>
      </c>
    </row>
    <row r="684" spans="1:3" x14ac:dyDescent="0.25">
      <c r="A684" s="5"/>
      <c r="B684" s="23"/>
    </row>
    <row r="685" spans="1:3" x14ac:dyDescent="0.25">
      <c r="A685" s="5"/>
      <c r="B685" s="23"/>
      <c r="C685" t="str">
        <f>CONCATENATE( " &lt;piechart percentage=",B675," /&gt;")</f>
        <v xml:space="preserve"> &lt;piechart percentage= /&gt;</v>
      </c>
    </row>
    <row r="686" spans="1:3" x14ac:dyDescent="0.25">
      <c r="A686" s="5"/>
      <c r="B686" s="23"/>
      <c r="C686" t="str">
        <f>" &lt;/Genotype&gt;"</f>
        <v xml:space="preserve"> &lt;/Genotype&gt;</v>
      </c>
    </row>
    <row r="687" spans="1:3" x14ac:dyDescent="0.25">
      <c r="A687" s="5" t="s">
        <v>50</v>
      </c>
      <c r="B687" s="23"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51</v>
      </c>
      <c r="B688" s="64" t="s">
        <v>113</v>
      </c>
      <c r="C688" s="65" t="s">
        <v>17</v>
      </c>
    </row>
    <row r="689" spans="1:14" x14ac:dyDescent="0.25">
      <c r="A689" s="63" t="s">
        <v>47</v>
      </c>
      <c r="B689" s="64"/>
      <c r="C689" s="65" t="s">
        <v>452</v>
      </c>
    </row>
    <row r="690" spans="1:14" x14ac:dyDescent="0.25">
      <c r="A690" s="63"/>
      <c r="B690" s="64"/>
      <c r="C690" s="65"/>
    </row>
    <row r="691" spans="1:14" x14ac:dyDescent="0.25">
      <c r="A691" s="6"/>
      <c r="B691" s="23"/>
      <c r="C691" t="str">
        <f>CONCATENATE("     ",B687)</f>
        <v xml:space="preserve">     Your PTDSS1 gene has no variants. A normal gene is referred to as a "wild-type" gene.</v>
      </c>
    </row>
    <row r="692" spans="1:14" x14ac:dyDescent="0.25">
      <c r="A692" s="6"/>
      <c r="B692" s="23"/>
    </row>
    <row r="693" spans="1:14" x14ac:dyDescent="0.25">
      <c r="A693" s="6"/>
      <c r="B693" s="23"/>
      <c r="C693" t="s">
        <v>454</v>
      </c>
    </row>
    <row r="694" spans="1:14" x14ac:dyDescent="0.25">
      <c r="A694" s="6"/>
      <c r="B694" s="23"/>
    </row>
    <row r="695" spans="1:14" x14ac:dyDescent="0.25">
      <c r="A695" s="6"/>
      <c r="B695" s="23"/>
      <c r="C695" t="str">
        <f>CONCATENATE("     ",B688)</f>
        <v xml:space="preserve">     This variant is not associated with increased risk.</v>
      </c>
    </row>
    <row r="696" spans="1:14" x14ac:dyDescent="0.25">
      <c r="A696" s="6"/>
      <c r="B696" s="23"/>
    </row>
    <row r="697" spans="1:14" x14ac:dyDescent="0.25">
      <c r="A697" s="6"/>
      <c r="B697" s="23"/>
      <c r="C697" t="s">
        <v>455</v>
      </c>
      <c r="J697" s="29"/>
      <c r="K697" s="29"/>
      <c r="L697" s="29"/>
      <c r="M697" s="29"/>
      <c r="N697" s="29"/>
    </row>
    <row r="698" spans="1:14" x14ac:dyDescent="0.25">
      <c r="A698" s="5"/>
      <c r="B698" s="23"/>
      <c r="J698" s="29"/>
      <c r="K698" s="29"/>
      <c r="L698" s="29"/>
      <c r="M698" s="29"/>
      <c r="N698" s="29"/>
    </row>
    <row r="699" spans="1:14" x14ac:dyDescent="0.25">
      <c r="A699" s="6"/>
      <c r="B699" s="23"/>
      <c r="C699" t="str">
        <f>CONCATENATE( " &lt;piechart percentage=",B689," /&gt;")</f>
        <v xml:space="preserve"> &lt;piechart percentage= /&gt;</v>
      </c>
      <c r="J699" s="29"/>
      <c r="K699" s="29"/>
      <c r="L699" s="29"/>
      <c r="M699" s="29"/>
      <c r="N699" s="29"/>
    </row>
    <row r="700" spans="1:14" x14ac:dyDescent="0.25">
      <c r="A700" s="6"/>
      <c r="B700" s="23"/>
      <c r="C700" t="str">
        <f>" &lt;/Genotype&gt;"</f>
        <v xml:space="preserve"> &lt;/Genotype&gt;</v>
      </c>
    </row>
    <row r="701" spans="1:14" x14ac:dyDescent="0.25">
      <c r="A701" s="6"/>
      <c r="B701" s="23"/>
      <c r="C701" t="str">
        <f>"&lt;/GeneAnalysis&gt;"</f>
        <v>&lt;/GeneAnalysis&gt;</v>
      </c>
    </row>
    <row r="702" spans="1:14" s="29" customFormat="1" x14ac:dyDescent="0.25">
      <c r="J702"/>
      <c r="K702"/>
      <c r="L702"/>
      <c r="M702"/>
      <c r="N702"/>
    </row>
    <row r="703" spans="1:14" s="29" customFormat="1" x14ac:dyDescent="0.25">
      <c r="A703" s="57"/>
      <c r="B703" s="57"/>
      <c r="C703" s="59"/>
      <c r="J703"/>
      <c r="K703"/>
      <c r="L703"/>
      <c r="M703"/>
      <c r="N703"/>
    </row>
    <row r="704" spans="1:14" s="29" customFormat="1" x14ac:dyDescent="0.25">
      <c r="J704"/>
      <c r="K704"/>
      <c r="L704"/>
      <c r="M704"/>
      <c r="N704"/>
    </row>
    <row r="705" spans="1:14" x14ac:dyDescent="0.25">
      <c r="A705" s="6" t="s">
        <v>4</v>
      </c>
      <c r="B705" s="23" t="s">
        <v>80</v>
      </c>
      <c r="C705" t="str">
        <f>CONCATENATE("&lt;GeneAnalysis gene=",CHAR(34),B705,CHAR(34)," interval=",CHAR(34),B706,CHAR(34),"&gt; ")</f>
        <v xml:space="preserve">&lt;GeneAnalysis gene="TOX3" interval="NC_000016.10:g.52436415_52547802"&gt; </v>
      </c>
    </row>
    <row r="706" spans="1:14" x14ac:dyDescent="0.25">
      <c r="A706" s="6" t="s">
        <v>27</v>
      </c>
      <c r="B706" s="23" t="s">
        <v>598</v>
      </c>
    </row>
    <row r="707" spans="1:14" x14ac:dyDescent="0.25">
      <c r="A707" s="6" t="s">
        <v>28</v>
      </c>
      <c r="B707" s="23" t="s">
        <v>324</v>
      </c>
      <c r="C707" t="str">
        <f>CONCATENATE("# What are some common mutations of ",B705,"?")</f>
        <v># What are some common mutations of TOX3?</v>
      </c>
      <c r="H707" s="50"/>
      <c r="I707" s="50"/>
      <c r="J707" s="45"/>
      <c r="K707" s="50"/>
      <c r="L707" s="52"/>
    </row>
    <row r="708" spans="1:14" x14ac:dyDescent="0.25">
      <c r="A708" s="6" t="s">
        <v>549</v>
      </c>
      <c r="B708" s="23" t="s">
        <v>25</v>
      </c>
      <c r="C708" t="s">
        <v>17</v>
      </c>
    </row>
    <row r="709" spans="1:14" x14ac:dyDescent="0.25">
      <c r="B709" s="23"/>
      <c r="C709" t="str">
        <f>CONCATENATE("There is ",B707," well-known variant in ",B705,": ",B716,".")</f>
        <v>There is one well-known variant in TOX3: [T19853C](https://www.ncbi.nlm.nih.gov/projects/SNP/snp_ref.cgi?rs=3095598).</v>
      </c>
    </row>
    <row r="710" spans="1:14" x14ac:dyDescent="0.25">
      <c r="B710" s="23"/>
    </row>
    <row r="711" spans="1:14" x14ac:dyDescent="0.25">
      <c r="A711" s="6"/>
      <c r="B711" s="23"/>
      <c r="C711" t="str">
        <f>CONCATENATE("&lt;# ",B713," #&gt;")</f>
        <v>&lt;# T19853C #&gt;</v>
      </c>
    </row>
    <row r="712" spans="1:14" x14ac:dyDescent="0.25">
      <c r="A712" s="6" t="s">
        <v>29</v>
      </c>
      <c r="B712" s="1" t="s">
        <v>594</v>
      </c>
      <c r="C712" t="str">
        <f>CONCATENATE(" &lt;Variant hgvs=",CHAR(34),B712,CHAR(34)," name=",CHAR(34),B713,CHAR(34),"&gt; ")</f>
        <v xml:space="preserve"> &lt;Variant hgvs="NC_000016.10:g.52532950A&gt;G" name="T19853C"&gt; </v>
      </c>
      <c r="J712" s="29"/>
      <c r="K712" s="29"/>
      <c r="L712" s="29"/>
      <c r="M712" s="29"/>
      <c r="N712" s="29"/>
    </row>
    <row r="713" spans="1:14" x14ac:dyDescent="0.25">
      <c r="A713" s="5" t="s">
        <v>30</v>
      </c>
      <c r="B713" s="1" t="s">
        <v>599</v>
      </c>
      <c r="J713" s="29"/>
      <c r="K713" s="29"/>
      <c r="L713" s="29"/>
      <c r="M713" s="29"/>
      <c r="N713" s="29"/>
    </row>
    <row r="714" spans="1:14" x14ac:dyDescent="0.25">
      <c r="A714" s="5" t="s">
        <v>31</v>
      </c>
      <c r="B714" t="s">
        <v>37</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32</v>
      </c>
      <c r="B715" s="23" t="s">
        <v>184</v>
      </c>
      <c r="C715" t="s">
        <v>17</v>
      </c>
    </row>
    <row r="716" spans="1:14" x14ac:dyDescent="0.25">
      <c r="A716" s="5" t="s">
        <v>40</v>
      </c>
      <c r="B716" s="26" t="s">
        <v>600</v>
      </c>
      <c r="C716" t="str">
        <f>"&lt;/Variant&gt;"</f>
        <v>&lt;/Variant&gt;</v>
      </c>
    </row>
    <row r="717" spans="1:14" s="29" customFormat="1" x14ac:dyDescent="0.25">
      <c r="A717" s="27"/>
      <c r="B717" s="28"/>
      <c r="J717"/>
      <c r="K717"/>
      <c r="L717"/>
      <c r="M717"/>
      <c r="N717"/>
    </row>
    <row r="718" spans="1:14" s="29" customFormat="1" x14ac:dyDescent="0.25">
      <c r="A718" s="27"/>
      <c r="B718" s="28"/>
      <c r="C718" s="29" t="str">
        <f>C711</f>
        <v>&lt;# T19853C #&gt;</v>
      </c>
      <c r="J718"/>
      <c r="K718"/>
      <c r="L718"/>
      <c r="M718"/>
      <c r="N718"/>
    </row>
    <row r="719" spans="1:14" x14ac:dyDescent="0.25">
      <c r="A719" s="5" t="s">
        <v>39</v>
      </c>
      <c r="B719" s="1" t="s">
        <v>595</v>
      </c>
      <c r="C719" t="str">
        <f>CONCATENATE(" &lt;Genotype hgvs=",CHAR(34),B719,B720,";",B721,CHAR(34)," name=",CHAR(34),B713,CHAR(34),"&gt; ")</f>
        <v xml:space="preserve"> &lt;Genotype hgvs="NC_000016.10:g.[52532950A&gt;G];[52532950=]" name="T19853C"&gt; </v>
      </c>
    </row>
    <row r="720" spans="1:14" x14ac:dyDescent="0.25">
      <c r="A720" s="5" t="s">
        <v>40</v>
      </c>
      <c r="B720" s="23" t="s">
        <v>596</v>
      </c>
    </row>
    <row r="721" spans="1:3" x14ac:dyDescent="0.25">
      <c r="A721" s="5" t="s">
        <v>31</v>
      </c>
      <c r="B721" s="23" t="s">
        <v>597</v>
      </c>
      <c r="C721" t="s">
        <v>452</v>
      </c>
    </row>
    <row r="722" spans="1:3" x14ac:dyDescent="0.25">
      <c r="A722" s="5" t="s">
        <v>45</v>
      </c>
      <c r="B722" s="23"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17</v>
      </c>
    </row>
    <row r="723" spans="1:3" x14ac:dyDescent="0.25">
      <c r="A723" s="6" t="s">
        <v>46</v>
      </c>
      <c r="B723" s="23" t="s">
        <v>193</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47</v>
      </c>
      <c r="B724" s="23">
        <v>43.6</v>
      </c>
    </row>
    <row r="725" spans="1:3" x14ac:dyDescent="0.25">
      <c r="A725" s="5"/>
      <c r="B725" s="23"/>
      <c r="C725" t="s">
        <v>454</v>
      </c>
    </row>
    <row r="726" spans="1:3" x14ac:dyDescent="0.25">
      <c r="A726" s="6"/>
      <c r="B726" s="23"/>
    </row>
    <row r="727" spans="1:3" x14ac:dyDescent="0.25">
      <c r="A727" s="6"/>
      <c r="B727" s="23"/>
      <c r="C727" t="str">
        <f>CONCATENATE("     ",B723)</f>
        <v xml:space="preserve">     You are in the Mild Loss of Function category. See below for more information.</v>
      </c>
    </row>
    <row r="728" spans="1:3" x14ac:dyDescent="0.25">
      <c r="A728" s="6"/>
      <c r="B728" s="23"/>
    </row>
    <row r="729" spans="1:3" x14ac:dyDescent="0.25">
      <c r="A729" s="6"/>
      <c r="B729" s="23"/>
      <c r="C729" t="s">
        <v>455</v>
      </c>
    </row>
    <row r="730" spans="1:3" x14ac:dyDescent="0.25">
      <c r="A730" s="5"/>
      <c r="B730" s="23"/>
    </row>
    <row r="731" spans="1:3" x14ac:dyDescent="0.25">
      <c r="A731" s="5"/>
      <c r="B731" s="23"/>
      <c r="C731" t="str">
        <f>CONCATENATE( " &lt;piechart percentage=",B724," /&gt;")</f>
        <v xml:space="preserve"> &lt;piechart percentage=43.6 /&gt;</v>
      </c>
    </row>
    <row r="732" spans="1:3" x14ac:dyDescent="0.25">
      <c r="A732" s="5"/>
      <c r="B732" s="23"/>
      <c r="C732" t="str">
        <f>" &lt;/Genotype&gt;"</f>
        <v xml:space="preserve"> &lt;/Genotype&gt;</v>
      </c>
    </row>
    <row r="733" spans="1:3" x14ac:dyDescent="0.25">
      <c r="A733" s="5" t="s">
        <v>48</v>
      </c>
      <c r="B733" s="23"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49</v>
      </c>
      <c r="B734" s="23" t="s">
        <v>165</v>
      </c>
      <c r="C734" t="s">
        <v>17</v>
      </c>
    </row>
    <row r="735" spans="1:3" x14ac:dyDescent="0.25">
      <c r="A735" s="6" t="s">
        <v>47</v>
      </c>
      <c r="B735" s="23">
        <v>21.2</v>
      </c>
      <c r="C735" t="s">
        <v>452</v>
      </c>
    </row>
    <row r="736" spans="1:3" x14ac:dyDescent="0.25">
      <c r="A736" s="6"/>
      <c r="B736" s="23"/>
    </row>
    <row r="737" spans="1:3" x14ac:dyDescent="0.25">
      <c r="A737" s="5"/>
      <c r="B737" s="23"/>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3"/>
    </row>
    <row r="739" spans="1:3" x14ac:dyDescent="0.25">
      <c r="A739" s="6"/>
      <c r="B739" s="23"/>
      <c r="C739" t="s">
        <v>454</v>
      </c>
    </row>
    <row r="740" spans="1:3" x14ac:dyDescent="0.25">
      <c r="A740" s="6"/>
      <c r="B740" s="23"/>
    </row>
    <row r="741" spans="1:3" x14ac:dyDescent="0.25">
      <c r="A741" s="6"/>
      <c r="B741" s="23"/>
      <c r="C741" t="str">
        <f>CONCATENATE("     ",B734)</f>
        <v xml:space="preserve">     You are in the Moderate Loss of Function category. See below for more information.</v>
      </c>
    </row>
    <row r="742" spans="1:3" x14ac:dyDescent="0.25">
      <c r="A742" s="6"/>
      <c r="B742" s="23"/>
    </row>
    <row r="743" spans="1:3" x14ac:dyDescent="0.25">
      <c r="A743" s="5"/>
      <c r="B743" s="23"/>
      <c r="C743" t="s">
        <v>455</v>
      </c>
    </row>
    <row r="744" spans="1:3" x14ac:dyDescent="0.25">
      <c r="A744" s="5"/>
      <c r="B744" s="23"/>
    </row>
    <row r="745" spans="1:3" x14ac:dyDescent="0.25">
      <c r="A745" s="5"/>
      <c r="B745" s="23"/>
      <c r="C745" t="str">
        <f>CONCATENATE( " &lt;piechart percentage=",B735," /&gt;")</f>
        <v xml:space="preserve"> &lt;piechart percentage=21.2 /&gt;</v>
      </c>
    </row>
    <row r="746" spans="1:3" x14ac:dyDescent="0.25">
      <c r="A746" s="5"/>
      <c r="B746" s="23"/>
      <c r="C746" t="str">
        <f>" &lt;/Genotype&gt;"</f>
        <v xml:space="preserve"> &lt;/Genotype&gt;</v>
      </c>
    </row>
    <row r="747" spans="1:3" x14ac:dyDescent="0.25">
      <c r="A747" s="5" t="s">
        <v>50</v>
      </c>
      <c r="B747" s="23"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51</v>
      </c>
      <c r="B748" s="64" t="s">
        <v>113</v>
      </c>
      <c r="C748" t="s">
        <v>17</v>
      </c>
    </row>
    <row r="749" spans="1:3" x14ac:dyDescent="0.25">
      <c r="A749" s="6" t="s">
        <v>47</v>
      </c>
      <c r="B749" s="23">
        <v>35.299999999999997</v>
      </c>
      <c r="C749" t="s">
        <v>452</v>
      </c>
    </row>
    <row r="750" spans="1:3" x14ac:dyDescent="0.25">
      <c r="A750" s="5"/>
      <c r="B750" s="23"/>
    </row>
    <row r="751" spans="1:3" x14ac:dyDescent="0.25">
      <c r="A751" s="6"/>
      <c r="B751" s="23"/>
      <c r="C751" t="str">
        <f>CONCATENATE("     ",B747)</f>
        <v xml:space="preserve">     Your TOX3 gene has no variants. A normal gene is referred to as a "wild-type" gene.</v>
      </c>
    </row>
    <row r="752" spans="1:3" x14ac:dyDescent="0.25">
      <c r="A752" s="6"/>
      <c r="B752" s="23"/>
    </row>
    <row r="753" spans="1:3" x14ac:dyDescent="0.25">
      <c r="A753" s="6"/>
      <c r="B753" s="23"/>
      <c r="C753" t="s">
        <v>454</v>
      </c>
    </row>
    <row r="754" spans="1:3" x14ac:dyDescent="0.25">
      <c r="A754" s="6"/>
      <c r="B754" s="23"/>
    </row>
    <row r="755" spans="1:3" x14ac:dyDescent="0.25">
      <c r="A755" s="6"/>
      <c r="B755" s="23"/>
      <c r="C755" t="str">
        <f>CONCATENATE("     ",B748)</f>
        <v xml:space="preserve">     This variant is not associated with increased risk.</v>
      </c>
    </row>
    <row r="756" spans="1:3" x14ac:dyDescent="0.25">
      <c r="A756" s="5"/>
      <c r="B756" s="23"/>
    </row>
    <row r="757" spans="1:3" x14ac:dyDescent="0.25">
      <c r="A757" s="5"/>
      <c r="B757" s="23"/>
      <c r="C757" t="s">
        <v>455</v>
      </c>
    </row>
    <row r="758" spans="1:3" x14ac:dyDescent="0.25">
      <c r="A758" s="5"/>
      <c r="B758" s="23"/>
    </row>
    <row r="759" spans="1:3" x14ac:dyDescent="0.25">
      <c r="A759" s="5"/>
      <c r="B759" s="23"/>
      <c r="C759" t="str">
        <f>CONCATENATE( " &lt;piechart percentage=",B749," /&gt;")</f>
        <v xml:space="preserve"> &lt;piechart percentage=35.3 /&gt;</v>
      </c>
    </row>
    <row r="760" spans="1:3" x14ac:dyDescent="0.25">
      <c r="A760" s="5"/>
      <c r="B760" s="23"/>
      <c r="C760" t="str">
        <f>" &lt;/Genotype&gt;"</f>
        <v xml:space="preserve"> &lt;/Genotype&gt;</v>
      </c>
    </row>
    <row r="761" spans="1:3" x14ac:dyDescent="0.25">
      <c r="A761" s="5" t="s">
        <v>52</v>
      </c>
      <c r="B761" s="23" t="str">
        <f>CONCATENATE("Your ",B705," gene has an unknown variant.")</f>
        <v>Your TOX3 gene has an unknown variant.</v>
      </c>
      <c r="C761" t="str">
        <f>CONCATENATE(" &lt;Genotype hgvs=",CHAR(34),"unknown",CHAR(34),"&gt; ")</f>
        <v xml:space="preserve"> &lt;Genotype hgvs="unknown"&gt; </v>
      </c>
    </row>
    <row r="762" spans="1:3" x14ac:dyDescent="0.25">
      <c r="A762" s="6" t="s">
        <v>52</v>
      </c>
      <c r="B762" s="23" t="s">
        <v>115</v>
      </c>
      <c r="C762" t="s">
        <v>17</v>
      </c>
    </row>
    <row r="763" spans="1:3" x14ac:dyDescent="0.25">
      <c r="A763" s="6" t="s">
        <v>47</v>
      </c>
      <c r="B763" s="23"/>
      <c r="C763" t="s">
        <v>452</v>
      </c>
    </row>
    <row r="764" spans="1:3" x14ac:dyDescent="0.25">
      <c r="A764" s="6"/>
      <c r="B764" s="23"/>
    </row>
    <row r="765" spans="1:3" x14ac:dyDescent="0.25">
      <c r="A765" s="6"/>
      <c r="B765" s="23"/>
      <c r="C765" t="str">
        <f>CONCATENATE("     ",B761)</f>
        <v xml:space="preserve">     Your TOX3 gene has an unknown variant.</v>
      </c>
    </row>
    <row r="766" spans="1:3" x14ac:dyDescent="0.25">
      <c r="A766" s="6"/>
      <c r="B766" s="23"/>
    </row>
    <row r="767" spans="1:3" x14ac:dyDescent="0.25">
      <c r="A767" s="6"/>
      <c r="B767" s="23"/>
      <c r="C767" t="s">
        <v>454</v>
      </c>
    </row>
    <row r="768" spans="1:3" x14ac:dyDescent="0.25">
      <c r="A768" s="6"/>
      <c r="B768" s="23"/>
    </row>
    <row r="769" spans="1:3" x14ac:dyDescent="0.25">
      <c r="A769" s="5"/>
      <c r="B769" s="23"/>
      <c r="C769" t="str">
        <f>CONCATENATE("     ",B762)</f>
        <v xml:space="preserve">     The effect is unknown.</v>
      </c>
    </row>
    <row r="770" spans="1:3" x14ac:dyDescent="0.25">
      <c r="A770" s="6"/>
      <c r="B770" s="23"/>
    </row>
    <row r="771" spans="1:3" x14ac:dyDescent="0.25">
      <c r="A771" s="5"/>
      <c r="B771" s="23"/>
      <c r="C771" t="s">
        <v>455</v>
      </c>
    </row>
    <row r="772" spans="1:3" x14ac:dyDescent="0.25">
      <c r="A772" s="5"/>
      <c r="B772" s="23"/>
    </row>
    <row r="773" spans="1:3" x14ac:dyDescent="0.25">
      <c r="A773" s="5"/>
      <c r="B773" s="23"/>
      <c r="C773" t="str">
        <f>CONCATENATE( " &lt;piechart percentage=",B763," /&gt;")</f>
        <v xml:space="preserve"> &lt;piechart percentage= /&gt;</v>
      </c>
    </row>
    <row r="774" spans="1:3" x14ac:dyDescent="0.25">
      <c r="A774" s="5"/>
      <c r="B774" s="23"/>
      <c r="C774" t="str">
        <f>" &lt;/Genotype&gt;"</f>
        <v xml:space="preserve"> &lt;/Genotype&gt;</v>
      </c>
    </row>
    <row r="775" spans="1:3" x14ac:dyDescent="0.25">
      <c r="A775" s="5" t="s">
        <v>50</v>
      </c>
      <c r="B775" s="23"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51</v>
      </c>
      <c r="B776" s="64" t="s">
        <v>113</v>
      </c>
      <c r="C776" s="65" t="s">
        <v>17</v>
      </c>
    </row>
    <row r="777" spans="1:3" x14ac:dyDescent="0.25">
      <c r="A777" s="63" t="s">
        <v>47</v>
      </c>
      <c r="B777" s="64"/>
      <c r="C777" s="65" t="s">
        <v>452</v>
      </c>
    </row>
    <row r="778" spans="1:3" x14ac:dyDescent="0.25">
      <c r="A778" s="63"/>
      <c r="B778" s="64"/>
      <c r="C778" s="65"/>
    </row>
    <row r="779" spans="1:3" x14ac:dyDescent="0.25">
      <c r="A779" s="6"/>
      <c r="B779" s="23"/>
      <c r="C779" t="str">
        <f>CONCATENATE("     ",B775)</f>
        <v xml:space="preserve">     Your TOX3 gene has no variants. A normal gene is referred to as a "wild-type" gene.</v>
      </c>
    </row>
    <row r="780" spans="1:3" x14ac:dyDescent="0.25">
      <c r="A780" s="6"/>
      <c r="B780" s="23"/>
    </row>
    <row r="781" spans="1:3" x14ac:dyDescent="0.25">
      <c r="A781" s="6"/>
      <c r="B781" s="23"/>
      <c r="C781" t="s">
        <v>454</v>
      </c>
    </row>
    <row r="782" spans="1:3" x14ac:dyDescent="0.25">
      <c r="A782" s="6"/>
      <c r="B782" s="23"/>
    </row>
    <row r="783" spans="1:3" x14ac:dyDescent="0.25">
      <c r="A783" s="6"/>
      <c r="B783" s="23"/>
      <c r="C783" t="str">
        <f>CONCATENATE("     ",B776)</f>
        <v xml:space="preserve">     This variant is not associated with increased risk.</v>
      </c>
    </row>
    <row r="784" spans="1:3" x14ac:dyDescent="0.25">
      <c r="A784" s="6"/>
      <c r="B784" s="23"/>
    </row>
    <row r="785" spans="1:14" x14ac:dyDescent="0.25">
      <c r="A785" s="6"/>
      <c r="B785" s="23"/>
      <c r="C785" t="s">
        <v>455</v>
      </c>
      <c r="J785" s="29"/>
      <c r="K785" s="29"/>
      <c r="L785" s="29"/>
      <c r="M785" s="29"/>
      <c r="N785" s="29"/>
    </row>
    <row r="786" spans="1:14" x14ac:dyDescent="0.25">
      <c r="A786" s="5"/>
      <c r="B786" s="23"/>
      <c r="J786" s="29"/>
      <c r="K786" s="29"/>
      <c r="L786" s="29"/>
      <c r="M786" s="29"/>
      <c r="N786" s="29"/>
    </row>
    <row r="787" spans="1:14" x14ac:dyDescent="0.25">
      <c r="A787" s="6"/>
      <c r="B787" s="23"/>
      <c r="C787" t="str">
        <f>CONCATENATE( " &lt;piechart percentage=",B777," /&gt;")</f>
        <v xml:space="preserve"> &lt;piechart percentage= /&gt;</v>
      </c>
      <c r="J787" s="29"/>
      <c r="K787" s="29"/>
      <c r="L787" s="29"/>
      <c r="M787" s="29"/>
      <c r="N787" s="29"/>
    </row>
    <row r="788" spans="1:14" x14ac:dyDescent="0.25">
      <c r="A788" s="6"/>
      <c r="B788" s="23"/>
      <c r="C788" t="str">
        <f>" &lt;/Genotype&gt;"</f>
        <v xml:space="preserve"> &lt;/Genotype&gt;</v>
      </c>
    </row>
    <row r="789" spans="1:14" x14ac:dyDescent="0.25">
      <c r="A789" s="6"/>
      <c r="B789" s="23"/>
      <c r="C789" t="str">
        <f>"&lt;/GeneAnalysis&gt;"</f>
        <v>&lt;/GeneAnalysis&gt;</v>
      </c>
    </row>
    <row r="790" spans="1:14" s="29" customFormat="1" x14ac:dyDescent="0.25">
      <c r="J790"/>
      <c r="K790"/>
      <c r="L790"/>
      <c r="M790"/>
      <c r="N790"/>
    </row>
    <row r="791" spans="1:14" s="29" customFormat="1" x14ac:dyDescent="0.25">
      <c r="A791" s="57"/>
      <c r="B791" s="57"/>
      <c r="C791" s="59"/>
      <c r="J791"/>
      <c r="K791"/>
      <c r="L791"/>
      <c r="M791"/>
      <c r="N791"/>
    </row>
    <row r="792" spans="1:14" s="29" customFormat="1" x14ac:dyDescent="0.25">
      <c r="J792"/>
      <c r="K792"/>
      <c r="L792"/>
      <c r="M792"/>
      <c r="N792"/>
    </row>
    <row r="793" spans="1:14" x14ac:dyDescent="0.25">
      <c r="A793" s="6" t="s">
        <v>4</v>
      </c>
      <c r="B793" s="23" t="s">
        <v>403</v>
      </c>
      <c r="C793" t="str">
        <f>CONCATENATE("&lt;GeneAnalysis gene=",CHAR(34),B793,CHAR(34)," interval=",CHAR(34),B794,CHAR(34),"&gt; ")</f>
        <v xml:space="preserve">&lt;GeneAnalysis gene="TCF3" interval="NC_000019.10:g.1609284_1652546"&gt; </v>
      </c>
    </row>
    <row r="794" spans="1:14" x14ac:dyDescent="0.25">
      <c r="A794" s="6" t="s">
        <v>27</v>
      </c>
      <c r="B794" s="23" t="s">
        <v>606</v>
      </c>
    </row>
    <row r="795" spans="1:14" x14ac:dyDescent="0.25">
      <c r="A795" s="6" t="s">
        <v>28</v>
      </c>
      <c r="B795" s="23" t="s">
        <v>324</v>
      </c>
      <c r="C795" t="str">
        <f>CONCATENATE("# What are some common mutations of ",B793,"?")</f>
        <v># What are some common mutations of TCF3?</v>
      </c>
      <c r="H795" s="50"/>
      <c r="I795" s="50"/>
      <c r="J795" s="51"/>
      <c r="K795" s="46"/>
      <c r="L795" s="50"/>
    </row>
    <row r="796" spans="1:14" x14ac:dyDescent="0.25">
      <c r="A796" s="6" t="s">
        <v>549</v>
      </c>
      <c r="B796" s="23" t="s">
        <v>25</v>
      </c>
      <c r="C796" t="s">
        <v>17</v>
      </c>
    </row>
    <row r="797" spans="1:14" x14ac:dyDescent="0.25">
      <c r="B797" s="23"/>
      <c r="C797" t="str">
        <f>CONCATENATE("There is ",B795," well-known variant in ",B793,": ",B804,".")</f>
        <v>There is one well-known variant in TCF3: [A1650135G](https://www.ncbi.nlm.nih.gov/projects/SNP/snp_ref.cgi?rs=1860661).</v>
      </c>
    </row>
    <row r="798" spans="1:14" x14ac:dyDescent="0.25">
      <c r="B798" s="23"/>
    </row>
    <row r="799" spans="1:14" x14ac:dyDescent="0.25">
      <c r="A799" s="6"/>
      <c r="B799" s="23"/>
      <c r="C799" t="str">
        <f>CONCATENATE("&lt;# ",B801," #&gt;")</f>
        <v>&lt;# A1650135G #&gt;</v>
      </c>
    </row>
    <row r="800" spans="1:14" x14ac:dyDescent="0.25">
      <c r="A800" s="6" t="s">
        <v>29</v>
      </c>
      <c r="B800" s="1" t="s">
        <v>404</v>
      </c>
      <c r="C800" t="str">
        <f>CONCATENATE(" &lt;Variant hgvs=",CHAR(34),B800,CHAR(34)," name=",CHAR(34),B801,CHAR(34),"&gt; ")</f>
        <v xml:space="preserve"> &lt;Variant hgvs="NC_000019.10:g.1650135A&gt;G" name="A1650135G"&gt; </v>
      </c>
      <c r="J800" s="29"/>
      <c r="K800" s="29"/>
      <c r="L800" s="29"/>
      <c r="M800" s="29"/>
      <c r="N800" s="29"/>
    </row>
    <row r="801" spans="1:14" x14ac:dyDescent="0.25">
      <c r="A801" s="5" t="s">
        <v>30</v>
      </c>
      <c r="B801" s="1" t="s">
        <v>604</v>
      </c>
      <c r="J801" s="29"/>
      <c r="K801" s="29"/>
      <c r="L801" s="29"/>
      <c r="M801" s="29"/>
      <c r="N801" s="29"/>
    </row>
    <row r="802" spans="1:14" x14ac:dyDescent="0.25">
      <c r="A802" s="5" t="s">
        <v>31</v>
      </c>
      <c r="B802" t="s">
        <v>66</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32</v>
      </c>
      <c r="B803" s="23" t="s">
        <v>38</v>
      </c>
      <c r="C803" t="s">
        <v>17</v>
      </c>
    </row>
    <row r="804" spans="1:14" x14ac:dyDescent="0.25">
      <c r="A804" s="5" t="s">
        <v>40</v>
      </c>
      <c r="B804" s="26" t="s">
        <v>605</v>
      </c>
      <c r="C804" t="str">
        <f>"&lt;/Variant&gt;"</f>
        <v>&lt;/Variant&gt;</v>
      </c>
    </row>
    <row r="805" spans="1:14" s="29" customFormat="1" x14ac:dyDescent="0.25">
      <c r="A805" s="27"/>
      <c r="B805" s="28"/>
      <c r="J805"/>
      <c r="K805"/>
      <c r="L805"/>
      <c r="M805"/>
      <c r="N805"/>
    </row>
    <row r="806" spans="1:14" s="29" customFormat="1" x14ac:dyDescent="0.25">
      <c r="A806" s="27"/>
      <c r="B806" s="28"/>
      <c r="C806" s="29" t="str">
        <f>C799</f>
        <v>&lt;# A1650135G #&gt;</v>
      </c>
      <c r="J806"/>
      <c r="K806"/>
      <c r="L806"/>
      <c r="M806"/>
      <c r="N806"/>
    </row>
    <row r="807" spans="1:14" x14ac:dyDescent="0.25">
      <c r="A807" s="5" t="s">
        <v>39</v>
      </c>
      <c r="B807" s="1" t="s">
        <v>601</v>
      </c>
      <c r="C807" t="str">
        <f>CONCATENATE(" &lt;Genotype hgvs=",CHAR(34),B807,B808,";",B809,CHAR(34)," name=",CHAR(34),B801,CHAR(34),"&gt; ")</f>
        <v xml:space="preserve"> &lt;Genotype hgvs="NC_000019.10:g.[1650135A&gt;G];[1650135=]" name="A1650135G"&gt; </v>
      </c>
    </row>
    <row r="808" spans="1:14" x14ac:dyDescent="0.25">
      <c r="A808" s="5" t="s">
        <v>40</v>
      </c>
      <c r="B808" s="23" t="s">
        <v>602</v>
      </c>
    </row>
    <row r="809" spans="1:14" x14ac:dyDescent="0.25">
      <c r="A809" s="5" t="s">
        <v>31</v>
      </c>
      <c r="B809" s="23" t="s">
        <v>603</v>
      </c>
      <c r="C809" t="s">
        <v>452</v>
      </c>
    </row>
    <row r="810" spans="1:14" x14ac:dyDescent="0.25">
      <c r="A810" s="5" t="s">
        <v>45</v>
      </c>
      <c r="B810" s="23"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17</v>
      </c>
    </row>
    <row r="811" spans="1:14" x14ac:dyDescent="0.25">
      <c r="A811" s="6" t="s">
        <v>46</v>
      </c>
      <c r="B811" s="23" t="s">
        <v>193</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47</v>
      </c>
      <c r="B812" s="23">
        <v>49</v>
      </c>
    </row>
    <row r="813" spans="1:14" x14ac:dyDescent="0.25">
      <c r="A813" s="5"/>
      <c r="B813" s="23"/>
      <c r="C813" t="s">
        <v>454</v>
      </c>
    </row>
    <row r="814" spans="1:14" x14ac:dyDescent="0.25">
      <c r="A814" s="6"/>
      <c r="B814" s="23"/>
    </row>
    <row r="815" spans="1:14" x14ac:dyDescent="0.25">
      <c r="A815" s="6"/>
      <c r="B815" s="23"/>
      <c r="C815" t="str">
        <f>CONCATENATE("     ",B811)</f>
        <v xml:space="preserve">     You are in the Mild Loss of Function category. See below for more information.</v>
      </c>
    </row>
    <row r="816" spans="1:14" x14ac:dyDescent="0.25">
      <c r="A816" s="6"/>
      <c r="B816" s="23"/>
    </row>
    <row r="817" spans="1:3" x14ac:dyDescent="0.25">
      <c r="A817" s="6"/>
      <c r="B817" s="23"/>
      <c r="C817" t="s">
        <v>455</v>
      </c>
    </row>
    <row r="818" spans="1:3" x14ac:dyDescent="0.25">
      <c r="A818" s="5"/>
      <c r="B818" s="23"/>
    </row>
    <row r="819" spans="1:3" x14ac:dyDescent="0.25">
      <c r="A819" s="5"/>
      <c r="B819" s="23"/>
      <c r="C819" t="str">
        <f>CONCATENATE( " &lt;piechart percentage=",B812," /&gt;")</f>
        <v xml:space="preserve"> &lt;piechart percentage=49 /&gt;</v>
      </c>
    </row>
    <row r="820" spans="1:3" x14ac:dyDescent="0.25">
      <c r="A820" s="5"/>
      <c r="B820" s="23"/>
      <c r="C820" t="str">
        <f>" &lt;/Genotype&gt;"</f>
        <v xml:space="preserve"> &lt;/Genotype&gt;</v>
      </c>
    </row>
    <row r="821" spans="1:3" x14ac:dyDescent="0.25">
      <c r="A821" s="5" t="s">
        <v>48</v>
      </c>
      <c r="B821" s="23"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49</v>
      </c>
      <c r="B822" s="23" t="s">
        <v>194</v>
      </c>
      <c r="C822" t="s">
        <v>17</v>
      </c>
    </row>
    <row r="823" spans="1:3" x14ac:dyDescent="0.25">
      <c r="A823" s="6" t="s">
        <v>47</v>
      </c>
      <c r="B823" s="23">
        <v>13.7</v>
      </c>
      <c r="C823" t="s">
        <v>452</v>
      </c>
    </row>
    <row r="824" spans="1:3" x14ac:dyDescent="0.25">
      <c r="A824" s="6"/>
      <c r="B824" s="23"/>
    </row>
    <row r="825" spans="1:3" x14ac:dyDescent="0.25">
      <c r="A825" s="5"/>
      <c r="B825" s="23"/>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3"/>
    </row>
    <row r="827" spans="1:3" x14ac:dyDescent="0.25">
      <c r="A827" s="6"/>
      <c r="B827" s="23"/>
      <c r="C827" t="s">
        <v>454</v>
      </c>
    </row>
    <row r="828" spans="1:3" x14ac:dyDescent="0.25">
      <c r="A828" s="6"/>
      <c r="B828" s="23"/>
    </row>
    <row r="829" spans="1:3" x14ac:dyDescent="0.25">
      <c r="A829" s="6"/>
      <c r="B829" s="23"/>
      <c r="C829" t="str">
        <f>CONCATENATE("     ",B822)</f>
        <v xml:space="preserve">     Your variant is not associated with any loss of function.</v>
      </c>
    </row>
    <row r="830" spans="1:3" x14ac:dyDescent="0.25">
      <c r="A830" s="6"/>
      <c r="B830" s="23"/>
    </row>
    <row r="831" spans="1:3" x14ac:dyDescent="0.25">
      <c r="A831" s="5"/>
      <c r="B831" s="23"/>
      <c r="C831" t="s">
        <v>455</v>
      </c>
    </row>
    <row r="832" spans="1:3" x14ac:dyDescent="0.25">
      <c r="A832" s="5"/>
      <c r="B832" s="23"/>
    </row>
    <row r="833" spans="1:3" x14ac:dyDescent="0.25">
      <c r="A833" s="5"/>
      <c r="B833" s="23"/>
      <c r="C833" t="str">
        <f>CONCATENATE( " &lt;piechart percentage=",B823," /&gt;")</f>
        <v xml:space="preserve"> &lt;piechart percentage=13.7 /&gt;</v>
      </c>
    </row>
    <row r="834" spans="1:3" x14ac:dyDescent="0.25">
      <c r="A834" s="5"/>
      <c r="B834" s="23"/>
      <c r="C834" t="str">
        <f>" &lt;/Genotype&gt;"</f>
        <v xml:space="preserve"> &lt;/Genotype&gt;</v>
      </c>
    </row>
    <row r="835" spans="1:3" x14ac:dyDescent="0.25">
      <c r="A835" s="5" t="s">
        <v>50</v>
      </c>
      <c r="B835" s="23"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51</v>
      </c>
      <c r="B836" s="23" t="s">
        <v>165</v>
      </c>
      <c r="C836" t="s">
        <v>17</v>
      </c>
    </row>
    <row r="837" spans="1:3" x14ac:dyDescent="0.25">
      <c r="A837" s="6" t="s">
        <v>47</v>
      </c>
      <c r="B837" s="23">
        <v>37.299999999999997</v>
      </c>
      <c r="C837" t="s">
        <v>452</v>
      </c>
    </row>
    <row r="838" spans="1:3" x14ac:dyDescent="0.25">
      <c r="A838" s="5"/>
      <c r="B838" s="23"/>
    </row>
    <row r="839" spans="1:3" x14ac:dyDescent="0.25">
      <c r="A839" s="6"/>
      <c r="B839" s="23"/>
      <c r="C839" t="str">
        <f>CONCATENATE("     ",B835)</f>
        <v xml:space="preserve">     Your TCF3 gene has no variants. A normal gene is referred to as a "wild-type" gene.</v>
      </c>
    </row>
    <row r="840" spans="1:3" x14ac:dyDescent="0.25">
      <c r="A840" s="6"/>
      <c r="B840" s="23"/>
    </row>
    <row r="841" spans="1:3" x14ac:dyDescent="0.25">
      <c r="A841" s="6"/>
      <c r="B841" s="23"/>
      <c r="C841" t="s">
        <v>454</v>
      </c>
    </row>
    <row r="842" spans="1:3" x14ac:dyDescent="0.25">
      <c r="A842" s="6"/>
      <c r="B842" s="23"/>
    </row>
    <row r="843" spans="1:3" x14ac:dyDescent="0.25">
      <c r="A843" s="6"/>
      <c r="B843" s="23"/>
      <c r="C843" t="str">
        <f>CONCATENATE("     ",B836)</f>
        <v xml:space="preserve">     You are in the Moderate Loss of Function category. See below for more information.</v>
      </c>
    </row>
    <row r="844" spans="1:3" x14ac:dyDescent="0.25">
      <c r="A844" s="5"/>
      <c r="B844" s="23"/>
    </row>
    <row r="845" spans="1:3" x14ac:dyDescent="0.25">
      <c r="A845" s="5"/>
      <c r="B845" s="23"/>
      <c r="C845" t="s">
        <v>455</v>
      </c>
    </row>
    <row r="846" spans="1:3" x14ac:dyDescent="0.25">
      <c r="A846" s="5"/>
      <c r="B846" s="23"/>
    </row>
    <row r="847" spans="1:3" x14ac:dyDescent="0.25">
      <c r="A847" s="5"/>
      <c r="B847" s="23"/>
      <c r="C847" t="str">
        <f>CONCATENATE( " &lt;piechart percentage=",B837," /&gt;")</f>
        <v xml:space="preserve"> &lt;piechart percentage=37.3 /&gt;</v>
      </c>
    </row>
    <row r="848" spans="1:3" x14ac:dyDescent="0.25">
      <c r="A848" s="5"/>
      <c r="B848" s="23"/>
      <c r="C848" t="str">
        <f>" &lt;/Genotype&gt;"</f>
        <v xml:space="preserve"> &lt;/Genotype&gt;</v>
      </c>
    </row>
    <row r="849" spans="1:3" x14ac:dyDescent="0.25">
      <c r="A849" s="5" t="s">
        <v>52</v>
      </c>
      <c r="B849" s="23" t="str">
        <f>CONCATENATE("Your ",B793," gene has an unknown variant.")</f>
        <v>Your TCF3 gene has an unknown variant.</v>
      </c>
      <c r="C849" t="str">
        <f>CONCATENATE(" &lt;Genotype hgvs=",CHAR(34),"unknown",CHAR(34),"&gt; ")</f>
        <v xml:space="preserve"> &lt;Genotype hgvs="unknown"&gt; </v>
      </c>
    </row>
    <row r="850" spans="1:3" x14ac:dyDescent="0.25">
      <c r="A850" s="6" t="s">
        <v>52</v>
      </c>
      <c r="B850" s="23" t="s">
        <v>115</v>
      </c>
      <c r="C850" t="s">
        <v>17</v>
      </c>
    </row>
    <row r="851" spans="1:3" x14ac:dyDescent="0.25">
      <c r="A851" s="6" t="s">
        <v>47</v>
      </c>
      <c r="B851" s="23"/>
      <c r="C851" t="s">
        <v>452</v>
      </c>
    </row>
    <row r="852" spans="1:3" x14ac:dyDescent="0.25">
      <c r="A852" s="6"/>
      <c r="B852" s="23"/>
    </row>
    <row r="853" spans="1:3" x14ac:dyDescent="0.25">
      <c r="A853" s="6"/>
      <c r="B853" s="23"/>
      <c r="C853" t="str">
        <f>CONCATENATE("     ",B849)</f>
        <v xml:space="preserve">     Your TCF3 gene has an unknown variant.</v>
      </c>
    </row>
    <row r="854" spans="1:3" x14ac:dyDescent="0.25">
      <c r="A854" s="6"/>
      <c r="B854" s="23"/>
    </row>
    <row r="855" spans="1:3" x14ac:dyDescent="0.25">
      <c r="A855" s="6"/>
      <c r="B855" s="23"/>
      <c r="C855" t="s">
        <v>454</v>
      </c>
    </row>
    <row r="856" spans="1:3" x14ac:dyDescent="0.25">
      <c r="A856" s="6"/>
      <c r="B856" s="23"/>
    </row>
    <row r="857" spans="1:3" x14ac:dyDescent="0.25">
      <c r="A857" s="5"/>
      <c r="B857" s="23"/>
      <c r="C857" t="str">
        <f>CONCATENATE("     ",B850)</f>
        <v xml:space="preserve">     The effect is unknown.</v>
      </c>
    </row>
    <row r="858" spans="1:3" x14ac:dyDescent="0.25">
      <c r="A858" s="6"/>
      <c r="B858" s="23"/>
    </row>
    <row r="859" spans="1:3" x14ac:dyDescent="0.25">
      <c r="A859" s="5"/>
      <c r="B859" s="23"/>
      <c r="C859" t="s">
        <v>455</v>
      </c>
    </row>
    <row r="860" spans="1:3" x14ac:dyDescent="0.25">
      <c r="A860" s="5"/>
      <c r="B860" s="23"/>
    </row>
    <row r="861" spans="1:3" x14ac:dyDescent="0.25">
      <c r="A861" s="5"/>
      <c r="B861" s="23"/>
      <c r="C861" t="str">
        <f>CONCATENATE( " &lt;piechart percentage=",B851," /&gt;")</f>
        <v xml:space="preserve"> &lt;piechart percentage= /&gt;</v>
      </c>
    </row>
    <row r="862" spans="1:3" x14ac:dyDescent="0.25">
      <c r="A862" s="5"/>
      <c r="B862" s="23"/>
      <c r="C862" t="str">
        <f>" &lt;/Genotype&gt;"</f>
        <v xml:space="preserve"> &lt;/Genotype&gt;</v>
      </c>
    </row>
    <row r="863" spans="1:3" x14ac:dyDescent="0.25">
      <c r="A863" s="5" t="s">
        <v>50</v>
      </c>
      <c r="B863" s="23"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51</v>
      </c>
      <c r="B864" s="64" t="s">
        <v>113</v>
      </c>
      <c r="C864" s="65" t="s">
        <v>17</v>
      </c>
    </row>
    <row r="865" spans="1:14" x14ac:dyDescent="0.25">
      <c r="A865" s="63" t="s">
        <v>47</v>
      </c>
      <c r="B865" s="64"/>
      <c r="C865" s="65" t="s">
        <v>452</v>
      </c>
    </row>
    <row r="866" spans="1:14" x14ac:dyDescent="0.25">
      <c r="A866" s="63"/>
      <c r="B866" s="64"/>
      <c r="C866" s="65"/>
    </row>
    <row r="867" spans="1:14" x14ac:dyDescent="0.25">
      <c r="A867" s="6"/>
      <c r="B867" s="23"/>
      <c r="C867" t="str">
        <f>CONCATENATE("     ",B863)</f>
        <v xml:space="preserve">     Your TCF3 gene has no variants. A normal gene is referred to as a "wild-type" gene.</v>
      </c>
    </row>
    <row r="868" spans="1:14" x14ac:dyDescent="0.25">
      <c r="A868" s="6"/>
      <c r="B868" s="23"/>
    </row>
    <row r="869" spans="1:14" x14ac:dyDescent="0.25">
      <c r="A869" s="6"/>
      <c r="B869" s="23"/>
      <c r="C869" t="s">
        <v>454</v>
      </c>
    </row>
    <row r="870" spans="1:14" x14ac:dyDescent="0.25">
      <c r="A870" s="6"/>
      <c r="B870" s="23"/>
    </row>
    <row r="871" spans="1:14" x14ac:dyDescent="0.25">
      <c r="A871" s="6"/>
      <c r="B871" s="23"/>
      <c r="C871" t="str">
        <f>CONCATENATE("     ",B864)</f>
        <v xml:space="preserve">     This variant is not associated with increased risk.</v>
      </c>
    </row>
    <row r="872" spans="1:14" x14ac:dyDescent="0.25">
      <c r="A872" s="6"/>
      <c r="B872" s="23"/>
    </row>
    <row r="873" spans="1:14" x14ac:dyDescent="0.25">
      <c r="A873" s="6"/>
      <c r="B873" s="23"/>
      <c r="C873" t="s">
        <v>455</v>
      </c>
      <c r="J873" s="29"/>
      <c r="K873" s="29"/>
      <c r="L873" s="29"/>
      <c r="M873" s="29"/>
      <c r="N873" s="29"/>
    </row>
    <row r="874" spans="1:14" x14ac:dyDescent="0.25">
      <c r="A874" s="5"/>
      <c r="B874" s="23"/>
      <c r="J874" s="29"/>
      <c r="K874" s="29"/>
      <c r="L874" s="29"/>
      <c r="M874" s="29"/>
      <c r="N874" s="29"/>
    </row>
    <row r="875" spans="1:14" x14ac:dyDescent="0.25">
      <c r="A875" s="6"/>
      <c r="B875" s="23"/>
      <c r="C875" t="str">
        <f>CONCATENATE( " &lt;piechart percentage=",B865," /&gt;")</f>
        <v xml:space="preserve"> &lt;piechart percentage= /&gt;</v>
      </c>
      <c r="J875" s="29"/>
      <c r="K875" s="29"/>
      <c r="L875" s="29"/>
      <c r="M875" s="29"/>
      <c r="N875" s="29"/>
    </row>
    <row r="876" spans="1:14" x14ac:dyDescent="0.25">
      <c r="A876" s="6"/>
      <c r="B876" s="23"/>
      <c r="C876" t="str">
        <f>" &lt;/Genotype&gt;"</f>
        <v xml:space="preserve"> &lt;/Genotype&gt;</v>
      </c>
    </row>
    <row r="877" spans="1:14" x14ac:dyDescent="0.25">
      <c r="A877" s="6"/>
      <c r="B877" s="23"/>
      <c r="C877" t="str">
        <f>"&lt;/GeneAnalysis&gt;"</f>
        <v>&lt;/GeneAnalysis&gt;</v>
      </c>
    </row>
    <row r="878" spans="1:14" s="29" customFormat="1" x14ac:dyDescent="0.25">
      <c r="J878"/>
      <c r="K878"/>
      <c r="L878"/>
      <c r="M878"/>
      <c r="N878"/>
    </row>
    <row r="879" spans="1:14" s="29" customFormat="1" x14ac:dyDescent="0.25">
      <c r="A879" s="57"/>
      <c r="B879" s="57"/>
      <c r="C879" s="59"/>
      <c r="J879"/>
      <c r="K879"/>
      <c r="L879"/>
      <c r="M879"/>
      <c r="N879"/>
    </row>
    <row r="880" spans="1:14" s="29" customFormat="1" x14ac:dyDescent="0.25">
      <c r="J880"/>
      <c r="K880"/>
      <c r="L880"/>
      <c r="M880"/>
      <c r="N880"/>
    </row>
    <row r="881" spans="1:14" x14ac:dyDescent="0.25">
      <c r="A881" s="6" t="s">
        <v>4</v>
      </c>
      <c r="B881" s="23" t="s">
        <v>79</v>
      </c>
      <c r="C881" t="str">
        <f>CONCATENATE("&lt;GeneAnalysis gene=",CHAR(34),B881,CHAR(34)," interval=",CHAR(34),B882,CHAR(34),"&gt; ")</f>
        <v xml:space="preserve">&lt;GeneAnalysis gene="SLCO3A1" interval="NC_000015.10:g.91853708_92172435"&gt; </v>
      </c>
    </row>
    <row r="882" spans="1:14" x14ac:dyDescent="0.25">
      <c r="A882" s="6" t="s">
        <v>27</v>
      </c>
      <c r="B882" s="23" t="s">
        <v>609</v>
      </c>
    </row>
    <row r="883" spans="1:14" x14ac:dyDescent="0.25">
      <c r="A883" s="6" t="s">
        <v>28</v>
      </c>
      <c r="B883" s="23" t="s">
        <v>324</v>
      </c>
      <c r="C883" t="str">
        <f>CONCATENATE("# What are some common mutations of ",B881,"?")</f>
        <v># What are some common mutations of SLCO3A1?</v>
      </c>
    </row>
    <row r="884" spans="1:14" x14ac:dyDescent="0.25">
      <c r="A884" s="6" t="s">
        <v>549</v>
      </c>
      <c r="B884" s="23" t="s">
        <v>25</v>
      </c>
      <c r="C884" t="s">
        <v>17</v>
      </c>
      <c r="G884" s="60"/>
      <c r="H884" s="61"/>
      <c r="I884" s="59"/>
      <c r="J884" s="58"/>
      <c r="K884" s="62" t="s">
        <v>82</v>
      </c>
    </row>
    <row r="885" spans="1:14" x14ac:dyDescent="0.25">
      <c r="B885" s="23"/>
      <c r="C885" t="str">
        <f>CONCATENATE("There is ",B883," well-known variant in ",B881,": ",B892,".")</f>
        <v>There is one well-known variant in SLCO3A1: [G91945362A](https://www.ncbi.nlm.nih.gov/projects/SNP/snp_ref.cgi?rs=8029503).</v>
      </c>
    </row>
    <row r="886" spans="1:14" x14ac:dyDescent="0.25">
      <c r="B886" s="23"/>
    </row>
    <row r="887" spans="1:14" x14ac:dyDescent="0.25">
      <c r="A887" s="6"/>
      <c r="B887" s="23"/>
      <c r="C887" t="str">
        <f>CONCATENATE("&lt;# ",B889," #&gt;")</f>
        <v>&lt;# G91945362A #&gt;</v>
      </c>
    </row>
    <row r="888" spans="1:14" x14ac:dyDescent="0.25">
      <c r="A888" s="6" t="s">
        <v>29</v>
      </c>
      <c r="B888" s="1" t="s">
        <v>433</v>
      </c>
      <c r="C888" t="str">
        <f>CONCATENATE(" &lt;Variant hgvs=",CHAR(34),B888,CHAR(34)," name=",CHAR(34),B889,CHAR(34),"&gt; ")</f>
        <v xml:space="preserve"> &lt;Variant hgvs="NC_000015.10:g.91945362G&gt;A" name="G91945362A"&gt; </v>
      </c>
      <c r="J888" s="29"/>
      <c r="K888" s="29"/>
      <c r="L888" s="29"/>
      <c r="M888" s="29"/>
      <c r="N888" s="29"/>
    </row>
    <row r="889" spans="1:14" x14ac:dyDescent="0.25">
      <c r="A889" s="5" t="s">
        <v>30</v>
      </c>
      <c r="B889" s="1" t="s">
        <v>610</v>
      </c>
      <c r="J889" s="29"/>
      <c r="K889" s="29"/>
      <c r="L889" s="29"/>
      <c r="M889" s="29"/>
      <c r="N889" s="29"/>
    </row>
    <row r="890" spans="1:14" x14ac:dyDescent="0.25">
      <c r="A890" s="5" t="s">
        <v>31</v>
      </c>
      <c r="B890" t="s">
        <v>38</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32</v>
      </c>
      <c r="B891" s="23" t="s">
        <v>66</v>
      </c>
      <c r="C891" t="s">
        <v>17</v>
      </c>
    </row>
    <row r="892" spans="1:14" x14ac:dyDescent="0.25">
      <c r="A892" s="5" t="s">
        <v>40</v>
      </c>
      <c r="B892" s="26" t="s">
        <v>611</v>
      </c>
      <c r="C892" t="str">
        <f>"&lt;/Variant&gt;"</f>
        <v>&lt;/Variant&gt;</v>
      </c>
    </row>
    <row r="893" spans="1:14" s="29" customFormat="1" x14ac:dyDescent="0.25">
      <c r="A893" s="27"/>
      <c r="B893" s="28"/>
      <c r="J893"/>
      <c r="K893"/>
      <c r="L893"/>
      <c r="M893"/>
      <c r="N893"/>
    </row>
    <row r="894" spans="1:14" s="29" customFormat="1" x14ac:dyDescent="0.25">
      <c r="A894" s="27"/>
      <c r="B894" s="28"/>
      <c r="C894" s="29" t="str">
        <f>C887</f>
        <v>&lt;# G91945362A #&gt;</v>
      </c>
      <c r="J894"/>
      <c r="K894"/>
      <c r="L894"/>
      <c r="M894"/>
      <c r="N894"/>
    </row>
    <row r="895" spans="1:14" x14ac:dyDescent="0.25">
      <c r="A895" s="5" t="s">
        <v>39</v>
      </c>
      <c r="B895" s="1" t="s">
        <v>332</v>
      </c>
      <c r="C895" t="str">
        <f>CONCATENATE(" &lt;Genotype hgvs=",CHAR(34),B895,B896,";",B897,CHAR(34)," name=",CHAR(34),B889,CHAR(34),"&gt; ")</f>
        <v xml:space="preserve"> &lt;Genotype hgvs="NC_000015.10:g.[91945362G&gt;A];[91945362=]" name="G91945362A"&gt; </v>
      </c>
    </row>
    <row r="896" spans="1:14" x14ac:dyDescent="0.25">
      <c r="A896" s="5" t="s">
        <v>40</v>
      </c>
      <c r="B896" s="23" t="s">
        <v>607</v>
      </c>
    </row>
    <row r="897" spans="1:3" x14ac:dyDescent="0.25">
      <c r="A897" s="5" t="s">
        <v>31</v>
      </c>
      <c r="B897" s="23" t="s">
        <v>608</v>
      </c>
      <c r="C897" t="s">
        <v>452</v>
      </c>
    </row>
    <row r="898" spans="1:3" x14ac:dyDescent="0.25">
      <c r="A898" s="5" t="s">
        <v>45</v>
      </c>
      <c r="B898" s="23"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17</v>
      </c>
    </row>
    <row r="899" spans="1:3" x14ac:dyDescent="0.25">
      <c r="A899" s="6" t="s">
        <v>46</v>
      </c>
      <c r="B899" s="23" t="s">
        <v>193</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47</v>
      </c>
      <c r="B900" s="23">
        <v>4.8</v>
      </c>
    </row>
    <row r="901" spans="1:3" x14ac:dyDescent="0.25">
      <c r="A901" s="5"/>
      <c r="B901" s="23"/>
      <c r="C901" t="s">
        <v>454</v>
      </c>
    </row>
    <row r="902" spans="1:3" x14ac:dyDescent="0.25">
      <c r="A902" s="6"/>
      <c r="B902" s="23"/>
    </row>
    <row r="903" spans="1:3" x14ac:dyDescent="0.25">
      <c r="A903" s="6"/>
      <c r="B903" s="23"/>
      <c r="C903" t="str">
        <f>CONCATENATE("     ",B899)</f>
        <v xml:space="preserve">     You are in the Mild Loss of Function category. See below for more information.</v>
      </c>
    </row>
    <row r="904" spans="1:3" x14ac:dyDescent="0.25">
      <c r="A904" s="6"/>
      <c r="B904" s="23"/>
    </row>
    <row r="905" spans="1:3" x14ac:dyDescent="0.25">
      <c r="A905" s="6"/>
      <c r="B905" s="23"/>
      <c r="C905" t="s">
        <v>455</v>
      </c>
    </row>
    <row r="906" spans="1:3" x14ac:dyDescent="0.25">
      <c r="A906" s="5"/>
      <c r="B906" s="23"/>
    </row>
    <row r="907" spans="1:3" x14ac:dyDescent="0.25">
      <c r="A907" s="5"/>
      <c r="B907" s="23"/>
      <c r="C907" t="str">
        <f>CONCATENATE( " &lt;piechart percentage=",B900," /&gt;")</f>
        <v xml:space="preserve"> &lt;piechart percentage=4.8 /&gt;</v>
      </c>
    </row>
    <row r="908" spans="1:3" x14ac:dyDescent="0.25">
      <c r="A908" s="5"/>
      <c r="B908" s="23"/>
      <c r="C908" t="str">
        <f>" &lt;/Genotype&gt;"</f>
        <v xml:space="preserve"> &lt;/Genotype&gt;</v>
      </c>
    </row>
    <row r="909" spans="1:3" x14ac:dyDescent="0.25">
      <c r="A909" s="5" t="s">
        <v>48</v>
      </c>
      <c r="B909" s="23"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49</v>
      </c>
      <c r="B910" s="23" t="s">
        <v>165</v>
      </c>
      <c r="C910" t="s">
        <v>17</v>
      </c>
    </row>
    <row r="911" spans="1:3" x14ac:dyDescent="0.25">
      <c r="A911" s="6" t="s">
        <v>47</v>
      </c>
      <c r="B911" s="23">
        <v>1.2</v>
      </c>
      <c r="C911" t="s">
        <v>452</v>
      </c>
    </row>
    <row r="912" spans="1:3" x14ac:dyDescent="0.25">
      <c r="A912" s="6"/>
      <c r="B912" s="23"/>
    </row>
    <row r="913" spans="1:3" x14ac:dyDescent="0.25">
      <c r="A913" s="5"/>
      <c r="B913" s="23"/>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3"/>
    </row>
    <row r="915" spans="1:3" x14ac:dyDescent="0.25">
      <c r="A915" s="6"/>
      <c r="B915" s="23"/>
      <c r="C915" t="s">
        <v>454</v>
      </c>
    </row>
    <row r="916" spans="1:3" x14ac:dyDescent="0.25">
      <c r="A916" s="6"/>
      <c r="B916" s="23"/>
    </row>
    <row r="917" spans="1:3" x14ac:dyDescent="0.25">
      <c r="A917" s="6"/>
      <c r="B917" s="23"/>
      <c r="C917" t="str">
        <f>CONCATENATE("     ",B910)</f>
        <v xml:space="preserve">     You are in the Moderate Loss of Function category. See below for more information.</v>
      </c>
    </row>
    <row r="918" spans="1:3" x14ac:dyDescent="0.25">
      <c r="A918" s="6"/>
      <c r="B918" s="23"/>
    </row>
    <row r="919" spans="1:3" x14ac:dyDescent="0.25">
      <c r="A919" s="5"/>
      <c r="B919" s="23"/>
      <c r="C919" t="s">
        <v>455</v>
      </c>
    </row>
    <row r="920" spans="1:3" x14ac:dyDescent="0.25">
      <c r="A920" s="5"/>
      <c r="B920" s="23"/>
    </row>
    <row r="921" spans="1:3" x14ac:dyDescent="0.25">
      <c r="A921" s="5"/>
      <c r="B921" s="23"/>
      <c r="C921" t="str">
        <f>CONCATENATE( " &lt;piechart percentage=",B911," /&gt;")</f>
        <v xml:space="preserve"> &lt;piechart percentage=1.2 /&gt;</v>
      </c>
    </row>
    <row r="922" spans="1:3" x14ac:dyDescent="0.25">
      <c r="A922" s="5"/>
      <c r="B922" s="23"/>
      <c r="C922" t="str">
        <f>" &lt;/Genotype&gt;"</f>
        <v xml:space="preserve"> &lt;/Genotype&gt;</v>
      </c>
    </row>
    <row r="923" spans="1:3" x14ac:dyDescent="0.25">
      <c r="A923" s="5" t="s">
        <v>50</v>
      </c>
      <c r="B923" s="23"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51</v>
      </c>
      <c r="B924" s="23" t="s">
        <v>194</v>
      </c>
      <c r="C924" t="s">
        <v>17</v>
      </c>
    </row>
    <row r="925" spans="1:3" x14ac:dyDescent="0.25">
      <c r="A925" s="6" t="s">
        <v>47</v>
      </c>
      <c r="B925" s="23">
        <v>94</v>
      </c>
      <c r="C925" t="s">
        <v>452</v>
      </c>
    </row>
    <row r="926" spans="1:3" x14ac:dyDescent="0.25">
      <c r="A926" s="5"/>
      <c r="B926" s="23"/>
    </row>
    <row r="927" spans="1:3" x14ac:dyDescent="0.25">
      <c r="A927" s="6"/>
      <c r="B927" s="23"/>
      <c r="C927" t="str">
        <f>CONCATENATE("     ",B923)</f>
        <v xml:space="preserve">     Your SLCO3A1 gene has no variants. A normal gene is referred to as a "wild-type" gene.</v>
      </c>
    </row>
    <row r="928" spans="1:3" x14ac:dyDescent="0.25">
      <c r="A928" s="6"/>
      <c r="B928" s="23"/>
    </row>
    <row r="929" spans="1:3" x14ac:dyDescent="0.25">
      <c r="A929" s="6"/>
      <c r="B929" s="23"/>
      <c r="C929" t="s">
        <v>454</v>
      </c>
    </row>
    <row r="930" spans="1:3" x14ac:dyDescent="0.25">
      <c r="A930" s="6"/>
      <c r="B930" s="23"/>
    </row>
    <row r="931" spans="1:3" x14ac:dyDescent="0.25">
      <c r="A931" s="6"/>
      <c r="B931" s="23"/>
      <c r="C931" t="str">
        <f>CONCATENATE("     ",B924)</f>
        <v xml:space="preserve">     Your variant is not associated with any loss of function.</v>
      </c>
    </row>
    <row r="932" spans="1:3" x14ac:dyDescent="0.25">
      <c r="A932" s="5"/>
      <c r="B932" s="23"/>
    </row>
    <row r="933" spans="1:3" x14ac:dyDescent="0.25">
      <c r="A933" s="5"/>
      <c r="B933" s="23"/>
      <c r="C933" t="s">
        <v>455</v>
      </c>
    </row>
    <row r="934" spans="1:3" x14ac:dyDescent="0.25">
      <c r="A934" s="5"/>
      <c r="B934" s="23"/>
    </row>
    <row r="935" spans="1:3" x14ac:dyDescent="0.25">
      <c r="A935" s="5"/>
      <c r="B935" s="23"/>
      <c r="C935" t="str">
        <f>CONCATENATE( " &lt;piechart percentage=",B925," /&gt;")</f>
        <v xml:space="preserve"> &lt;piechart percentage=94 /&gt;</v>
      </c>
    </row>
    <row r="936" spans="1:3" x14ac:dyDescent="0.25">
      <c r="A936" s="5"/>
      <c r="B936" s="23"/>
      <c r="C936" t="str">
        <f>" &lt;/Genotype&gt;"</f>
        <v xml:space="preserve"> &lt;/Genotype&gt;</v>
      </c>
    </row>
    <row r="937" spans="1:3" x14ac:dyDescent="0.25">
      <c r="A937" s="5" t="s">
        <v>52</v>
      </c>
      <c r="B937" s="23" t="str">
        <f>CONCATENATE("Your ",B881," gene has an unknown variant.")</f>
        <v>Your SLCO3A1 gene has an unknown variant.</v>
      </c>
      <c r="C937" t="str">
        <f>CONCATENATE(" &lt;Genotype hgvs=",CHAR(34),"unknown",CHAR(34),"&gt; ")</f>
        <v xml:space="preserve"> &lt;Genotype hgvs="unknown"&gt; </v>
      </c>
    </row>
    <row r="938" spans="1:3" x14ac:dyDescent="0.25">
      <c r="A938" s="6" t="s">
        <v>52</v>
      </c>
      <c r="B938" s="23" t="s">
        <v>115</v>
      </c>
      <c r="C938" t="s">
        <v>17</v>
      </c>
    </row>
    <row r="939" spans="1:3" x14ac:dyDescent="0.25">
      <c r="A939" s="6" t="s">
        <v>47</v>
      </c>
      <c r="B939" s="23"/>
      <c r="C939" t="s">
        <v>452</v>
      </c>
    </row>
    <row r="940" spans="1:3" x14ac:dyDescent="0.25">
      <c r="A940" s="6"/>
      <c r="B940" s="23"/>
    </row>
    <row r="941" spans="1:3" x14ac:dyDescent="0.25">
      <c r="A941" s="6"/>
      <c r="B941" s="23"/>
      <c r="C941" t="str">
        <f>CONCATENATE("     ",B937)</f>
        <v xml:space="preserve">     Your SLCO3A1 gene has an unknown variant.</v>
      </c>
    </row>
    <row r="942" spans="1:3" x14ac:dyDescent="0.25">
      <c r="A942" s="6"/>
      <c r="B942" s="23"/>
    </row>
    <row r="943" spans="1:3" x14ac:dyDescent="0.25">
      <c r="A943" s="6"/>
      <c r="B943" s="23"/>
      <c r="C943" t="s">
        <v>454</v>
      </c>
    </row>
    <row r="944" spans="1:3" x14ac:dyDescent="0.25">
      <c r="A944" s="6"/>
      <c r="B944" s="23"/>
    </row>
    <row r="945" spans="1:3" x14ac:dyDescent="0.25">
      <c r="A945" s="5"/>
      <c r="B945" s="23"/>
      <c r="C945" t="str">
        <f>CONCATENATE("     ",B938)</f>
        <v xml:space="preserve">     The effect is unknown.</v>
      </c>
    </row>
    <row r="946" spans="1:3" x14ac:dyDescent="0.25">
      <c r="A946" s="6"/>
      <c r="B946" s="23"/>
    </row>
    <row r="947" spans="1:3" x14ac:dyDescent="0.25">
      <c r="A947" s="5"/>
      <c r="B947" s="23"/>
      <c r="C947" t="s">
        <v>455</v>
      </c>
    </row>
    <row r="948" spans="1:3" x14ac:dyDescent="0.25">
      <c r="A948" s="5"/>
      <c r="B948" s="23"/>
    </row>
    <row r="949" spans="1:3" x14ac:dyDescent="0.25">
      <c r="A949" s="5"/>
      <c r="B949" s="23"/>
      <c r="C949" t="str">
        <f>CONCATENATE( " &lt;piechart percentage=",B939," /&gt;")</f>
        <v xml:space="preserve"> &lt;piechart percentage= /&gt;</v>
      </c>
    </row>
    <row r="950" spans="1:3" x14ac:dyDescent="0.25">
      <c r="A950" s="5"/>
      <c r="B950" s="23"/>
      <c r="C950" t="str">
        <f>" &lt;/Genotype&gt;"</f>
        <v xml:space="preserve"> &lt;/Genotype&gt;</v>
      </c>
    </row>
    <row r="951" spans="1:3" x14ac:dyDescent="0.25">
      <c r="A951" s="5" t="s">
        <v>50</v>
      </c>
      <c r="B951" s="23"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51</v>
      </c>
      <c r="B952" s="64" t="s">
        <v>113</v>
      </c>
      <c r="C952" s="65" t="s">
        <v>17</v>
      </c>
    </row>
    <row r="953" spans="1:3" x14ac:dyDescent="0.25">
      <c r="A953" s="63" t="s">
        <v>47</v>
      </c>
      <c r="B953" s="64"/>
      <c r="C953" s="65" t="s">
        <v>452</v>
      </c>
    </row>
    <row r="954" spans="1:3" x14ac:dyDescent="0.25">
      <c r="A954" s="63"/>
      <c r="B954" s="64"/>
      <c r="C954" s="65"/>
    </row>
    <row r="955" spans="1:3" x14ac:dyDescent="0.25">
      <c r="A955" s="6"/>
      <c r="B955" s="23"/>
      <c r="C955" t="str">
        <f>CONCATENATE("     ",B951)</f>
        <v xml:space="preserve">     Your SLCO3A1 gene has no variants. A normal gene is referred to as a "wild-type" gene.</v>
      </c>
    </row>
    <row r="956" spans="1:3" x14ac:dyDescent="0.25">
      <c r="A956" s="6"/>
      <c r="B956" s="23"/>
    </row>
    <row r="957" spans="1:3" x14ac:dyDescent="0.25">
      <c r="A957" s="6"/>
      <c r="B957" s="23"/>
      <c r="C957" t="s">
        <v>454</v>
      </c>
    </row>
    <row r="958" spans="1:3" x14ac:dyDescent="0.25">
      <c r="A958" s="6"/>
      <c r="B958" s="23"/>
    </row>
    <row r="959" spans="1:3" x14ac:dyDescent="0.25">
      <c r="A959" s="6"/>
      <c r="B959" s="23"/>
      <c r="C959" t="str">
        <f>CONCATENATE("     ",B952)</f>
        <v xml:space="preserve">     This variant is not associated with increased risk.</v>
      </c>
    </row>
    <row r="960" spans="1:3" x14ac:dyDescent="0.25">
      <c r="A960" s="6"/>
      <c r="B960" s="23"/>
    </row>
    <row r="961" spans="1:14" x14ac:dyDescent="0.25">
      <c r="A961" s="6"/>
      <c r="B961" s="23"/>
      <c r="C961" t="s">
        <v>455</v>
      </c>
      <c r="J961" s="29"/>
      <c r="K961" s="29"/>
      <c r="L961" s="29"/>
      <c r="M961" s="29"/>
      <c r="N961" s="29"/>
    </row>
    <row r="962" spans="1:14" x14ac:dyDescent="0.25">
      <c r="A962" s="5"/>
      <c r="B962" s="23"/>
      <c r="J962" s="29"/>
      <c r="K962" s="29"/>
      <c r="L962" s="29"/>
      <c r="M962" s="29"/>
      <c r="N962" s="29"/>
    </row>
    <row r="963" spans="1:14" x14ac:dyDescent="0.25">
      <c r="A963" s="6"/>
      <c r="B963" s="23"/>
      <c r="C963" t="str">
        <f>CONCATENATE( " &lt;piechart percentage=",B953," /&gt;")</f>
        <v xml:space="preserve"> &lt;piechart percentage= /&gt;</v>
      </c>
      <c r="J963" s="29"/>
      <c r="K963" s="29"/>
      <c r="L963" s="29"/>
      <c r="M963" s="29"/>
      <c r="N963" s="29"/>
    </row>
    <row r="964" spans="1:14" x14ac:dyDescent="0.25">
      <c r="A964" s="6"/>
      <c r="B964" s="23"/>
      <c r="C964" t="str">
        <f>" &lt;/Genotype&gt;"</f>
        <v xml:space="preserve"> &lt;/Genotype&gt;</v>
      </c>
    </row>
    <row r="965" spans="1:14" x14ac:dyDescent="0.25">
      <c r="A965" s="6"/>
      <c r="B965" s="23"/>
      <c r="C965" t="str">
        <f>"&lt;/GeneAnalysis&gt;"</f>
        <v>&lt;/GeneAnalysis&gt;</v>
      </c>
    </row>
    <row r="966" spans="1:14" s="29" customFormat="1" x14ac:dyDescent="0.25">
      <c r="J966"/>
      <c r="K966"/>
      <c r="L966"/>
      <c r="M966"/>
      <c r="N966"/>
    </row>
    <row r="967" spans="1:14" s="29" customFormat="1" x14ac:dyDescent="0.25">
      <c r="A967" s="57"/>
      <c r="B967" s="57"/>
      <c r="C967" s="59"/>
      <c r="J967"/>
      <c r="K967"/>
      <c r="L967"/>
      <c r="M967"/>
      <c r="N967"/>
    </row>
    <row r="968" spans="1:14" s="29" customFormat="1" x14ac:dyDescent="0.25">
      <c r="J968"/>
      <c r="K968"/>
      <c r="L968"/>
      <c r="M968"/>
      <c r="N968"/>
    </row>
    <row r="969" spans="1:14" x14ac:dyDescent="0.25">
      <c r="B969" s="46"/>
      <c r="C969" s="51"/>
      <c r="D969" s="46"/>
      <c r="E969" s="50"/>
    </row>
    <row r="970" spans="1:14" x14ac:dyDescent="0.25">
      <c r="B970" s="46"/>
      <c r="C970" s="51"/>
      <c r="D970" s="46"/>
      <c r="E970" s="52"/>
    </row>
    <row r="971" spans="1:14" x14ac:dyDescent="0.25">
      <c r="B971" s="50"/>
      <c r="C971" s="51"/>
      <c r="D971" s="50"/>
      <c r="E971" s="52"/>
    </row>
    <row r="972" spans="1:14" x14ac:dyDescent="0.25">
      <c r="B972" s="50"/>
      <c r="C972" s="51"/>
      <c r="D972" s="50"/>
      <c r="E972" s="50"/>
    </row>
    <row r="973" spans="1:14" x14ac:dyDescent="0.25">
      <c r="B973" s="50"/>
      <c r="C973" s="51"/>
      <c r="D973" s="46"/>
      <c r="E973" s="46"/>
    </row>
    <row r="974" spans="1:14" x14ac:dyDescent="0.25">
      <c r="B974" s="57"/>
      <c r="C974" s="59"/>
      <c r="D974" s="58"/>
      <c r="E974" s="58"/>
    </row>
    <row r="975" spans="1:14" x14ac:dyDescent="0.25">
      <c r="B975" s="55"/>
      <c r="C975" s="51"/>
      <c r="D975" s="46"/>
      <c r="E975" s="46"/>
    </row>
    <row r="976" spans="1:14" x14ac:dyDescent="0.25">
      <c r="B976" s="55"/>
      <c r="C976" s="51"/>
      <c r="D976" s="46"/>
      <c r="E976" s="46"/>
      <c r="F976" s="29"/>
      <c r="G976" s="29"/>
    </row>
    <row r="977" spans="1:14" x14ac:dyDescent="0.25">
      <c r="B977" s="8"/>
      <c r="C977" s="51"/>
      <c r="D977" s="56"/>
      <c r="E977" s="50"/>
    </row>
    <row r="978" spans="1:14" s="29" customFormat="1" x14ac:dyDescent="0.25">
      <c r="B978" s="8"/>
      <c r="C978" s="51"/>
      <c r="D978" s="50"/>
      <c r="E978" s="50"/>
      <c r="F978"/>
      <c r="G978"/>
    </row>
    <row r="979" spans="1:14" s="29" customFormat="1" x14ac:dyDescent="0.25">
      <c r="A979" s="27"/>
      <c r="B979" s="28"/>
      <c r="J979"/>
      <c r="K979"/>
      <c r="L979"/>
      <c r="M979"/>
      <c r="N979"/>
    </row>
    <row r="980" spans="1:14" x14ac:dyDescent="0.25">
      <c r="A980" s="6" t="s">
        <v>4</v>
      </c>
      <c r="B980" s="23" t="s">
        <v>78</v>
      </c>
      <c r="C980" t="str">
        <f>CONCATENATE("&lt;GeneAnalysis gene=",CHAR(34),B980,CHAR(34)," interval=",CHAR(34),B981,CHAR(34),"&gt; ")</f>
        <v xml:space="preserve">&lt;GeneAnalysis gene="FBLN5" interval="NC_000014.9:g.91869411_91947702"&gt; </v>
      </c>
    </row>
    <row r="981" spans="1:14" x14ac:dyDescent="0.25">
      <c r="A981" s="6" t="s">
        <v>27</v>
      </c>
      <c r="B981" s="23" t="s">
        <v>629</v>
      </c>
    </row>
    <row r="982" spans="1:14" x14ac:dyDescent="0.25">
      <c r="A982" s="6" t="s">
        <v>28</v>
      </c>
      <c r="B982" s="23" t="s">
        <v>322</v>
      </c>
      <c r="C982" t="str">
        <f>CONCATENATE("# What are some common mutations of ",B980,"?")</f>
        <v># What are some common mutations of FBLN5?</v>
      </c>
    </row>
    <row r="983" spans="1:14" x14ac:dyDescent="0.25">
      <c r="A983" s="6" t="s">
        <v>549</v>
      </c>
      <c r="B983" s="23" t="s">
        <v>25</v>
      </c>
      <c r="C983" t="s">
        <v>17</v>
      </c>
    </row>
    <row r="984" spans="1:14" x14ac:dyDescent="0.25">
      <c r="B984" s="23"/>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3"/>
    </row>
    <row r="986" spans="1:14" x14ac:dyDescent="0.25">
      <c r="A986" s="6"/>
      <c r="B986" s="23"/>
      <c r="C986" t="str">
        <f>CONCATENATE("&lt;# ",B988," #&gt;")</f>
        <v>&lt;# A84743518T #&gt;</v>
      </c>
    </row>
    <row r="987" spans="1:14" x14ac:dyDescent="0.25">
      <c r="A987" s="6" t="s">
        <v>29</v>
      </c>
      <c r="B987" s="1" t="s">
        <v>396</v>
      </c>
      <c r="C987" t="str">
        <f>CONCATENATE(" &lt;Variant hgvs=",CHAR(34),B987,CHAR(34)," name=",CHAR(34),B988,CHAR(34),"&gt; ")</f>
        <v xml:space="preserve"> &lt;Variant hgvs="CM000676.2:g.84743518A&gt;T" name="A84743518T"&gt; </v>
      </c>
    </row>
    <row r="988" spans="1:14" x14ac:dyDescent="0.25">
      <c r="A988" s="5" t="s">
        <v>30</v>
      </c>
      <c r="B988" s="26" t="s">
        <v>618</v>
      </c>
    </row>
    <row r="989" spans="1:14" x14ac:dyDescent="0.25">
      <c r="A989" s="5" t="s">
        <v>31</v>
      </c>
      <c r="B989" s="23" t="s">
        <v>66</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32</v>
      </c>
      <c r="B990" s="23" t="s">
        <v>37</v>
      </c>
      <c r="C990" t="s">
        <v>17</v>
      </c>
    </row>
    <row r="991" spans="1:14" x14ac:dyDescent="0.25">
      <c r="A991" s="5" t="s">
        <v>40</v>
      </c>
      <c r="B991" s="26" t="s">
        <v>619</v>
      </c>
      <c r="C991" t="str">
        <f>"&lt;/Variant&gt;"</f>
        <v>&lt;/Variant&gt;</v>
      </c>
    </row>
    <row r="992" spans="1:14" x14ac:dyDescent="0.25">
      <c r="B992" s="23"/>
      <c r="C992" t="str">
        <f>CONCATENATE("&lt;# ",B994," #&gt;")</f>
        <v>&lt;# C91917655A #&gt;</v>
      </c>
    </row>
    <row r="993" spans="1:3" x14ac:dyDescent="0.25">
      <c r="A993" s="6" t="s">
        <v>29</v>
      </c>
      <c r="B993" s="1" t="s">
        <v>397</v>
      </c>
      <c r="C993" t="str">
        <f>CONCATENATE(" &lt;Variant hgvs=",CHAR(34),B993,CHAR(34)," name=",CHAR(34),B994,CHAR(34),"&gt; ")</f>
        <v xml:space="preserve"> &lt;Variant hgvs="NC_000014.9:g.91917655C&gt;A" name="C91917655A"&gt; </v>
      </c>
    </row>
    <row r="994" spans="1:3" x14ac:dyDescent="0.25">
      <c r="A994" s="5" t="s">
        <v>30</v>
      </c>
      <c r="B994" s="26" t="s">
        <v>662</v>
      </c>
    </row>
    <row r="995" spans="1:3" x14ac:dyDescent="0.25">
      <c r="A995" s="5" t="s">
        <v>31</v>
      </c>
      <c r="B995" s="23"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32</v>
      </c>
      <c r="B996" s="23" t="s">
        <v>66</v>
      </c>
    </row>
    <row r="997" spans="1:3" x14ac:dyDescent="0.25">
      <c r="A997" s="6" t="s">
        <v>40</v>
      </c>
      <c r="B997" s="26" t="s">
        <v>620</v>
      </c>
      <c r="C997" t="str">
        <f>"&lt;/Variant&gt;"</f>
        <v>&lt;/Variant&gt;</v>
      </c>
    </row>
    <row r="998" spans="1:3" s="29" customFormat="1" x14ac:dyDescent="0.25">
      <c r="A998" s="27"/>
      <c r="B998" s="28"/>
    </row>
    <row r="999" spans="1:3" s="29" customFormat="1" x14ac:dyDescent="0.25">
      <c r="A999" s="27"/>
      <c r="B999" s="28"/>
      <c r="C999" t="str">
        <f>C986</f>
        <v>&lt;# A84743518T #&gt;</v>
      </c>
    </row>
    <row r="1000" spans="1:3" x14ac:dyDescent="0.25">
      <c r="A1000" s="5" t="s">
        <v>39</v>
      </c>
      <c r="B1000" s="36" t="s">
        <v>612</v>
      </c>
      <c r="C1000" t="str">
        <f>CONCATENATE(" &lt;Genotype hgvs=",CHAR(34),B1000,B1001,";",B1002,CHAR(34)," name=",CHAR(34),B988,CHAR(34),"&gt; ")</f>
        <v xml:space="preserve"> &lt;Genotype hgvs="CM000676.2:g.[84743518A&gt;T];[84743518=]" name="A84743518T"&gt; </v>
      </c>
    </row>
    <row r="1001" spans="1:3" x14ac:dyDescent="0.25">
      <c r="A1001" s="5" t="s">
        <v>40</v>
      </c>
      <c r="B1001" s="23" t="s">
        <v>613</v>
      </c>
    </row>
    <row r="1002" spans="1:3" x14ac:dyDescent="0.25">
      <c r="A1002" s="5" t="s">
        <v>31</v>
      </c>
      <c r="B1002" s="23" t="s">
        <v>614</v>
      </c>
      <c r="C1002" t="s">
        <v>452</v>
      </c>
    </row>
    <row r="1003" spans="1:3" x14ac:dyDescent="0.25">
      <c r="A1003" s="5" t="s">
        <v>45</v>
      </c>
      <c r="B1003" s="23"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17</v>
      </c>
    </row>
    <row r="1004" spans="1:3" x14ac:dyDescent="0.25">
      <c r="A1004" s="6" t="s">
        <v>46</v>
      </c>
      <c r="B1004" s="23" t="s">
        <v>113</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47</v>
      </c>
      <c r="B1005" s="23">
        <v>3.7</v>
      </c>
    </row>
    <row r="1006" spans="1:3" x14ac:dyDescent="0.25">
      <c r="A1006" s="5"/>
      <c r="B1006" s="23"/>
      <c r="C1006" t="s">
        <v>454</v>
      </c>
    </row>
    <row r="1007" spans="1:3" x14ac:dyDescent="0.25">
      <c r="A1007" s="6"/>
      <c r="B1007" s="23"/>
    </row>
    <row r="1008" spans="1:3" x14ac:dyDescent="0.25">
      <c r="A1008" s="6"/>
      <c r="B1008" s="23"/>
      <c r="C1008" t="str">
        <f>CONCATENATE("     ",B1004)</f>
        <v xml:space="preserve">     This variant is not associated with increased risk.</v>
      </c>
    </row>
    <row r="1009" spans="1:3" x14ac:dyDescent="0.25">
      <c r="A1009" s="6"/>
      <c r="B1009" s="23"/>
    </row>
    <row r="1010" spans="1:3" x14ac:dyDescent="0.25">
      <c r="A1010" s="6"/>
      <c r="B1010" s="23"/>
      <c r="C1010" t="s">
        <v>455</v>
      </c>
    </row>
    <row r="1011" spans="1:3" x14ac:dyDescent="0.25">
      <c r="A1011" s="5"/>
      <c r="B1011" s="23"/>
    </row>
    <row r="1012" spans="1:3" x14ac:dyDescent="0.25">
      <c r="A1012" s="5"/>
      <c r="B1012" s="23"/>
      <c r="C1012" t="str">
        <f>CONCATENATE( " &lt;piechart percentage=",B1005," /&gt;")</f>
        <v xml:space="preserve"> &lt;piechart percentage=3.7 /&gt;</v>
      </c>
    </row>
    <row r="1013" spans="1:3" x14ac:dyDescent="0.25">
      <c r="A1013" s="5"/>
      <c r="B1013" s="23"/>
      <c r="C1013" t="str">
        <f>" &lt;/Genotype&gt;"</f>
        <v xml:space="preserve"> &lt;/Genotype&gt;</v>
      </c>
    </row>
    <row r="1014" spans="1:3" x14ac:dyDescent="0.25">
      <c r="A1014" s="5" t="s">
        <v>48</v>
      </c>
      <c r="B1014" s="23" t="s">
        <v>335</v>
      </c>
      <c r="C1014" t="str">
        <f>CONCATENATE(" &lt;Genotype hgvs=",CHAR(34),B1000,B1001,";",B1001,CHAR(34)," name=",CHAR(34),B988,CHAR(34),"&gt; ")</f>
        <v xml:space="preserve"> &lt;Genotype hgvs="CM000676.2:g.[84743518A&gt;T];[84743518A&gt;T]" name="A84743518T"&gt; </v>
      </c>
    </row>
    <row r="1015" spans="1:3" x14ac:dyDescent="0.25">
      <c r="A1015" s="6" t="s">
        <v>49</v>
      </c>
      <c r="B1015" s="23" t="s">
        <v>113</v>
      </c>
      <c r="C1015" t="s">
        <v>17</v>
      </c>
    </row>
    <row r="1016" spans="1:3" x14ac:dyDescent="0.25">
      <c r="A1016" s="6" t="s">
        <v>47</v>
      </c>
      <c r="B1016" s="23">
        <v>1</v>
      </c>
      <c r="C1016" t="s">
        <v>452</v>
      </c>
    </row>
    <row r="1017" spans="1:3" x14ac:dyDescent="0.25">
      <c r="A1017" s="6"/>
      <c r="B1017" s="23"/>
    </row>
    <row r="1018" spans="1:3" x14ac:dyDescent="0.25">
      <c r="A1018" s="5"/>
      <c r="B1018" s="23"/>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3"/>
    </row>
    <row r="1020" spans="1:3" x14ac:dyDescent="0.25">
      <c r="A1020" s="6"/>
      <c r="B1020" s="23"/>
      <c r="C1020" t="s">
        <v>454</v>
      </c>
    </row>
    <row r="1021" spans="1:3" x14ac:dyDescent="0.25">
      <c r="A1021" s="6"/>
      <c r="B1021" s="23"/>
    </row>
    <row r="1022" spans="1:3" x14ac:dyDescent="0.25">
      <c r="A1022" s="6"/>
      <c r="B1022" s="23"/>
      <c r="C1022" t="str">
        <f>CONCATENATE("     ",B1015)</f>
        <v xml:space="preserve">     This variant is not associated with increased risk.</v>
      </c>
    </row>
    <row r="1023" spans="1:3" x14ac:dyDescent="0.25">
      <c r="A1023" s="6"/>
      <c r="B1023" s="23"/>
    </row>
    <row r="1024" spans="1:3" x14ac:dyDescent="0.25">
      <c r="A1024" s="5"/>
      <c r="B1024" s="23"/>
      <c r="C1024" t="s">
        <v>455</v>
      </c>
    </row>
    <row r="1025" spans="1:3" x14ac:dyDescent="0.25">
      <c r="A1025" s="5"/>
      <c r="B1025" s="23"/>
    </row>
    <row r="1026" spans="1:3" x14ac:dyDescent="0.25">
      <c r="A1026" s="5"/>
      <c r="B1026" s="23"/>
      <c r="C1026" t="str">
        <f>CONCATENATE( " &lt;piechart percentage=",B1016," /&gt;")</f>
        <v xml:space="preserve"> &lt;piechart percentage=1 /&gt;</v>
      </c>
    </row>
    <row r="1027" spans="1:3" x14ac:dyDescent="0.25">
      <c r="A1027" s="5"/>
      <c r="B1027" s="23"/>
      <c r="C1027" t="str">
        <f>" &lt;/Genotype&gt;"</f>
        <v xml:space="preserve"> &lt;/Genotype&gt;</v>
      </c>
    </row>
    <row r="1028" spans="1:3" x14ac:dyDescent="0.25">
      <c r="A1028" s="5" t="s">
        <v>50</v>
      </c>
      <c r="B1028" s="23"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51</v>
      </c>
      <c r="B1029" s="23" t="s">
        <v>165</v>
      </c>
      <c r="C1029" t="s">
        <v>17</v>
      </c>
    </row>
    <row r="1030" spans="1:3" x14ac:dyDescent="0.25">
      <c r="A1030" s="6" t="s">
        <v>47</v>
      </c>
      <c r="B1030" s="23">
        <v>95.3</v>
      </c>
      <c r="C1030" t="s">
        <v>452</v>
      </c>
    </row>
    <row r="1031" spans="1:3" x14ac:dyDescent="0.25">
      <c r="A1031" s="5"/>
      <c r="B1031" s="23"/>
    </row>
    <row r="1032" spans="1:3" x14ac:dyDescent="0.25">
      <c r="A1032" s="6"/>
      <c r="B1032" s="23"/>
      <c r="C1032" t="str">
        <f>CONCATENATE("     ",B1028)</f>
        <v xml:space="preserve">     Your FBLN5 gene has no variants. A normal gene is referred to as a "wild-type" gene.</v>
      </c>
    </row>
    <row r="1033" spans="1:3" x14ac:dyDescent="0.25">
      <c r="A1033" s="6"/>
      <c r="B1033" s="23"/>
    </row>
    <row r="1034" spans="1:3" x14ac:dyDescent="0.25">
      <c r="A1034" s="6"/>
      <c r="B1034" s="23"/>
      <c r="C1034" t="s">
        <v>454</v>
      </c>
    </row>
    <row r="1035" spans="1:3" x14ac:dyDescent="0.25">
      <c r="A1035" s="6"/>
      <c r="B1035" s="23"/>
    </row>
    <row r="1036" spans="1:3" x14ac:dyDescent="0.25">
      <c r="A1036" s="6"/>
      <c r="B1036" s="23"/>
      <c r="C1036" t="str">
        <f>CONCATENATE("     ",B1029)</f>
        <v xml:space="preserve">     You are in the Moderate Loss of Function category. See below for more information.</v>
      </c>
    </row>
    <row r="1037" spans="1:3" x14ac:dyDescent="0.25">
      <c r="A1037" s="5"/>
      <c r="B1037" s="23"/>
    </row>
    <row r="1038" spans="1:3" x14ac:dyDescent="0.25">
      <c r="A1038" s="5"/>
      <c r="B1038" s="23"/>
      <c r="C1038" t="s">
        <v>455</v>
      </c>
    </row>
    <row r="1039" spans="1:3" x14ac:dyDescent="0.25">
      <c r="A1039" s="5"/>
      <c r="B1039" s="23"/>
    </row>
    <row r="1040" spans="1:3" x14ac:dyDescent="0.25">
      <c r="A1040" s="5"/>
      <c r="B1040" s="23"/>
      <c r="C1040" t="str">
        <f>CONCATENATE( " &lt;piechart percentage=",B1030," /&gt;")</f>
        <v xml:space="preserve"> &lt;piechart percentage=95.3 /&gt;</v>
      </c>
    </row>
    <row r="1041" spans="1:3" x14ac:dyDescent="0.25">
      <c r="A1041" s="5"/>
      <c r="B1041" s="23"/>
      <c r="C1041" t="str">
        <f>" &lt;/Genotype&gt;"</f>
        <v xml:space="preserve"> &lt;/Genotype&gt;</v>
      </c>
    </row>
    <row r="1042" spans="1:3" x14ac:dyDescent="0.25">
      <c r="A1042" s="5"/>
      <c r="B1042" s="23"/>
      <c r="C1042" t="str">
        <f>C992</f>
        <v>&lt;# C91917655A #&gt;</v>
      </c>
    </row>
    <row r="1043" spans="1:3" x14ac:dyDescent="0.25">
      <c r="A1043" s="5" t="s">
        <v>39</v>
      </c>
      <c r="B1043" s="1" t="s">
        <v>615</v>
      </c>
      <c r="C1043" t="str">
        <f>CONCATENATE(" &lt;Genotype hgvs=",CHAR(34),B1043,B1044,";",B1045,CHAR(34)," name=",CHAR(34),B994,CHAR(34),"&gt; ")</f>
        <v xml:space="preserve"> &lt;Genotype hgvs="NC_000014.9:g.[91917655C&gt;A];[91917655=]" name="C91917655A"&gt; </v>
      </c>
    </row>
    <row r="1044" spans="1:3" x14ac:dyDescent="0.25">
      <c r="A1044" s="5" t="s">
        <v>40</v>
      </c>
      <c r="B1044" s="23" t="s">
        <v>616</v>
      </c>
    </row>
    <row r="1045" spans="1:3" x14ac:dyDescent="0.25">
      <c r="A1045" s="5" t="s">
        <v>31</v>
      </c>
      <c r="B1045" s="23" t="s">
        <v>617</v>
      </c>
      <c r="C1045" t="s">
        <v>452</v>
      </c>
    </row>
    <row r="1046" spans="1:3" x14ac:dyDescent="0.25">
      <c r="A1046" s="5" t="s">
        <v>45</v>
      </c>
      <c r="B1046" s="23"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17</v>
      </c>
    </row>
    <row r="1047" spans="1:3" x14ac:dyDescent="0.25">
      <c r="A1047" s="6" t="s">
        <v>46</v>
      </c>
      <c r="B1047" s="23" t="s">
        <v>193</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47</v>
      </c>
      <c r="B1048" s="23">
        <v>25.6</v>
      </c>
    </row>
    <row r="1049" spans="1:3" x14ac:dyDescent="0.25">
      <c r="A1049" s="5"/>
      <c r="B1049" s="23"/>
      <c r="C1049" t="s">
        <v>454</v>
      </c>
    </row>
    <row r="1050" spans="1:3" x14ac:dyDescent="0.25">
      <c r="A1050" s="6"/>
      <c r="B1050" s="23"/>
    </row>
    <row r="1051" spans="1:3" x14ac:dyDescent="0.25">
      <c r="A1051" s="6"/>
      <c r="B1051" s="23"/>
      <c r="C1051" t="str">
        <f>CONCATENATE("     ",B1047)</f>
        <v xml:space="preserve">     You are in the Mild Loss of Function category. See below for more information.</v>
      </c>
    </row>
    <row r="1052" spans="1:3" x14ac:dyDescent="0.25">
      <c r="A1052" s="6"/>
      <c r="B1052" s="23"/>
    </row>
    <row r="1053" spans="1:3" x14ac:dyDescent="0.25">
      <c r="A1053" s="6"/>
      <c r="B1053" s="23"/>
      <c r="C1053" t="s">
        <v>455</v>
      </c>
    </row>
    <row r="1054" spans="1:3" x14ac:dyDescent="0.25">
      <c r="A1054" s="5"/>
      <c r="B1054" s="23"/>
    </row>
    <row r="1055" spans="1:3" x14ac:dyDescent="0.25">
      <c r="A1055" s="5"/>
      <c r="B1055" s="23"/>
      <c r="C1055" t="str">
        <f>CONCATENATE( " &lt;piechart percentage=",B1048," /&gt;")</f>
        <v xml:space="preserve"> &lt;piechart percentage=25.6 /&gt;</v>
      </c>
    </row>
    <row r="1056" spans="1:3" x14ac:dyDescent="0.25">
      <c r="A1056" s="5"/>
      <c r="B1056" s="23"/>
      <c r="C1056" t="str">
        <f>" &lt;/Genotype&gt;"</f>
        <v xml:space="preserve"> &lt;/Genotype&gt;</v>
      </c>
    </row>
    <row r="1057" spans="1:3" x14ac:dyDescent="0.25">
      <c r="A1057" s="5" t="s">
        <v>48</v>
      </c>
      <c r="B1057" s="23"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49</v>
      </c>
      <c r="B1058" s="23" t="s">
        <v>194</v>
      </c>
      <c r="C1058" t="s">
        <v>17</v>
      </c>
    </row>
    <row r="1059" spans="1:3" x14ac:dyDescent="0.25">
      <c r="A1059" s="6" t="s">
        <v>47</v>
      </c>
      <c r="B1059" s="23">
        <v>8.6999999999999993</v>
      </c>
      <c r="C1059" t="s">
        <v>452</v>
      </c>
    </row>
    <row r="1060" spans="1:3" x14ac:dyDescent="0.25">
      <c r="A1060" s="6"/>
      <c r="B1060" s="23"/>
    </row>
    <row r="1061" spans="1:3" x14ac:dyDescent="0.25">
      <c r="A1061" s="5"/>
      <c r="B1061" s="23"/>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3"/>
    </row>
    <row r="1063" spans="1:3" x14ac:dyDescent="0.25">
      <c r="A1063" s="6"/>
      <c r="B1063" s="23"/>
      <c r="C1063" t="s">
        <v>454</v>
      </c>
    </row>
    <row r="1064" spans="1:3" x14ac:dyDescent="0.25">
      <c r="A1064" s="6"/>
      <c r="B1064" s="23"/>
    </row>
    <row r="1065" spans="1:3" x14ac:dyDescent="0.25">
      <c r="A1065" s="6"/>
      <c r="B1065" s="23"/>
      <c r="C1065" t="str">
        <f>CONCATENATE("     ",B1058)</f>
        <v xml:space="preserve">     Your variant is not associated with any loss of function.</v>
      </c>
    </row>
    <row r="1066" spans="1:3" x14ac:dyDescent="0.25">
      <c r="A1066" s="6"/>
      <c r="B1066" s="23"/>
    </row>
    <row r="1067" spans="1:3" x14ac:dyDescent="0.25">
      <c r="A1067" s="5"/>
      <c r="B1067" s="23"/>
      <c r="C1067" t="s">
        <v>455</v>
      </c>
    </row>
    <row r="1068" spans="1:3" x14ac:dyDescent="0.25">
      <c r="A1068" s="5"/>
      <c r="B1068" s="23"/>
    </row>
    <row r="1069" spans="1:3" x14ac:dyDescent="0.25">
      <c r="A1069" s="5"/>
      <c r="B1069" s="23"/>
      <c r="C1069" t="str">
        <f>CONCATENATE( " &lt;piechart percentage=",B1059," /&gt;")</f>
        <v xml:space="preserve"> &lt;piechart percentage=8.7 /&gt;</v>
      </c>
    </row>
    <row r="1070" spans="1:3" x14ac:dyDescent="0.25">
      <c r="A1070" s="5"/>
      <c r="B1070" s="23"/>
      <c r="C1070" t="str">
        <f>" &lt;/Genotype&gt;"</f>
        <v xml:space="preserve"> &lt;/Genotype&gt;</v>
      </c>
    </row>
    <row r="1071" spans="1:3" x14ac:dyDescent="0.25">
      <c r="A1071" s="5" t="s">
        <v>50</v>
      </c>
      <c r="B1071" s="23"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51</v>
      </c>
      <c r="B1072" s="23" t="s">
        <v>165</v>
      </c>
      <c r="C1072" t="s">
        <v>17</v>
      </c>
    </row>
    <row r="1073" spans="1:3" x14ac:dyDescent="0.25">
      <c r="A1073" s="6" t="s">
        <v>47</v>
      </c>
      <c r="B1073" s="23">
        <v>95.7</v>
      </c>
      <c r="C1073" t="s">
        <v>452</v>
      </c>
    </row>
    <row r="1074" spans="1:3" x14ac:dyDescent="0.25">
      <c r="A1074" s="5"/>
      <c r="B1074" s="23"/>
    </row>
    <row r="1075" spans="1:3" x14ac:dyDescent="0.25">
      <c r="A1075" s="6"/>
      <c r="B1075" s="23"/>
      <c r="C1075" t="str">
        <f>CONCATENATE("     ",B1071)</f>
        <v xml:space="preserve">     Your FBLN5 gene has no variants. A normal gene is referred to as a "wild-type" gene.</v>
      </c>
    </row>
    <row r="1076" spans="1:3" x14ac:dyDescent="0.25">
      <c r="A1076" s="6"/>
      <c r="B1076" s="23"/>
    </row>
    <row r="1077" spans="1:3" x14ac:dyDescent="0.25">
      <c r="A1077" s="6"/>
      <c r="B1077" s="23"/>
      <c r="C1077" t="s">
        <v>454</v>
      </c>
    </row>
    <row r="1078" spans="1:3" x14ac:dyDescent="0.25">
      <c r="A1078" s="6"/>
      <c r="B1078" s="23"/>
    </row>
    <row r="1079" spans="1:3" x14ac:dyDescent="0.25">
      <c r="A1079" s="6"/>
      <c r="B1079" s="23"/>
      <c r="C1079" t="str">
        <f>CONCATENATE("     ",B1072)</f>
        <v xml:space="preserve">     You are in the Moderate Loss of Function category. See below for more information.</v>
      </c>
    </row>
    <row r="1080" spans="1:3" x14ac:dyDescent="0.25">
      <c r="A1080" s="5"/>
      <c r="B1080" s="23"/>
    </row>
    <row r="1081" spans="1:3" x14ac:dyDescent="0.25">
      <c r="A1081" s="5"/>
      <c r="B1081" s="23"/>
      <c r="C1081" t="s">
        <v>455</v>
      </c>
    </row>
    <row r="1082" spans="1:3" x14ac:dyDescent="0.25">
      <c r="A1082" s="5"/>
      <c r="B1082" s="23"/>
    </row>
    <row r="1083" spans="1:3" x14ac:dyDescent="0.25">
      <c r="A1083" s="5"/>
      <c r="B1083" s="23"/>
      <c r="C1083" t="str">
        <f>CONCATENATE( " &lt;piechart percentage=",B1073," /&gt;")</f>
        <v xml:space="preserve"> &lt;piechart percentage=95.7 /&gt;</v>
      </c>
    </row>
    <row r="1084" spans="1:3" x14ac:dyDescent="0.25">
      <c r="A1084" s="5"/>
      <c r="B1084" s="23"/>
      <c r="C1084" t="str">
        <f>" &lt;/Genotype&gt;"</f>
        <v xml:space="preserve"> &lt;/Genotype&gt;</v>
      </c>
    </row>
    <row r="1085" spans="1:3" x14ac:dyDescent="0.25">
      <c r="A1085" s="5" t="s">
        <v>52</v>
      </c>
      <c r="B1085" s="23" t="str">
        <f>CONCATENATE("Your ",B980," gene has an unknown variant.")</f>
        <v>Your FBLN5 gene has an unknown variant.</v>
      </c>
      <c r="C1085" t="str">
        <f>CONCATENATE(" &lt;Genotype hgvs=",CHAR(34),"unknown",CHAR(34),"&gt; ")</f>
        <v xml:space="preserve"> &lt;Genotype hgvs="unknown"&gt; </v>
      </c>
    </row>
    <row r="1086" spans="1:3" x14ac:dyDescent="0.25">
      <c r="A1086" s="6" t="s">
        <v>52</v>
      </c>
      <c r="B1086" s="23" t="s">
        <v>115</v>
      </c>
      <c r="C1086" t="s">
        <v>17</v>
      </c>
    </row>
    <row r="1087" spans="1:3" x14ac:dyDescent="0.25">
      <c r="A1087" s="6" t="s">
        <v>47</v>
      </c>
      <c r="B1087" s="23"/>
      <c r="C1087" t="s">
        <v>452</v>
      </c>
    </row>
    <row r="1088" spans="1:3" x14ac:dyDescent="0.25">
      <c r="A1088" s="6"/>
      <c r="B1088" s="23"/>
    </row>
    <row r="1089" spans="1:3" x14ac:dyDescent="0.25">
      <c r="A1089" s="6"/>
      <c r="B1089" s="23"/>
      <c r="C1089" t="str">
        <f>CONCATENATE("     ",B1085)</f>
        <v xml:space="preserve">     Your FBLN5 gene has an unknown variant.</v>
      </c>
    </row>
    <row r="1090" spans="1:3" x14ac:dyDescent="0.25">
      <c r="A1090" s="6"/>
      <c r="B1090" s="23"/>
    </row>
    <row r="1091" spans="1:3" x14ac:dyDescent="0.25">
      <c r="A1091" s="6"/>
      <c r="B1091" s="23"/>
      <c r="C1091" t="s">
        <v>454</v>
      </c>
    </row>
    <row r="1092" spans="1:3" x14ac:dyDescent="0.25">
      <c r="A1092" s="6"/>
      <c r="B1092" s="23"/>
    </row>
    <row r="1093" spans="1:3" x14ac:dyDescent="0.25">
      <c r="A1093" s="5"/>
      <c r="B1093" s="23"/>
      <c r="C1093" t="str">
        <f>CONCATENATE("     ",B1086)</f>
        <v xml:space="preserve">     The effect is unknown.</v>
      </c>
    </row>
    <row r="1094" spans="1:3" x14ac:dyDescent="0.25">
      <c r="A1094" s="6"/>
      <c r="B1094" s="23"/>
    </row>
    <row r="1095" spans="1:3" x14ac:dyDescent="0.25">
      <c r="A1095" s="5"/>
      <c r="B1095" s="23"/>
      <c r="C1095" t="s">
        <v>455</v>
      </c>
    </row>
    <row r="1096" spans="1:3" x14ac:dyDescent="0.25">
      <c r="A1096" s="5"/>
      <c r="B1096" s="23"/>
    </row>
    <row r="1097" spans="1:3" x14ac:dyDescent="0.25">
      <c r="A1097" s="5"/>
      <c r="B1097" s="23"/>
      <c r="C1097" t="str">
        <f>CONCATENATE( " &lt;piechart percentage=",B1087," /&gt;")</f>
        <v xml:space="preserve"> &lt;piechart percentage= /&gt;</v>
      </c>
    </row>
    <row r="1098" spans="1:3" x14ac:dyDescent="0.25">
      <c r="A1098" s="5"/>
      <c r="B1098" s="23"/>
      <c r="C1098" t="str">
        <f>" &lt;/Genotype&gt;"</f>
        <v xml:space="preserve"> &lt;/Genotype&gt;</v>
      </c>
    </row>
    <row r="1099" spans="1:3" x14ac:dyDescent="0.25">
      <c r="A1099" s="5" t="s">
        <v>50</v>
      </c>
      <c r="B1099" s="23"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51</v>
      </c>
      <c r="B1100" s="23" t="s">
        <v>194</v>
      </c>
      <c r="C1100" t="s">
        <v>17</v>
      </c>
    </row>
    <row r="1101" spans="1:3" x14ac:dyDescent="0.25">
      <c r="A1101" s="6" t="s">
        <v>47</v>
      </c>
      <c r="B1101" s="23"/>
      <c r="C1101" t="s">
        <v>452</v>
      </c>
    </row>
    <row r="1102" spans="1:3" x14ac:dyDescent="0.25">
      <c r="A1102" s="6"/>
      <c r="B1102" s="23"/>
    </row>
    <row r="1103" spans="1:3" x14ac:dyDescent="0.25">
      <c r="A1103" s="6"/>
      <c r="B1103" s="23"/>
      <c r="C1103" t="str">
        <f>CONCATENATE("     ",B1099)</f>
        <v xml:space="preserve">     Your FBLN5 gene has no variants. A normal gene is referred to as a "wild-type" gene.</v>
      </c>
    </row>
    <row r="1104" spans="1:3" x14ac:dyDescent="0.25">
      <c r="A1104" s="6"/>
      <c r="B1104" s="23"/>
    </row>
    <row r="1105" spans="1:14" x14ac:dyDescent="0.25">
      <c r="A1105" s="6"/>
      <c r="B1105" s="23"/>
      <c r="C1105" t="s">
        <v>454</v>
      </c>
    </row>
    <row r="1106" spans="1:14" x14ac:dyDescent="0.25">
      <c r="A1106" s="6"/>
      <c r="B1106" s="23"/>
    </row>
    <row r="1107" spans="1:14" x14ac:dyDescent="0.25">
      <c r="A1107" s="6"/>
      <c r="B1107" s="23"/>
      <c r="C1107" t="str">
        <f>CONCATENATE("     ",B1100)</f>
        <v xml:space="preserve">     Your variant is not associated with any loss of function.</v>
      </c>
    </row>
    <row r="1108" spans="1:14" x14ac:dyDescent="0.25">
      <c r="A1108" s="6"/>
      <c r="B1108" s="23"/>
    </row>
    <row r="1109" spans="1:14" x14ac:dyDescent="0.25">
      <c r="A1109" s="6"/>
      <c r="B1109" s="23"/>
      <c r="C1109" t="s">
        <v>455</v>
      </c>
    </row>
    <row r="1110" spans="1:14" x14ac:dyDescent="0.25">
      <c r="A1110" s="5"/>
      <c r="B1110" s="23"/>
    </row>
    <row r="1111" spans="1:14" x14ac:dyDescent="0.25">
      <c r="A1111" s="6"/>
      <c r="B1111" s="23"/>
      <c r="C1111" t="str">
        <f>CONCATENATE( " &lt;piechart percentage=",B1101," /&gt;")</f>
        <v xml:space="preserve"> &lt;piechart percentage= /&gt;</v>
      </c>
    </row>
    <row r="1112" spans="1:14" x14ac:dyDescent="0.25">
      <c r="A1112" s="6"/>
      <c r="B1112" s="23"/>
      <c r="C1112" t="str">
        <f>" &lt;/Genotype&gt;"</f>
        <v xml:space="preserve"> &lt;/Genotype&gt;</v>
      </c>
    </row>
    <row r="1113" spans="1:14" x14ac:dyDescent="0.25">
      <c r="A1113" s="6"/>
      <c r="B1113" s="23"/>
      <c r="C1113" t="str">
        <f>"&lt;/GeneAnalysis&gt;"</f>
        <v>&lt;/GeneAnalysis&gt;</v>
      </c>
    </row>
    <row r="1114" spans="1:14" s="29" customFormat="1" x14ac:dyDescent="0.25">
      <c r="A1114" s="27"/>
      <c r="B1114" s="28"/>
      <c r="J1114"/>
      <c r="K1114"/>
      <c r="L1114"/>
      <c r="M1114"/>
      <c r="N1114"/>
    </row>
    <row r="1115" spans="1:14" x14ac:dyDescent="0.25">
      <c r="A1115" s="6" t="s">
        <v>4</v>
      </c>
      <c r="B1115" s="23" t="s">
        <v>76</v>
      </c>
      <c r="C1115" t="str">
        <f>CONCATENATE("&lt;GeneAnalysis gene=",CHAR(34),B1115,CHAR(34)," interval=",CHAR(34),B1116,CHAR(34),"&gt; ")</f>
        <v xml:space="preserve">&lt;GeneAnalysis gene="RECK" interval="NC_000009.12:g.36036905_36124455"&gt; </v>
      </c>
    </row>
    <row r="1116" spans="1:14" x14ac:dyDescent="0.25">
      <c r="A1116" s="6" t="s">
        <v>27</v>
      </c>
      <c r="B1116" s="23" t="s">
        <v>630</v>
      </c>
    </row>
    <row r="1117" spans="1:14" x14ac:dyDescent="0.25">
      <c r="A1117" s="6" t="s">
        <v>28</v>
      </c>
      <c r="B1117" s="23" t="s">
        <v>322</v>
      </c>
      <c r="C1117" t="str">
        <f>CONCATENATE("# What are some common mutations of ",B1115,"?")</f>
        <v># What are some common mutations of RECK?</v>
      </c>
      <c r="F1117" s="50"/>
      <c r="G1117" s="51"/>
      <c r="H1117" s="50"/>
      <c r="I1117" s="52"/>
    </row>
    <row r="1118" spans="1:14" x14ac:dyDescent="0.25">
      <c r="A1118" s="6" t="s">
        <v>549</v>
      </c>
      <c r="B1118" s="23" t="s">
        <v>25</v>
      </c>
      <c r="C1118" t="s">
        <v>17</v>
      </c>
      <c r="F1118" s="50"/>
      <c r="G1118" s="51"/>
      <c r="H1118" s="50"/>
      <c r="I1118" s="50"/>
    </row>
    <row r="1119" spans="1:14" x14ac:dyDescent="0.25">
      <c r="B1119" s="23"/>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3"/>
    </row>
    <row r="1121" spans="1:3" x14ac:dyDescent="0.25">
      <c r="A1121" s="6"/>
      <c r="B1121" s="23"/>
      <c r="C1121" t="str">
        <f>CONCATENATE("&lt;# ",B1123," #&gt;")</f>
        <v>&lt;# G36091133A #&gt;</v>
      </c>
    </row>
    <row r="1122" spans="1:3" x14ac:dyDescent="0.25">
      <c r="A1122" s="6" t="s">
        <v>29</v>
      </c>
      <c r="B1122" s="1" t="s">
        <v>431</v>
      </c>
      <c r="C1122" t="str">
        <f>CONCATENATE(" &lt;Variant hgvs=",CHAR(34),B1122,CHAR(34)," name=",CHAR(34),B1123,CHAR(34),"&gt; ")</f>
        <v xml:space="preserve"> &lt;Variant hgvs="NC_000009.11:g.36091133G&gt;A" name="G36091133A"&gt; </v>
      </c>
    </row>
    <row r="1123" spans="1:3" x14ac:dyDescent="0.25">
      <c r="A1123" s="5" t="s">
        <v>30</v>
      </c>
      <c r="B1123" s="26" t="s">
        <v>624</v>
      </c>
    </row>
    <row r="1124" spans="1:3" x14ac:dyDescent="0.25">
      <c r="A1124" s="5" t="s">
        <v>31</v>
      </c>
      <c r="B1124" s="23" t="s">
        <v>38</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32</v>
      </c>
      <c r="B1125" s="23" t="s">
        <v>66</v>
      </c>
      <c r="C1125" t="s">
        <v>17</v>
      </c>
    </row>
    <row r="1126" spans="1:3" x14ac:dyDescent="0.25">
      <c r="A1126" s="5" t="s">
        <v>40</v>
      </c>
      <c r="B1126" s="26" t="s">
        <v>625</v>
      </c>
      <c r="C1126" t="str">
        <f>"&lt;/Variant&gt;"</f>
        <v>&lt;/Variant&gt;</v>
      </c>
    </row>
    <row r="1127" spans="1:3" x14ac:dyDescent="0.25">
      <c r="B1127" s="23"/>
      <c r="C1127" t="str">
        <f>CONCATENATE("&lt;# ",B1129," #&gt;")</f>
        <v>&lt;# T119856753C #&gt;</v>
      </c>
    </row>
    <row r="1128" spans="1:3" x14ac:dyDescent="0.25">
      <c r="A1128" s="6" t="s">
        <v>29</v>
      </c>
      <c r="B1128" s="1" t="s">
        <v>432</v>
      </c>
      <c r="C1128" t="str">
        <f>CONCATENATE(" &lt;Variant hgvs=",CHAR(34),B1128,CHAR(34)," name=",CHAR(34),B1129,CHAR(34),"&gt; ")</f>
        <v xml:space="preserve"> &lt;Variant hgvs="CM000671.2:g.119856753T&gt;C" name="T119856753C"&gt; </v>
      </c>
    </row>
    <row r="1129" spans="1:3" x14ac:dyDescent="0.25">
      <c r="A1129" s="5" t="s">
        <v>30</v>
      </c>
      <c r="B1129" s="26" t="s">
        <v>631</v>
      </c>
    </row>
    <row r="1130" spans="1:3" x14ac:dyDescent="0.25">
      <c r="A1130" s="5" t="s">
        <v>31</v>
      </c>
      <c r="B1130" s="23" t="s">
        <v>37</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32</v>
      </c>
      <c r="B1131" s="23" t="str">
        <f>"cytosine (C)"</f>
        <v>cytosine (C)</v>
      </c>
    </row>
    <row r="1132" spans="1:3" x14ac:dyDescent="0.25">
      <c r="A1132" s="6" t="s">
        <v>40</v>
      </c>
      <c r="B1132" s="26" t="s">
        <v>632</v>
      </c>
      <c r="C1132" t="str">
        <f>"&lt;/Variant&gt;"</f>
        <v>&lt;/Variant&gt;</v>
      </c>
    </row>
    <row r="1133" spans="1:3" s="29" customFormat="1" x14ac:dyDescent="0.25">
      <c r="A1133" s="27"/>
      <c r="B1133" s="28"/>
    </row>
    <row r="1134" spans="1:3" s="29" customFormat="1" x14ac:dyDescent="0.25">
      <c r="A1134" s="27"/>
      <c r="B1134" s="28"/>
      <c r="C1134" t="str">
        <f>C1121</f>
        <v>&lt;# G36091133A #&gt;</v>
      </c>
    </row>
    <row r="1135" spans="1:3" x14ac:dyDescent="0.25">
      <c r="A1135" s="5" t="s">
        <v>39</v>
      </c>
      <c r="B1135" s="36" t="s">
        <v>621</v>
      </c>
      <c r="C1135" t="str">
        <f>CONCATENATE(" &lt;Genotype hgvs=",CHAR(34),B1135,B1136,";",B1137,CHAR(34)," name=",CHAR(34),B1123,CHAR(34),"&gt; ")</f>
        <v xml:space="preserve"> &lt;Genotype hgvs="NC_000009.11:g.[36091133G&gt;A];[36091133=]" name="G36091133A"&gt; </v>
      </c>
    </row>
    <row r="1136" spans="1:3" x14ac:dyDescent="0.25">
      <c r="A1136" s="5" t="s">
        <v>40</v>
      </c>
      <c r="B1136" s="23" t="s">
        <v>622</v>
      </c>
    </row>
    <row r="1137" spans="1:3" x14ac:dyDescent="0.25">
      <c r="A1137" s="5" t="s">
        <v>31</v>
      </c>
      <c r="B1137" s="23" t="s">
        <v>623</v>
      </c>
      <c r="C1137" t="s">
        <v>452</v>
      </c>
    </row>
    <row r="1138" spans="1:3" x14ac:dyDescent="0.25">
      <c r="A1138" s="5" t="s">
        <v>45</v>
      </c>
      <c r="B1138" s="23"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17</v>
      </c>
    </row>
    <row r="1139" spans="1:3" x14ac:dyDescent="0.25">
      <c r="A1139" s="6" t="s">
        <v>46</v>
      </c>
      <c r="B1139" s="23" t="s">
        <v>165</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47</v>
      </c>
      <c r="B1140" s="23">
        <v>13.1</v>
      </c>
    </row>
    <row r="1141" spans="1:3" x14ac:dyDescent="0.25">
      <c r="A1141" s="5"/>
      <c r="B1141" s="23"/>
      <c r="C1141" t="s">
        <v>454</v>
      </c>
    </row>
    <row r="1142" spans="1:3" x14ac:dyDescent="0.25">
      <c r="A1142" s="6"/>
      <c r="B1142" s="23"/>
    </row>
    <row r="1143" spans="1:3" x14ac:dyDescent="0.25">
      <c r="A1143" s="6"/>
      <c r="B1143" s="23"/>
      <c r="C1143" t="str">
        <f>CONCATENATE("     ",B1139)</f>
        <v xml:space="preserve">     You are in the Moderate Loss of Function category. See below for more information.</v>
      </c>
    </row>
    <row r="1144" spans="1:3" x14ac:dyDescent="0.25">
      <c r="A1144" s="6"/>
      <c r="B1144" s="23"/>
    </row>
    <row r="1145" spans="1:3" x14ac:dyDescent="0.25">
      <c r="A1145" s="6"/>
      <c r="B1145" s="23"/>
      <c r="C1145" t="s">
        <v>455</v>
      </c>
    </row>
    <row r="1146" spans="1:3" x14ac:dyDescent="0.25">
      <c r="A1146" s="5"/>
      <c r="B1146" s="23"/>
    </row>
    <row r="1147" spans="1:3" x14ac:dyDescent="0.25">
      <c r="A1147" s="5"/>
      <c r="B1147" s="23"/>
      <c r="C1147" t="str">
        <f>CONCATENATE( " &lt;piechart percentage=",B1140," /&gt;")</f>
        <v xml:space="preserve"> &lt;piechart percentage=13.1 /&gt;</v>
      </c>
    </row>
    <row r="1148" spans="1:3" x14ac:dyDescent="0.25">
      <c r="A1148" s="5"/>
      <c r="B1148" s="23"/>
      <c r="C1148" t="str">
        <f>" &lt;/Genotype&gt;"</f>
        <v xml:space="preserve"> &lt;/Genotype&gt;</v>
      </c>
    </row>
    <row r="1149" spans="1:3" x14ac:dyDescent="0.25">
      <c r="A1149" s="5" t="s">
        <v>48</v>
      </c>
      <c r="B1149" s="23" t="s">
        <v>335</v>
      </c>
      <c r="C1149" t="str">
        <f>CONCATENATE(" &lt;Genotype hgvs=",CHAR(34),B1135,B1136,";",B1136,CHAR(34)," name=",CHAR(34),B1123,CHAR(34),"&gt; ")</f>
        <v xml:space="preserve"> &lt;Genotype hgvs="NC_000009.11:g.[36091133G&gt;A];[36091133G&gt;A]" name="G36091133A"&gt; </v>
      </c>
    </row>
    <row r="1150" spans="1:3" x14ac:dyDescent="0.25">
      <c r="A1150" s="6" t="s">
        <v>49</v>
      </c>
      <c r="B1150" s="23" t="s">
        <v>113</v>
      </c>
      <c r="C1150" t="s">
        <v>17</v>
      </c>
    </row>
    <row r="1151" spans="1:3" x14ac:dyDescent="0.25">
      <c r="A1151" s="6" t="s">
        <v>47</v>
      </c>
      <c r="B1151" s="23">
        <v>3.8</v>
      </c>
      <c r="C1151" t="s">
        <v>452</v>
      </c>
    </row>
    <row r="1152" spans="1:3" x14ac:dyDescent="0.25">
      <c r="A1152" s="6"/>
      <c r="B1152" s="23"/>
    </row>
    <row r="1153" spans="1:3" x14ac:dyDescent="0.25">
      <c r="A1153" s="5"/>
      <c r="B1153" s="23"/>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3"/>
    </row>
    <row r="1155" spans="1:3" x14ac:dyDescent="0.25">
      <c r="A1155" s="6"/>
      <c r="B1155" s="23"/>
      <c r="C1155" t="s">
        <v>454</v>
      </c>
    </row>
    <row r="1156" spans="1:3" x14ac:dyDescent="0.25">
      <c r="A1156" s="6"/>
      <c r="B1156" s="23"/>
    </row>
    <row r="1157" spans="1:3" x14ac:dyDescent="0.25">
      <c r="A1157" s="6"/>
      <c r="B1157" s="23"/>
      <c r="C1157" t="str">
        <f>CONCATENATE("     ",B1150)</f>
        <v xml:space="preserve">     This variant is not associated with increased risk.</v>
      </c>
    </row>
    <row r="1158" spans="1:3" x14ac:dyDescent="0.25">
      <c r="A1158" s="6"/>
      <c r="B1158" s="23"/>
    </row>
    <row r="1159" spans="1:3" x14ac:dyDescent="0.25">
      <c r="A1159" s="5"/>
      <c r="B1159" s="23"/>
      <c r="C1159" t="s">
        <v>455</v>
      </c>
    </row>
    <row r="1160" spans="1:3" x14ac:dyDescent="0.25">
      <c r="A1160" s="5"/>
      <c r="B1160" s="23"/>
    </row>
    <row r="1161" spans="1:3" x14ac:dyDescent="0.25">
      <c r="A1161" s="5"/>
      <c r="B1161" s="23"/>
      <c r="C1161" t="str">
        <f>CONCATENATE( " &lt;piechart percentage=",B1151," /&gt;")</f>
        <v xml:space="preserve"> &lt;piechart percentage=3.8 /&gt;</v>
      </c>
    </row>
    <row r="1162" spans="1:3" x14ac:dyDescent="0.25">
      <c r="A1162" s="5"/>
      <c r="B1162" s="23"/>
      <c r="C1162" t="str">
        <f>" &lt;/Genotype&gt;"</f>
        <v xml:space="preserve"> &lt;/Genotype&gt;</v>
      </c>
    </row>
    <row r="1163" spans="1:3" x14ac:dyDescent="0.25">
      <c r="A1163" s="5" t="s">
        <v>50</v>
      </c>
      <c r="B1163" s="23"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51</v>
      </c>
      <c r="B1164" s="23" t="s">
        <v>113</v>
      </c>
      <c r="C1164" t="s">
        <v>17</v>
      </c>
    </row>
    <row r="1165" spans="1:3" x14ac:dyDescent="0.25">
      <c r="A1165" s="6" t="s">
        <v>47</v>
      </c>
      <c r="B1165" s="23">
        <v>83.1</v>
      </c>
      <c r="C1165" t="s">
        <v>452</v>
      </c>
    </row>
    <row r="1166" spans="1:3" x14ac:dyDescent="0.25">
      <c r="A1166" s="5"/>
      <c r="B1166" s="23"/>
    </row>
    <row r="1167" spans="1:3" x14ac:dyDescent="0.25">
      <c r="A1167" s="6"/>
      <c r="B1167" s="23"/>
      <c r="C1167" t="str">
        <f>CONCATENATE("     ",B1163)</f>
        <v xml:space="preserve">     Your RECK gene has no variants. A normal gene is referred to as a "wild-type" gene.</v>
      </c>
    </row>
    <row r="1168" spans="1:3" x14ac:dyDescent="0.25">
      <c r="A1168" s="6"/>
      <c r="B1168" s="23"/>
    </row>
    <row r="1169" spans="1:3" x14ac:dyDescent="0.25">
      <c r="A1169" s="6"/>
      <c r="B1169" s="23"/>
      <c r="C1169" t="s">
        <v>454</v>
      </c>
    </row>
    <row r="1170" spans="1:3" x14ac:dyDescent="0.25">
      <c r="A1170" s="6"/>
      <c r="B1170" s="23"/>
    </row>
    <row r="1171" spans="1:3" x14ac:dyDescent="0.25">
      <c r="A1171" s="6"/>
      <c r="B1171" s="23"/>
      <c r="C1171" t="str">
        <f>CONCATENATE("     ",B1164)</f>
        <v xml:space="preserve">     This variant is not associated with increased risk.</v>
      </c>
    </row>
    <row r="1172" spans="1:3" x14ac:dyDescent="0.25">
      <c r="A1172" s="5"/>
      <c r="B1172" s="23"/>
    </row>
    <row r="1173" spans="1:3" x14ac:dyDescent="0.25">
      <c r="A1173" s="5"/>
      <c r="B1173" s="23"/>
      <c r="C1173" t="s">
        <v>455</v>
      </c>
    </row>
    <row r="1174" spans="1:3" x14ac:dyDescent="0.25">
      <c r="A1174" s="5"/>
      <c r="B1174" s="23"/>
    </row>
    <row r="1175" spans="1:3" x14ac:dyDescent="0.25">
      <c r="A1175" s="5"/>
      <c r="B1175" s="23"/>
      <c r="C1175" t="str">
        <f>CONCATENATE( " &lt;piechart percentage=",B1165," /&gt;")</f>
        <v xml:space="preserve"> &lt;piechart percentage=83.1 /&gt;</v>
      </c>
    </row>
    <row r="1176" spans="1:3" x14ac:dyDescent="0.25">
      <c r="A1176" s="5"/>
      <c r="B1176" s="23"/>
      <c r="C1176" t="str">
        <f>" &lt;/Genotype&gt;"</f>
        <v xml:space="preserve"> &lt;/Genotype&gt;</v>
      </c>
    </row>
    <row r="1177" spans="1:3" x14ac:dyDescent="0.25">
      <c r="A1177" s="5"/>
      <c r="B1177" s="23"/>
      <c r="C1177" t="str">
        <f>C1127</f>
        <v>&lt;# T119856753C #&gt;</v>
      </c>
    </row>
    <row r="1178" spans="1:3" x14ac:dyDescent="0.25">
      <c r="A1178" s="5" t="s">
        <v>39</v>
      </c>
      <c r="B1178" s="1" t="s">
        <v>626</v>
      </c>
      <c r="C1178" t="str">
        <f>CONCATENATE(" &lt;Genotype hgvs=",CHAR(34),B1178,B1179,";",B1180,CHAR(34)," name=",CHAR(34),B1129,CHAR(34),"&gt; ")</f>
        <v xml:space="preserve"> &lt;Genotype hgvs="CM000671.2:g.[119856753T&gt;C];[119856753=]" name="T119856753C"&gt; </v>
      </c>
    </row>
    <row r="1179" spans="1:3" x14ac:dyDescent="0.25">
      <c r="A1179" s="5" t="s">
        <v>40</v>
      </c>
      <c r="B1179" s="23" t="s">
        <v>627</v>
      </c>
    </row>
    <row r="1180" spans="1:3" x14ac:dyDescent="0.25">
      <c r="A1180" s="5" t="s">
        <v>31</v>
      </c>
      <c r="B1180" s="23" t="s">
        <v>628</v>
      </c>
      <c r="C1180" t="s">
        <v>452</v>
      </c>
    </row>
    <row r="1181" spans="1:3" x14ac:dyDescent="0.25">
      <c r="A1181" s="5" t="s">
        <v>45</v>
      </c>
      <c r="B1181" s="23"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17</v>
      </c>
    </row>
    <row r="1182" spans="1:3" x14ac:dyDescent="0.25">
      <c r="A1182" s="6" t="s">
        <v>46</v>
      </c>
      <c r="B1182" s="23" t="s">
        <v>113</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47</v>
      </c>
      <c r="B1183" s="23">
        <v>8</v>
      </c>
    </row>
    <row r="1184" spans="1:3" x14ac:dyDescent="0.25">
      <c r="A1184" s="5"/>
      <c r="B1184" s="23"/>
      <c r="C1184" t="s">
        <v>454</v>
      </c>
    </row>
    <row r="1185" spans="1:3" x14ac:dyDescent="0.25">
      <c r="A1185" s="6"/>
      <c r="B1185" s="23"/>
    </row>
    <row r="1186" spans="1:3" x14ac:dyDescent="0.25">
      <c r="A1186" s="6"/>
      <c r="B1186" s="23"/>
      <c r="C1186" t="str">
        <f>CONCATENATE("     ",B1182)</f>
        <v xml:space="preserve">     This variant is not associated with increased risk.</v>
      </c>
    </row>
    <row r="1187" spans="1:3" x14ac:dyDescent="0.25">
      <c r="A1187" s="6"/>
      <c r="B1187" s="23"/>
    </row>
    <row r="1188" spans="1:3" x14ac:dyDescent="0.25">
      <c r="A1188" s="6"/>
      <c r="B1188" s="23"/>
      <c r="C1188" t="s">
        <v>455</v>
      </c>
    </row>
    <row r="1189" spans="1:3" x14ac:dyDescent="0.25">
      <c r="A1189" s="5"/>
      <c r="B1189" s="23"/>
    </row>
    <row r="1190" spans="1:3" x14ac:dyDescent="0.25">
      <c r="A1190" s="5"/>
      <c r="B1190" s="23"/>
      <c r="C1190" t="str">
        <f>CONCATENATE( " &lt;piechart percentage=",B1183," /&gt;")</f>
        <v xml:space="preserve"> &lt;piechart percentage=8 /&gt;</v>
      </c>
    </row>
    <row r="1191" spans="1:3" x14ac:dyDescent="0.25">
      <c r="A1191" s="5"/>
      <c r="B1191" s="23"/>
      <c r="C1191" t="str">
        <f>" &lt;/Genotype&gt;"</f>
        <v xml:space="preserve"> &lt;/Genotype&gt;</v>
      </c>
    </row>
    <row r="1192" spans="1:3" x14ac:dyDescent="0.25">
      <c r="A1192" s="5" t="s">
        <v>48</v>
      </c>
      <c r="B1192" s="23"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49</v>
      </c>
      <c r="B1193" s="23" t="s">
        <v>113</v>
      </c>
      <c r="C1193" t="s">
        <v>17</v>
      </c>
    </row>
    <row r="1194" spans="1:3" x14ac:dyDescent="0.25">
      <c r="A1194" s="6" t="s">
        <v>47</v>
      </c>
      <c r="B1194" s="23">
        <v>2.2000000000000002</v>
      </c>
      <c r="C1194" t="s">
        <v>452</v>
      </c>
    </row>
    <row r="1195" spans="1:3" x14ac:dyDescent="0.25">
      <c r="A1195" s="6"/>
      <c r="B1195" s="23"/>
    </row>
    <row r="1196" spans="1:3" x14ac:dyDescent="0.25">
      <c r="A1196" s="5"/>
      <c r="B1196" s="23"/>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3"/>
    </row>
    <row r="1198" spans="1:3" x14ac:dyDescent="0.25">
      <c r="A1198" s="6"/>
      <c r="B1198" s="23"/>
      <c r="C1198" t="s">
        <v>454</v>
      </c>
    </row>
    <row r="1199" spans="1:3" x14ac:dyDescent="0.25">
      <c r="A1199" s="6"/>
      <c r="B1199" s="23"/>
    </row>
    <row r="1200" spans="1:3" x14ac:dyDescent="0.25">
      <c r="A1200" s="6"/>
      <c r="B1200" s="23"/>
      <c r="C1200" t="str">
        <f>CONCATENATE("     ",B1193)</f>
        <v xml:space="preserve">     This variant is not associated with increased risk.</v>
      </c>
    </row>
    <row r="1201" spans="1:3" x14ac:dyDescent="0.25">
      <c r="A1201" s="6"/>
      <c r="B1201" s="23"/>
    </row>
    <row r="1202" spans="1:3" x14ac:dyDescent="0.25">
      <c r="A1202" s="5"/>
      <c r="B1202" s="23"/>
      <c r="C1202" t="s">
        <v>455</v>
      </c>
    </row>
    <row r="1203" spans="1:3" x14ac:dyDescent="0.25">
      <c r="A1203" s="5"/>
      <c r="B1203" s="23"/>
    </row>
    <row r="1204" spans="1:3" x14ac:dyDescent="0.25">
      <c r="A1204" s="5"/>
      <c r="B1204" s="23"/>
      <c r="C1204" t="str">
        <f>CONCATENATE( " &lt;piechart percentage=",B1194," /&gt;")</f>
        <v xml:space="preserve"> &lt;piechart percentage=2.2 /&gt;</v>
      </c>
    </row>
    <row r="1205" spans="1:3" x14ac:dyDescent="0.25">
      <c r="A1205" s="5"/>
      <c r="B1205" s="23"/>
      <c r="C1205" t="str">
        <f>" &lt;/Genotype&gt;"</f>
        <v xml:space="preserve"> &lt;/Genotype&gt;</v>
      </c>
    </row>
    <row r="1206" spans="1:3" x14ac:dyDescent="0.25">
      <c r="A1206" s="5" t="s">
        <v>50</v>
      </c>
      <c r="B1206" s="23"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51</v>
      </c>
      <c r="B1207" s="23" t="s">
        <v>165</v>
      </c>
      <c r="C1207" t="s">
        <v>17</v>
      </c>
    </row>
    <row r="1208" spans="1:3" x14ac:dyDescent="0.25">
      <c r="A1208" s="6" t="s">
        <v>47</v>
      </c>
      <c r="B1208" s="23">
        <v>89.8</v>
      </c>
      <c r="C1208" t="s">
        <v>452</v>
      </c>
    </row>
    <row r="1209" spans="1:3" x14ac:dyDescent="0.25">
      <c r="A1209" s="5"/>
      <c r="B1209" s="23"/>
    </row>
    <row r="1210" spans="1:3" x14ac:dyDescent="0.25">
      <c r="A1210" s="6"/>
      <c r="B1210" s="23"/>
      <c r="C1210" t="str">
        <f>CONCATENATE("     ",B1206)</f>
        <v xml:space="preserve">     Your RECK gene has no variants. A normal gene is referred to as a "wild-type" gene.</v>
      </c>
    </row>
    <row r="1211" spans="1:3" x14ac:dyDescent="0.25">
      <c r="A1211" s="6"/>
      <c r="B1211" s="23"/>
    </row>
    <row r="1212" spans="1:3" x14ac:dyDescent="0.25">
      <c r="A1212" s="6"/>
      <c r="B1212" s="23"/>
      <c r="C1212" t="s">
        <v>454</v>
      </c>
    </row>
    <row r="1213" spans="1:3" x14ac:dyDescent="0.25">
      <c r="A1213" s="6"/>
      <c r="B1213" s="23"/>
    </row>
    <row r="1214" spans="1:3" x14ac:dyDescent="0.25">
      <c r="A1214" s="6"/>
      <c r="B1214" s="23"/>
      <c r="C1214" t="str">
        <f>CONCATENATE("     ",B1207)</f>
        <v xml:space="preserve">     You are in the Moderate Loss of Function category. See below for more information.</v>
      </c>
    </row>
    <row r="1215" spans="1:3" x14ac:dyDescent="0.25">
      <c r="A1215" s="5"/>
      <c r="B1215" s="23"/>
    </row>
    <row r="1216" spans="1:3" x14ac:dyDescent="0.25">
      <c r="A1216" s="5"/>
      <c r="B1216" s="23"/>
      <c r="C1216" t="s">
        <v>455</v>
      </c>
    </row>
    <row r="1217" spans="1:3" x14ac:dyDescent="0.25">
      <c r="A1217" s="5"/>
      <c r="B1217" s="23"/>
    </row>
    <row r="1218" spans="1:3" x14ac:dyDescent="0.25">
      <c r="A1218" s="5"/>
      <c r="B1218" s="23"/>
      <c r="C1218" t="str">
        <f>CONCATENATE( " &lt;piechart percentage=",B1208," /&gt;")</f>
        <v xml:space="preserve"> &lt;piechart percentage=89.8 /&gt;</v>
      </c>
    </row>
    <row r="1219" spans="1:3" x14ac:dyDescent="0.25">
      <c r="A1219" s="5"/>
      <c r="B1219" s="23"/>
      <c r="C1219" t="str">
        <f>" &lt;/Genotype&gt;"</f>
        <v xml:space="preserve"> &lt;/Genotype&gt;</v>
      </c>
    </row>
    <row r="1220" spans="1:3" x14ac:dyDescent="0.25">
      <c r="A1220" s="5" t="s">
        <v>52</v>
      </c>
      <c r="B1220" s="23" t="str">
        <f>CONCATENATE("Your ",B1115," gene has an unknown variant.")</f>
        <v>Your RECK gene has an unknown variant.</v>
      </c>
      <c r="C1220" t="str">
        <f>CONCATENATE(" &lt;Genotype hgvs=",CHAR(34),"unknown",CHAR(34),"&gt; ")</f>
        <v xml:space="preserve"> &lt;Genotype hgvs="unknown"&gt; </v>
      </c>
    </row>
    <row r="1221" spans="1:3" x14ac:dyDescent="0.25">
      <c r="A1221" s="6" t="s">
        <v>52</v>
      </c>
      <c r="B1221" s="23" t="s">
        <v>115</v>
      </c>
      <c r="C1221" t="s">
        <v>17</v>
      </c>
    </row>
    <row r="1222" spans="1:3" x14ac:dyDescent="0.25">
      <c r="A1222" s="6" t="s">
        <v>47</v>
      </c>
      <c r="B1222" s="23"/>
      <c r="C1222" t="s">
        <v>452</v>
      </c>
    </row>
    <row r="1223" spans="1:3" x14ac:dyDescent="0.25">
      <c r="A1223" s="6"/>
      <c r="B1223" s="23"/>
    </row>
    <row r="1224" spans="1:3" x14ac:dyDescent="0.25">
      <c r="A1224" s="6"/>
      <c r="B1224" s="23"/>
      <c r="C1224" t="str">
        <f>CONCATENATE("     ",B1220)</f>
        <v xml:space="preserve">     Your RECK gene has an unknown variant.</v>
      </c>
    </row>
    <row r="1225" spans="1:3" x14ac:dyDescent="0.25">
      <c r="A1225" s="6"/>
      <c r="B1225" s="23"/>
    </row>
    <row r="1226" spans="1:3" x14ac:dyDescent="0.25">
      <c r="A1226" s="6"/>
      <c r="B1226" s="23"/>
      <c r="C1226" t="s">
        <v>454</v>
      </c>
    </row>
    <row r="1227" spans="1:3" x14ac:dyDescent="0.25">
      <c r="A1227" s="6"/>
      <c r="B1227" s="23"/>
    </row>
    <row r="1228" spans="1:3" x14ac:dyDescent="0.25">
      <c r="A1228" s="5"/>
      <c r="B1228" s="23"/>
      <c r="C1228" t="str">
        <f>CONCATENATE("     ",B1221)</f>
        <v xml:space="preserve">     The effect is unknown.</v>
      </c>
    </row>
    <row r="1229" spans="1:3" x14ac:dyDescent="0.25">
      <c r="A1229" s="6"/>
      <c r="B1229" s="23"/>
    </row>
    <row r="1230" spans="1:3" x14ac:dyDescent="0.25">
      <c r="A1230" s="5"/>
      <c r="B1230" s="23"/>
      <c r="C1230" t="s">
        <v>455</v>
      </c>
    </row>
    <row r="1231" spans="1:3" x14ac:dyDescent="0.25">
      <c r="A1231" s="5"/>
      <c r="B1231" s="23"/>
    </row>
    <row r="1232" spans="1:3" x14ac:dyDescent="0.25">
      <c r="A1232" s="5"/>
      <c r="B1232" s="23"/>
      <c r="C1232" t="str">
        <f>CONCATENATE( " &lt;piechart percentage=",B1222," /&gt;")</f>
        <v xml:space="preserve"> &lt;piechart percentage= /&gt;</v>
      </c>
    </row>
    <row r="1233" spans="1:3" x14ac:dyDescent="0.25">
      <c r="A1233" s="5"/>
      <c r="B1233" s="23"/>
      <c r="C1233" t="str">
        <f>" &lt;/Genotype&gt;"</f>
        <v xml:space="preserve"> &lt;/Genotype&gt;</v>
      </c>
    </row>
    <row r="1234" spans="1:3" x14ac:dyDescent="0.25">
      <c r="A1234" s="5" t="s">
        <v>50</v>
      </c>
      <c r="B1234" s="23"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51</v>
      </c>
      <c r="B1235" s="23" t="s">
        <v>194</v>
      </c>
      <c r="C1235" t="s">
        <v>17</v>
      </c>
    </row>
    <row r="1236" spans="1:3" x14ac:dyDescent="0.25">
      <c r="A1236" s="6" t="s">
        <v>47</v>
      </c>
      <c r="B1236" s="23"/>
      <c r="C1236" t="s">
        <v>452</v>
      </c>
    </row>
    <row r="1237" spans="1:3" x14ac:dyDescent="0.25">
      <c r="A1237" s="6"/>
      <c r="B1237" s="23"/>
    </row>
    <row r="1238" spans="1:3" x14ac:dyDescent="0.25">
      <c r="A1238" s="6"/>
      <c r="B1238" s="23"/>
      <c r="C1238" t="str">
        <f>CONCATENATE("     ",B1234)</f>
        <v xml:space="preserve">     Your RECK gene has no variants. A normal gene is referred to as a "wild-type" gene.</v>
      </c>
    </row>
    <row r="1239" spans="1:3" x14ac:dyDescent="0.25">
      <c r="A1239" s="6"/>
      <c r="B1239" s="23"/>
    </row>
    <row r="1240" spans="1:3" x14ac:dyDescent="0.25">
      <c r="A1240" s="6"/>
      <c r="B1240" s="23"/>
      <c r="C1240" t="s">
        <v>454</v>
      </c>
    </row>
    <row r="1241" spans="1:3" x14ac:dyDescent="0.25">
      <c r="A1241" s="6"/>
      <c r="B1241" s="23"/>
    </row>
    <row r="1242" spans="1:3" x14ac:dyDescent="0.25">
      <c r="A1242" s="6"/>
      <c r="B1242" s="23"/>
      <c r="C1242" t="str">
        <f>CONCATENATE("     ",B1235)</f>
        <v xml:space="preserve">     Your variant is not associated with any loss of function.</v>
      </c>
    </row>
    <row r="1243" spans="1:3" x14ac:dyDescent="0.25">
      <c r="A1243" s="6"/>
      <c r="B1243" s="23"/>
    </row>
    <row r="1244" spans="1:3" x14ac:dyDescent="0.25">
      <c r="A1244" s="6"/>
      <c r="B1244" s="23"/>
      <c r="C1244" t="s">
        <v>455</v>
      </c>
    </row>
    <row r="1245" spans="1:3" x14ac:dyDescent="0.25">
      <c r="A1245" s="5"/>
      <c r="B1245" s="23"/>
    </row>
    <row r="1246" spans="1:3" x14ac:dyDescent="0.25">
      <c r="A1246" s="6"/>
      <c r="B1246" s="23"/>
      <c r="C1246" t="str">
        <f>CONCATENATE( " &lt;piechart percentage=",B1236," /&gt;")</f>
        <v xml:space="preserve"> &lt;piechart percentage= /&gt;</v>
      </c>
    </row>
    <row r="1247" spans="1:3" x14ac:dyDescent="0.25">
      <c r="A1247" s="6"/>
      <c r="B1247" s="23"/>
      <c r="C1247" t="str">
        <f>" &lt;/Genotype&gt;"</f>
        <v xml:space="preserve"> &lt;/Genotype&gt;</v>
      </c>
    </row>
    <row r="1248" spans="1:3" x14ac:dyDescent="0.25">
      <c r="A1248" s="6"/>
      <c r="B1248" s="23"/>
      <c r="C1248" t="str">
        <f>"&lt;/GeneAnalysis&gt;"</f>
        <v>&lt;/GeneAnalysis&gt;</v>
      </c>
    </row>
    <row r="1249" spans="1:14" s="29" customFormat="1" x14ac:dyDescent="0.25">
      <c r="A1249" s="27"/>
      <c r="B1249" s="28"/>
      <c r="J1249"/>
      <c r="K1249"/>
      <c r="L1249"/>
      <c r="M1249"/>
      <c r="N1249"/>
    </row>
    <row r="1250" spans="1:14" x14ac:dyDescent="0.25">
      <c r="A1250" s="6" t="s">
        <v>4</v>
      </c>
      <c r="B1250" s="23" t="s">
        <v>400</v>
      </c>
      <c r="C1250" t="str">
        <f>CONCATENATE("&lt;GeneAnalysis gene=",CHAR(34),B1250,CHAR(34)," interval=",CHAR(34),B1251,CHAR(34),"&gt; ")</f>
        <v xml:space="preserve">&lt;GeneAnalysis gene="SLC18A2" interval="NC_000010.11:g.117241073_117279430"&gt; </v>
      </c>
    </row>
    <row r="1251" spans="1:14" x14ac:dyDescent="0.25">
      <c r="A1251" s="6" t="s">
        <v>27</v>
      </c>
      <c r="B1251" s="23" t="s">
        <v>641</v>
      </c>
    </row>
    <row r="1252" spans="1:14" x14ac:dyDescent="0.25">
      <c r="A1252" s="6" t="s">
        <v>28</v>
      </c>
      <c r="B1252" s="23" t="s">
        <v>322</v>
      </c>
      <c r="C1252" t="str">
        <f>CONCATENATE("# What are some common mutations of ",B1250,"?")</f>
        <v># What are some common mutations of SLC18A2?</v>
      </c>
    </row>
    <row r="1253" spans="1:14" x14ac:dyDescent="0.25">
      <c r="A1253" s="6" t="s">
        <v>549</v>
      </c>
      <c r="B1253" s="23" t="s">
        <v>25</v>
      </c>
      <c r="C1253" t="s">
        <v>17</v>
      </c>
      <c r="G1253" s="50"/>
      <c r="H1253" s="51"/>
      <c r="I1253" s="46"/>
      <c r="J1253" s="46"/>
    </row>
    <row r="1254" spans="1:14" x14ac:dyDescent="0.25">
      <c r="B1254" s="23"/>
      <c r="C1254" t="str">
        <f>CONCATENATE("There are ",B1252," well-known variants in ",B1250,": ",B1261," and ",B1267,".")</f>
        <v>There are two well-known variants in SLC18A2: [C117278860T](https://www.ncbi.nlm.nih.gov/projects/SNP/snp_ref.cgi?rs=363236) and [C117259615T](https://www.ncbi.nlm.nih.gov/projects/SNP/snp_ref.cgi?rs=929493).</v>
      </c>
      <c r="G1254" s="57"/>
      <c r="H1254" s="59"/>
      <c r="I1254" s="58"/>
      <c r="J1254" s="58"/>
    </row>
    <row r="1255" spans="1:14" x14ac:dyDescent="0.25">
      <c r="B1255" s="23"/>
    </row>
    <row r="1256" spans="1:14" x14ac:dyDescent="0.25">
      <c r="A1256" s="6"/>
      <c r="B1256" s="23"/>
      <c r="C1256" t="str">
        <f>CONCATENATE("&lt;# ",B1258," #&gt;")</f>
        <v>&lt;# C117278860T #&gt;</v>
      </c>
    </row>
    <row r="1257" spans="1:14" x14ac:dyDescent="0.25">
      <c r="A1257" s="6" t="s">
        <v>29</v>
      </c>
      <c r="B1257" s="1" t="s">
        <v>401</v>
      </c>
      <c r="C1257" t="str">
        <f>CONCATENATE(" &lt;Variant hgvs=",CHAR(34),B1257,CHAR(34)," name=",CHAR(34),B1258,CHAR(34),"&gt; ")</f>
        <v xml:space="preserve"> &lt;Variant hgvs="NC_000010.11:g.117278860C&gt;T" name="C117278860T"&gt; </v>
      </c>
    </row>
    <row r="1258" spans="1:14" x14ac:dyDescent="0.25">
      <c r="A1258" s="5" t="s">
        <v>30</v>
      </c>
      <c r="B1258" s="26" t="s">
        <v>637</v>
      </c>
    </row>
    <row r="1259" spans="1:14" x14ac:dyDescent="0.25">
      <c r="A1259" s="5" t="s">
        <v>31</v>
      </c>
      <c r="B1259" s="23" t="s">
        <v>184</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32</v>
      </c>
      <c r="B1260" s="23" t="s">
        <v>37</v>
      </c>
      <c r="C1260" t="s">
        <v>17</v>
      </c>
    </row>
    <row r="1261" spans="1:14" x14ac:dyDescent="0.25">
      <c r="A1261" s="5" t="s">
        <v>40</v>
      </c>
      <c r="B1261" s="26" t="s">
        <v>638</v>
      </c>
      <c r="C1261" t="str">
        <f>"&lt;/Variant&gt;"</f>
        <v>&lt;/Variant&gt;</v>
      </c>
    </row>
    <row r="1262" spans="1:14" x14ac:dyDescent="0.25">
      <c r="B1262" s="23"/>
      <c r="C1262" t="str">
        <f>CONCATENATE("&lt;# ",B1264," #&gt;")</f>
        <v>&lt;# C117259615T #&gt;</v>
      </c>
    </row>
    <row r="1263" spans="1:14" x14ac:dyDescent="0.25">
      <c r="A1263" s="6" t="s">
        <v>29</v>
      </c>
      <c r="B1263" s="1" t="s">
        <v>402</v>
      </c>
      <c r="C1263" t="str">
        <f>CONCATENATE(" &lt;Variant hgvs=",CHAR(34),B1263,CHAR(34)," name=",CHAR(34),B1264,CHAR(34),"&gt; ")</f>
        <v xml:space="preserve"> &lt;Variant hgvs="NC_000010.11:g.117259615C&gt;T" name="C117259615T"&gt; </v>
      </c>
    </row>
    <row r="1264" spans="1:14" x14ac:dyDescent="0.25">
      <c r="A1264" s="5" t="s">
        <v>30</v>
      </c>
      <c r="B1264" s="26" t="s">
        <v>639</v>
      </c>
    </row>
    <row r="1265" spans="1:3" x14ac:dyDescent="0.25">
      <c r="A1265" s="5" t="s">
        <v>31</v>
      </c>
      <c r="B1265" s="23" t="s">
        <v>184</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32</v>
      </c>
      <c r="B1266" s="23" t="s">
        <v>37</v>
      </c>
    </row>
    <row r="1267" spans="1:3" x14ac:dyDescent="0.25">
      <c r="A1267" s="6" t="s">
        <v>40</v>
      </c>
      <c r="B1267" s="26" t="s">
        <v>640</v>
      </c>
      <c r="C1267" t="str">
        <f>"&lt;/Variant&gt;"</f>
        <v>&lt;/Variant&gt;</v>
      </c>
    </row>
    <row r="1268" spans="1:3" s="29" customFormat="1" x14ac:dyDescent="0.25">
      <c r="A1268" s="27"/>
      <c r="B1268" s="28"/>
    </row>
    <row r="1269" spans="1:3" s="29" customFormat="1" x14ac:dyDescent="0.25">
      <c r="A1269" s="27"/>
      <c r="B1269" s="28"/>
      <c r="C1269" t="str">
        <f>C1256</f>
        <v>&lt;# C117278860T #&gt;</v>
      </c>
    </row>
    <row r="1270" spans="1:3" x14ac:dyDescent="0.25">
      <c r="A1270" s="5" t="s">
        <v>39</v>
      </c>
      <c r="B1270" s="36" t="s">
        <v>561</v>
      </c>
      <c r="C1270" t="str">
        <f>CONCATENATE(" &lt;Genotype hgvs=",CHAR(34),B1270,B1271,";",B1272,CHAR(34)," name=",CHAR(34),B1258,CHAR(34),"&gt; ")</f>
        <v xml:space="preserve"> &lt;Genotype hgvs="NC_000010.11:g.[117278860C&gt;T];[117278860=]" name="C117278860T"&gt; </v>
      </c>
    </row>
    <row r="1271" spans="1:3" x14ac:dyDescent="0.25">
      <c r="A1271" s="5" t="s">
        <v>40</v>
      </c>
      <c r="B1271" s="23" t="s">
        <v>633</v>
      </c>
    </row>
    <row r="1272" spans="1:3" x14ac:dyDescent="0.25">
      <c r="A1272" s="5" t="s">
        <v>31</v>
      </c>
      <c r="B1272" s="23" t="s">
        <v>634</v>
      </c>
      <c r="C1272" t="s">
        <v>452</v>
      </c>
    </row>
    <row r="1273" spans="1:3" x14ac:dyDescent="0.25">
      <c r="A1273" s="5" t="s">
        <v>45</v>
      </c>
      <c r="B1273" s="23"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17</v>
      </c>
    </row>
    <row r="1274" spans="1:3" x14ac:dyDescent="0.25">
      <c r="A1274" s="6" t="s">
        <v>46</v>
      </c>
      <c r="B1274" s="23" t="s">
        <v>115</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47</v>
      </c>
      <c r="B1275" s="23">
        <v>42.7</v>
      </c>
    </row>
    <row r="1276" spans="1:3" x14ac:dyDescent="0.25">
      <c r="A1276" s="5"/>
      <c r="B1276" s="23"/>
      <c r="C1276" t="s">
        <v>454</v>
      </c>
    </row>
    <row r="1277" spans="1:3" x14ac:dyDescent="0.25">
      <c r="A1277" s="6"/>
      <c r="B1277" s="23"/>
    </row>
    <row r="1278" spans="1:3" x14ac:dyDescent="0.25">
      <c r="A1278" s="6"/>
      <c r="B1278" s="23"/>
      <c r="C1278" t="str">
        <f>CONCATENATE("     ",B1274)</f>
        <v xml:space="preserve">     The effect is unknown.</v>
      </c>
    </row>
    <row r="1279" spans="1:3" x14ac:dyDescent="0.25">
      <c r="A1279" s="6"/>
      <c r="B1279" s="23"/>
    </row>
    <row r="1280" spans="1:3" x14ac:dyDescent="0.25">
      <c r="A1280" s="6"/>
      <c r="B1280" s="23"/>
      <c r="C1280" t="s">
        <v>455</v>
      </c>
    </row>
    <row r="1281" spans="1:3" x14ac:dyDescent="0.25">
      <c r="A1281" s="5"/>
      <c r="B1281" s="23"/>
    </row>
    <row r="1282" spans="1:3" x14ac:dyDescent="0.25">
      <c r="A1282" s="5"/>
      <c r="B1282" s="23"/>
      <c r="C1282" t="str">
        <f>CONCATENATE( " &lt;piechart percentage=",B1275," /&gt;")</f>
        <v xml:space="preserve"> &lt;piechart percentage=42.7 /&gt;</v>
      </c>
    </row>
    <row r="1283" spans="1:3" x14ac:dyDescent="0.25">
      <c r="A1283" s="5"/>
      <c r="B1283" s="23"/>
      <c r="C1283" t="str">
        <f>" &lt;/Genotype&gt;"</f>
        <v xml:space="preserve"> &lt;/Genotype&gt;</v>
      </c>
    </row>
    <row r="1284" spans="1:3" x14ac:dyDescent="0.25">
      <c r="A1284" s="5" t="s">
        <v>48</v>
      </c>
      <c r="B1284" s="23" t="s">
        <v>335</v>
      </c>
      <c r="C1284" t="str">
        <f>CONCATENATE(" &lt;Genotype hgvs=",CHAR(34),B1270,B1271,";",B1271,CHAR(34)," name=",CHAR(34),B1258,CHAR(34),"&gt; ")</f>
        <v xml:space="preserve"> &lt;Genotype hgvs="NC_000010.11:g.[117278860C&gt;T];[117278860C&gt;T]" name="C117278860T"&gt; </v>
      </c>
    </row>
    <row r="1285" spans="1:3" x14ac:dyDescent="0.25">
      <c r="A1285" s="6" t="s">
        <v>49</v>
      </c>
      <c r="B1285" s="23" t="s">
        <v>115</v>
      </c>
      <c r="C1285" t="s">
        <v>17</v>
      </c>
    </row>
    <row r="1286" spans="1:3" x14ac:dyDescent="0.25">
      <c r="A1286" s="6" t="s">
        <v>47</v>
      </c>
      <c r="B1286" s="23">
        <v>20.2</v>
      </c>
      <c r="C1286" t="s">
        <v>452</v>
      </c>
    </row>
    <row r="1287" spans="1:3" x14ac:dyDescent="0.25">
      <c r="A1287" s="6"/>
      <c r="B1287" s="23"/>
    </row>
    <row r="1288" spans="1:3" x14ac:dyDescent="0.25">
      <c r="A1288" s="5"/>
      <c r="B1288" s="23"/>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3"/>
    </row>
    <row r="1290" spans="1:3" x14ac:dyDescent="0.25">
      <c r="A1290" s="6"/>
      <c r="B1290" s="23"/>
      <c r="C1290" t="s">
        <v>454</v>
      </c>
    </row>
    <row r="1291" spans="1:3" x14ac:dyDescent="0.25">
      <c r="A1291" s="6"/>
      <c r="B1291" s="23"/>
    </row>
    <row r="1292" spans="1:3" x14ac:dyDescent="0.25">
      <c r="A1292" s="6"/>
      <c r="B1292" s="23"/>
      <c r="C1292" t="str">
        <f>CONCATENATE("     ",B1285)</f>
        <v xml:space="preserve">     The effect is unknown.</v>
      </c>
    </row>
    <row r="1293" spans="1:3" x14ac:dyDescent="0.25">
      <c r="A1293" s="6"/>
      <c r="B1293" s="23"/>
    </row>
    <row r="1294" spans="1:3" x14ac:dyDescent="0.25">
      <c r="A1294" s="5"/>
      <c r="B1294" s="23"/>
      <c r="C1294" t="s">
        <v>455</v>
      </c>
    </row>
    <row r="1295" spans="1:3" x14ac:dyDescent="0.25">
      <c r="A1295" s="5"/>
      <c r="B1295" s="23"/>
    </row>
    <row r="1296" spans="1:3" x14ac:dyDescent="0.25">
      <c r="A1296" s="5"/>
      <c r="B1296" s="23"/>
      <c r="C1296" t="str">
        <f>CONCATENATE( " &lt;piechart percentage=",B1286," /&gt;")</f>
        <v xml:space="preserve"> &lt;piechart percentage=20.2 /&gt;</v>
      </c>
    </row>
    <row r="1297" spans="1:3" x14ac:dyDescent="0.25">
      <c r="A1297" s="5"/>
      <c r="B1297" s="23"/>
      <c r="C1297" t="str">
        <f>" &lt;/Genotype&gt;"</f>
        <v xml:space="preserve"> &lt;/Genotype&gt;</v>
      </c>
    </row>
    <row r="1298" spans="1:3" x14ac:dyDescent="0.25">
      <c r="A1298" s="5" t="s">
        <v>50</v>
      </c>
      <c r="B1298" s="23"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51</v>
      </c>
      <c r="B1299" s="23" t="s">
        <v>113</v>
      </c>
      <c r="C1299" t="s">
        <v>17</v>
      </c>
    </row>
    <row r="1300" spans="1:3" x14ac:dyDescent="0.25">
      <c r="A1300" s="6" t="s">
        <v>47</v>
      </c>
      <c r="B1300" s="23">
        <v>37.1</v>
      </c>
      <c r="C1300" t="s">
        <v>452</v>
      </c>
    </row>
    <row r="1301" spans="1:3" x14ac:dyDescent="0.25">
      <c r="A1301" s="5"/>
      <c r="B1301" s="23"/>
    </row>
    <row r="1302" spans="1:3" x14ac:dyDescent="0.25">
      <c r="A1302" s="6"/>
      <c r="B1302" s="23"/>
      <c r="C1302" t="str">
        <f>CONCATENATE("     ",B1298)</f>
        <v xml:space="preserve">     Your SLC18A2 gene has no variants. A normal gene is referred to as a "wild-type" gene.</v>
      </c>
    </row>
    <row r="1303" spans="1:3" x14ac:dyDescent="0.25">
      <c r="A1303" s="6"/>
      <c r="B1303" s="23"/>
    </row>
    <row r="1304" spans="1:3" x14ac:dyDescent="0.25">
      <c r="A1304" s="6"/>
      <c r="B1304" s="23"/>
      <c r="C1304" t="s">
        <v>454</v>
      </c>
    </row>
    <row r="1305" spans="1:3" x14ac:dyDescent="0.25">
      <c r="A1305" s="6"/>
      <c r="B1305" s="23"/>
    </row>
    <row r="1306" spans="1:3" x14ac:dyDescent="0.25">
      <c r="A1306" s="6"/>
      <c r="B1306" s="23"/>
      <c r="C1306" t="str">
        <f>CONCATENATE("     ",B1299)</f>
        <v xml:space="preserve">     This variant is not associated with increased risk.</v>
      </c>
    </row>
    <row r="1307" spans="1:3" x14ac:dyDescent="0.25">
      <c r="A1307" s="5"/>
      <c r="B1307" s="23"/>
    </row>
    <row r="1308" spans="1:3" x14ac:dyDescent="0.25">
      <c r="A1308" s="5"/>
      <c r="B1308" s="23"/>
      <c r="C1308" t="s">
        <v>455</v>
      </c>
    </row>
    <row r="1309" spans="1:3" x14ac:dyDescent="0.25">
      <c r="A1309" s="5"/>
      <c r="B1309" s="23"/>
    </row>
    <row r="1310" spans="1:3" x14ac:dyDescent="0.25">
      <c r="A1310" s="5"/>
      <c r="B1310" s="23"/>
      <c r="C1310" t="str">
        <f>CONCATENATE( " &lt;piechart percentage=",B1300," /&gt;")</f>
        <v xml:space="preserve"> &lt;piechart percentage=37.1 /&gt;</v>
      </c>
    </row>
    <row r="1311" spans="1:3" x14ac:dyDescent="0.25">
      <c r="A1311" s="5"/>
      <c r="B1311" s="23"/>
      <c r="C1311" t="str">
        <f>" &lt;/Genotype&gt;"</f>
        <v xml:space="preserve"> &lt;/Genotype&gt;</v>
      </c>
    </row>
    <row r="1312" spans="1:3" x14ac:dyDescent="0.25">
      <c r="A1312" s="5"/>
      <c r="B1312" s="23"/>
      <c r="C1312" t="str">
        <f>C1262</f>
        <v>&lt;# C117259615T #&gt;</v>
      </c>
    </row>
    <row r="1313" spans="1:3" x14ac:dyDescent="0.25">
      <c r="A1313" s="5" t="s">
        <v>39</v>
      </c>
      <c r="B1313" s="1" t="s">
        <v>561</v>
      </c>
      <c r="C1313" t="str">
        <f>CONCATENATE(" &lt;Genotype hgvs=",CHAR(34),B1313,B1314,";",B1315,CHAR(34)," name=",CHAR(34),B1264,CHAR(34),"&gt; ")</f>
        <v xml:space="preserve"> &lt;Genotype hgvs="NC_000010.11:g.[117259615C&gt;T];[117259615=]" name="C117259615T"&gt; </v>
      </c>
    </row>
    <row r="1314" spans="1:3" x14ac:dyDescent="0.25">
      <c r="A1314" s="5" t="s">
        <v>40</v>
      </c>
      <c r="B1314" s="23" t="s">
        <v>635</v>
      </c>
    </row>
    <row r="1315" spans="1:3" x14ac:dyDescent="0.25">
      <c r="A1315" s="5" t="s">
        <v>31</v>
      </c>
      <c r="B1315" s="23" t="s">
        <v>636</v>
      </c>
      <c r="C1315" t="s">
        <v>452</v>
      </c>
    </row>
    <row r="1316" spans="1:3" x14ac:dyDescent="0.25">
      <c r="A1316" s="5" t="s">
        <v>45</v>
      </c>
      <c r="B1316" s="23"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17</v>
      </c>
    </row>
    <row r="1317" spans="1:3" x14ac:dyDescent="0.25">
      <c r="A1317" s="6" t="s">
        <v>46</v>
      </c>
      <c r="B1317" s="23" t="s">
        <v>115</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47</v>
      </c>
      <c r="B1318" s="23">
        <v>48.6</v>
      </c>
    </row>
    <row r="1319" spans="1:3" x14ac:dyDescent="0.25">
      <c r="A1319" s="5"/>
      <c r="B1319" s="23"/>
      <c r="C1319" t="s">
        <v>454</v>
      </c>
    </row>
    <row r="1320" spans="1:3" x14ac:dyDescent="0.25">
      <c r="A1320" s="6"/>
      <c r="B1320" s="23"/>
    </row>
    <row r="1321" spans="1:3" x14ac:dyDescent="0.25">
      <c r="A1321" s="6"/>
      <c r="B1321" s="23"/>
      <c r="C1321" t="str">
        <f>CONCATENATE("     ",B1317)</f>
        <v xml:space="preserve">     The effect is unknown.</v>
      </c>
    </row>
    <row r="1322" spans="1:3" x14ac:dyDescent="0.25">
      <c r="A1322" s="6"/>
      <c r="B1322" s="23"/>
    </row>
    <row r="1323" spans="1:3" x14ac:dyDescent="0.25">
      <c r="A1323" s="6"/>
      <c r="B1323" s="23"/>
      <c r="C1323" t="s">
        <v>455</v>
      </c>
    </row>
    <row r="1324" spans="1:3" x14ac:dyDescent="0.25">
      <c r="A1324" s="5"/>
      <c r="B1324" s="23"/>
    </row>
    <row r="1325" spans="1:3" x14ac:dyDescent="0.25">
      <c r="A1325" s="5"/>
      <c r="B1325" s="23"/>
      <c r="C1325" t="str">
        <f>CONCATENATE( " &lt;piechart percentage=",B1318," /&gt;")</f>
        <v xml:space="preserve"> &lt;piechart percentage=48.6 /&gt;</v>
      </c>
    </row>
    <row r="1326" spans="1:3" x14ac:dyDescent="0.25">
      <c r="A1326" s="5"/>
      <c r="B1326" s="23"/>
      <c r="C1326" t="str">
        <f>" &lt;/Genotype&gt;"</f>
        <v xml:space="preserve"> &lt;/Genotype&gt;</v>
      </c>
    </row>
    <row r="1327" spans="1:3" x14ac:dyDescent="0.25">
      <c r="A1327" s="5" t="s">
        <v>48</v>
      </c>
      <c r="B1327" s="23"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49</v>
      </c>
      <c r="B1328" s="23" t="s">
        <v>115</v>
      </c>
      <c r="C1328" t="s">
        <v>17</v>
      </c>
    </row>
    <row r="1329" spans="1:3" x14ac:dyDescent="0.25">
      <c r="A1329" s="6" t="s">
        <v>47</v>
      </c>
      <c r="B1329" s="23">
        <v>29.5</v>
      </c>
      <c r="C1329" t="s">
        <v>452</v>
      </c>
    </row>
    <row r="1330" spans="1:3" x14ac:dyDescent="0.25">
      <c r="A1330" s="6"/>
      <c r="B1330" s="23"/>
    </row>
    <row r="1331" spans="1:3" x14ac:dyDescent="0.25">
      <c r="A1331" s="5"/>
      <c r="B1331" s="23"/>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3"/>
    </row>
    <row r="1333" spans="1:3" x14ac:dyDescent="0.25">
      <c r="A1333" s="6"/>
      <c r="B1333" s="23"/>
      <c r="C1333" t="s">
        <v>454</v>
      </c>
    </row>
    <row r="1334" spans="1:3" x14ac:dyDescent="0.25">
      <c r="A1334" s="6"/>
      <c r="B1334" s="23"/>
    </row>
    <row r="1335" spans="1:3" x14ac:dyDescent="0.25">
      <c r="A1335" s="6"/>
      <c r="B1335" s="23"/>
      <c r="C1335" t="str">
        <f>CONCATENATE("     ",B1328)</f>
        <v xml:space="preserve">     The effect is unknown.</v>
      </c>
    </row>
    <row r="1336" spans="1:3" x14ac:dyDescent="0.25">
      <c r="A1336" s="6"/>
      <c r="B1336" s="23"/>
    </row>
    <row r="1337" spans="1:3" x14ac:dyDescent="0.25">
      <c r="A1337" s="5"/>
      <c r="B1337" s="23"/>
      <c r="C1337" t="s">
        <v>455</v>
      </c>
    </row>
    <row r="1338" spans="1:3" x14ac:dyDescent="0.25">
      <c r="A1338" s="5"/>
      <c r="B1338" s="23"/>
    </row>
    <row r="1339" spans="1:3" x14ac:dyDescent="0.25">
      <c r="A1339" s="5"/>
      <c r="B1339" s="23"/>
      <c r="C1339" t="str">
        <f>CONCATENATE( " &lt;piechart percentage=",B1329," /&gt;")</f>
        <v xml:space="preserve"> &lt;piechart percentage=29.5 /&gt;</v>
      </c>
    </row>
    <row r="1340" spans="1:3" x14ac:dyDescent="0.25">
      <c r="A1340" s="5"/>
      <c r="B1340" s="23"/>
      <c r="C1340" t="str">
        <f>" &lt;/Genotype&gt;"</f>
        <v xml:space="preserve"> &lt;/Genotype&gt;</v>
      </c>
    </row>
    <row r="1341" spans="1:3" x14ac:dyDescent="0.25">
      <c r="A1341" s="5" t="s">
        <v>50</v>
      </c>
      <c r="B1341" s="23"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51</v>
      </c>
      <c r="B1342" s="23" t="s">
        <v>194</v>
      </c>
      <c r="C1342" t="s">
        <v>17</v>
      </c>
    </row>
    <row r="1343" spans="1:3" x14ac:dyDescent="0.25">
      <c r="A1343" s="6" t="s">
        <v>47</v>
      </c>
      <c r="B1343" s="23">
        <v>21.9</v>
      </c>
      <c r="C1343" t="s">
        <v>452</v>
      </c>
    </row>
    <row r="1344" spans="1:3" x14ac:dyDescent="0.25">
      <c r="A1344" s="5"/>
      <c r="B1344" s="23"/>
    </row>
    <row r="1345" spans="1:3" x14ac:dyDescent="0.25">
      <c r="A1345" s="6"/>
      <c r="B1345" s="23"/>
      <c r="C1345" t="str">
        <f>CONCATENATE("     ",B1341)</f>
        <v xml:space="preserve">     Your SLC18A2 gene has no variants. A normal gene is referred to as a "wild-type" gene.</v>
      </c>
    </row>
    <row r="1346" spans="1:3" x14ac:dyDescent="0.25">
      <c r="A1346" s="6"/>
      <c r="B1346" s="23"/>
    </row>
    <row r="1347" spans="1:3" x14ac:dyDescent="0.25">
      <c r="A1347" s="6"/>
      <c r="B1347" s="23"/>
      <c r="C1347" t="s">
        <v>454</v>
      </c>
    </row>
    <row r="1348" spans="1:3" x14ac:dyDescent="0.25">
      <c r="A1348" s="6"/>
      <c r="B1348" s="23"/>
    </row>
    <row r="1349" spans="1:3" x14ac:dyDescent="0.25">
      <c r="A1349" s="6"/>
      <c r="B1349" s="23"/>
      <c r="C1349" t="str">
        <f>CONCATENATE("     ",B1342)</f>
        <v xml:space="preserve">     Your variant is not associated with any loss of function.</v>
      </c>
    </row>
    <row r="1350" spans="1:3" x14ac:dyDescent="0.25">
      <c r="A1350" s="5"/>
      <c r="B1350" s="23"/>
    </row>
    <row r="1351" spans="1:3" x14ac:dyDescent="0.25">
      <c r="A1351" s="5"/>
      <c r="B1351" s="23"/>
      <c r="C1351" t="s">
        <v>455</v>
      </c>
    </row>
    <row r="1352" spans="1:3" x14ac:dyDescent="0.25">
      <c r="A1352" s="5"/>
      <c r="B1352" s="23"/>
    </row>
    <row r="1353" spans="1:3" x14ac:dyDescent="0.25">
      <c r="A1353" s="5"/>
      <c r="B1353" s="23"/>
      <c r="C1353" t="str">
        <f>CONCATENATE( " &lt;piechart percentage=",B1343," /&gt;")</f>
        <v xml:space="preserve"> &lt;piechart percentage=21.9 /&gt;</v>
      </c>
    </row>
    <row r="1354" spans="1:3" x14ac:dyDescent="0.25">
      <c r="A1354" s="5"/>
      <c r="B1354" s="23"/>
      <c r="C1354" t="str">
        <f>" &lt;/Genotype&gt;"</f>
        <v xml:space="preserve"> &lt;/Genotype&gt;</v>
      </c>
    </row>
    <row r="1355" spans="1:3" x14ac:dyDescent="0.25">
      <c r="A1355" s="5" t="s">
        <v>52</v>
      </c>
      <c r="B1355" s="23" t="str">
        <f>CONCATENATE("Your ",B1250," gene has an unknown variant.")</f>
        <v>Your SLC18A2 gene has an unknown variant.</v>
      </c>
      <c r="C1355" t="str">
        <f>CONCATENATE(" &lt;Genotype hgvs=",CHAR(34),"unknown",CHAR(34),"&gt; ")</f>
        <v xml:space="preserve"> &lt;Genotype hgvs="unknown"&gt; </v>
      </c>
    </row>
    <row r="1356" spans="1:3" x14ac:dyDescent="0.25">
      <c r="A1356" s="6" t="s">
        <v>52</v>
      </c>
      <c r="B1356" s="23" t="s">
        <v>115</v>
      </c>
      <c r="C1356" t="s">
        <v>17</v>
      </c>
    </row>
    <row r="1357" spans="1:3" x14ac:dyDescent="0.25">
      <c r="A1357" s="6" t="s">
        <v>47</v>
      </c>
      <c r="B1357" s="23"/>
      <c r="C1357" t="s">
        <v>452</v>
      </c>
    </row>
    <row r="1358" spans="1:3" x14ac:dyDescent="0.25">
      <c r="A1358" s="6"/>
      <c r="B1358" s="23"/>
    </row>
    <row r="1359" spans="1:3" x14ac:dyDescent="0.25">
      <c r="A1359" s="6"/>
      <c r="B1359" s="23"/>
      <c r="C1359" t="str">
        <f>CONCATENATE("     ",B1355)</f>
        <v xml:space="preserve">     Your SLC18A2 gene has an unknown variant.</v>
      </c>
    </row>
    <row r="1360" spans="1:3" x14ac:dyDescent="0.25">
      <c r="A1360" s="6"/>
      <c r="B1360" s="23"/>
    </row>
    <row r="1361" spans="1:3" x14ac:dyDescent="0.25">
      <c r="A1361" s="6"/>
      <c r="B1361" s="23"/>
      <c r="C1361" t="s">
        <v>454</v>
      </c>
    </row>
    <row r="1362" spans="1:3" x14ac:dyDescent="0.25">
      <c r="A1362" s="6"/>
      <c r="B1362" s="23"/>
    </row>
    <row r="1363" spans="1:3" x14ac:dyDescent="0.25">
      <c r="A1363" s="5"/>
      <c r="B1363" s="23"/>
      <c r="C1363" t="str">
        <f>CONCATENATE("     ",B1356)</f>
        <v xml:space="preserve">     The effect is unknown.</v>
      </c>
    </row>
    <row r="1364" spans="1:3" x14ac:dyDescent="0.25">
      <c r="A1364" s="6"/>
      <c r="B1364" s="23"/>
    </row>
    <row r="1365" spans="1:3" x14ac:dyDescent="0.25">
      <c r="A1365" s="5"/>
      <c r="B1365" s="23"/>
      <c r="C1365" t="s">
        <v>455</v>
      </c>
    </row>
    <row r="1366" spans="1:3" x14ac:dyDescent="0.25">
      <c r="A1366" s="5"/>
      <c r="B1366" s="23"/>
    </row>
    <row r="1367" spans="1:3" x14ac:dyDescent="0.25">
      <c r="A1367" s="5"/>
      <c r="B1367" s="23"/>
      <c r="C1367" t="str">
        <f>CONCATENATE( " &lt;piechart percentage=",B1357," /&gt;")</f>
        <v xml:space="preserve"> &lt;piechart percentage= /&gt;</v>
      </c>
    </row>
    <row r="1368" spans="1:3" x14ac:dyDescent="0.25">
      <c r="A1368" s="5"/>
      <c r="B1368" s="23"/>
      <c r="C1368" t="str">
        <f>" &lt;/Genotype&gt;"</f>
        <v xml:space="preserve"> &lt;/Genotype&gt;</v>
      </c>
    </row>
    <row r="1369" spans="1:3" x14ac:dyDescent="0.25">
      <c r="A1369" s="5" t="s">
        <v>50</v>
      </c>
      <c r="B1369" s="23"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51</v>
      </c>
      <c r="B1370" s="23" t="s">
        <v>194</v>
      </c>
      <c r="C1370" t="s">
        <v>17</v>
      </c>
    </row>
    <row r="1371" spans="1:3" x14ac:dyDescent="0.25">
      <c r="A1371" s="6" t="s">
        <v>47</v>
      </c>
      <c r="B1371" s="23"/>
      <c r="C1371" t="s">
        <v>452</v>
      </c>
    </row>
    <row r="1372" spans="1:3" x14ac:dyDescent="0.25">
      <c r="A1372" s="6"/>
      <c r="B1372" s="23"/>
    </row>
    <row r="1373" spans="1:3" x14ac:dyDescent="0.25">
      <c r="A1373" s="6"/>
      <c r="B1373" s="23"/>
      <c r="C1373" t="str">
        <f>CONCATENATE("     ",B1369)</f>
        <v xml:space="preserve">     Your SLC18A2 gene has no variants. A normal gene is referred to as a "wild-type" gene.</v>
      </c>
    </row>
    <row r="1374" spans="1:3" x14ac:dyDescent="0.25">
      <c r="A1374" s="6"/>
      <c r="B1374" s="23"/>
    </row>
    <row r="1375" spans="1:3" x14ac:dyDescent="0.25">
      <c r="A1375" s="6"/>
      <c r="B1375" s="23"/>
      <c r="C1375" t="s">
        <v>454</v>
      </c>
    </row>
    <row r="1376" spans="1:3" x14ac:dyDescent="0.25">
      <c r="A1376" s="6"/>
      <c r="B1376" s="23"/>
    </row>
    <row r="1377" spans="1:14" x14ac:dyDescent="0.25">
      <c r="A1377" s="6"/>
      <c r="B1377" s="23"/>
      <c r="C1377" t="str">
        <f>CONCATENATE("     ",B1370)</f>
        <v xml:space="preserve">     Your variant is not associated with any loss of function.</v>
      </c>
    </row>
    <row r="1378" spans="1:14" x14ac:dyDescent="0.25">
      <c r="A1378" s="6"/>
      <c r="B1378" s="23"/>
    </row>
    <row r="1379" spans="1:14" x14ac:dyDescent="0.25">
      <c r="A1379" s="6"/>
      <c r="B1379" s="23"/>
      <c r="C1379" t="s">
        <v>455</v>
      </c>
    </row>
    <row r="1380" spans="1:14" x14ac:dyDescent="0.25">
      <c r="A1380" s="5"/>
      <c r="B1380" s="23"/>
    </row>
    <row r="1381" spans="1:14" x14ac:dyDescent="0.25">
      <c r="A1381" s="6"/>
      <c r="B1381" s="23"/>
      <c r="C1381" t="str">
        <f>CONCATENATE( " &lt;piechart percentage=",B1371," /&gt;")</f>
        <v xml:space="preserve"> &lt;piechart percentage= /&gt;</v>
      </c>
    </row>
    <row r="1382" spans="1:14" x14ac:dyDescent="0.25">
      <c r="A1382" s="6"/>
      <c r="B1382" s="23"/>
      <c r="C1382" t="str">
        <f>" &lt;/Genotype&gt;"</f>
        <v xml:space="preserve"> &lt;/Genotype&gt;</v>
      </c>
    </row>
    <row r="1383" spans="1:14" x14ac:dyDescent="0.25">
      <c r="A1383" s="6"/>
      <c r="B1383" s="23"/>
      <c r="C1383" t="str">
        <f>"&lt;/GeneAnalysis&gt;"</f>
        <v>&lt;/GeneAnalysis&gt;</v>
      </c>
    </row>
    <row r="1384" spans="1:14" s="29" customFormat="1" x14ac:dyDescent="0.25">
      <c r="A1384" s="27"/>
      <c r="B1384" s="28"/>
      <c r="J1384"/>
      <c r="K1384"/>
      <c r="L1384"/>
      <c r="M1384"/>
      <c r="N1384"/>
    </row>
    <row r="1385" spans="1:14" x14ac:dyDescent="0.25">
      <c r="A1385" s="6" t="s">
        <v>4</v>
      </c>
      <c r="B1385" s="23" t="s">
        <v>406</v>
      </c>
      <c r="C1385" t="str">
        <f>CONCATENATE("&lt;GeneAnalysis gene=",CHAR(34),B1385,CHAR(34)," interval=",CHAR(34),B1386,CHAR(34),"&gt; ")</f>
        <v xml:space="preserve">&lt;GeneAnalysis gene="TH" interval="NC_000011.10:g.2163929_2174081"&gt; </v>
      </c>
    </row>
    <row r="1386" spans="1:14" x14ac:dyDescent="0.25">
      <c r="A1386" s="6" t="s">
        <v>27</v>
      </c>
      <c r="B1386" s="23" t="s">
        <v>648</v>
      </c>
    </row>
    <row r="1387" spans="1:14" x14ac:dyDescent="0.25">
      <c r="A1387" s="6" t="s">
        <v>28</v>
      </c>
      <c r="B1387" s="23" t="s">
        <v>322</v>
      </c>
      <c r="C1387" t="str">
        <f>CONCATENATE("# What are some common mutations of ",B1385,"?")</f>
        <v># What are some common mutations of TH?</v>
      </c>
    </row>
    <row r="1388" spans="1:14" x14ac:dyDescent="0.25">
      <c r="A1388" s="6"/>
      <c r="B1388" s="23"/>
      <c r="C1388" t="s">
        <v>17</v>
      </c>
      <c r="F1388" s="55"/>
      <c r="G1388" s="51"/>
      <c r="H1388" s="46"/>
      <c r="I1388" s="46"/>
    </row>
    <row r="1389" spans="1:14" x14ac:dyDescent="0.25">
      <c r="B1389" s="23"/>
      <c r="C1389" t="str">
        <f>CONCATENATE("There are ",B1387," well-known variants in ",B1385,": ",B1396," and ",B1402,".")</f>
        <v>There are two well-known variants in TH: [A216510G](https://www.ncbi.nlm.nih.gov/projects/SNP/snp_ref.cgi?rs=2070762) and [A2167955G](https://www.ncbi.nlm.nih.gov/projects/SNP/snp_ref.cgi?rs=4074905).</v>
      </c>
      <c r="F1389" s="55"/>
      <c r="G1389" s="51"/>
      <c r="H1389" s="46"/>
      <c r="I1389" s="46"/>
    </row>
    <row r="1390" spans="1:14" x14ac:dyDescent="0.25">
      <c r="B1390" s="23"/>
    </row>
    <row r="1391" spans="1:14" x14ac:dyDescent="0.25">
      <c r="A1391" s="6"/>
      <c r="B1391" s="23"/>
      <c r="C1391" t="str">
        <f>CONCATENATE("&lt;# ",B1393," #&gt;")</f>
        <v>&lt;# A216510G #&gt;</v>
      </c>
    </row>
    <row r="1392" spans="1:14" x14ac:dyDescent="0.25">
      <c r="A1392" s="6" t="s">
        <v>29</v>
      </c>
      <c r="B1392" s="1" t="s">
        <v>407</v>
      </c>
      <c r="C1392" t="str">
        <f>CONCATENATE(" &lt;Variant hgvs=",CHAR(34),B1392,CHAR(34)," name=",CHAR(34),B1393,CHAR(34),"&gt; ")</f>
        <v xml:space="preserve"> &lt;Variant hgvs="NC_000011.10:g.2165105A&gt;G" name="A216510G"&gt; </v>
      </c>
    </row>
    <row r="1393" spans="1:3" x14ac:dyDescent="0.25">
      <c r="A1393" s="5" t="s">
        <v>30</v>
      </c>
      <c r="B1393" s="26" t="s">
        <v>646</v>
      </c>
    </row>
    <row r="1394" spans="1:3" x14ac:dyDescent="0.25">
      <c r="A1394" s="5" t="s">
        <v>31</v>
      </c>
      <c r="B1394" s="23" t="s">
        <v>66</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32</v>
      </c>
      <c r="B1395" s="23" t="s">
        <v>38</v>
      </c>
      <c r="C1395" t="s">
        <v>17</v>
      </c>
    </row>
    <row r="1396" spans="1:3" x14ac:dyDescent="0.25">
      <c r="A1396" s="5" t="s">
        <v>40</v>
      </c>
      <c r="B1396" s="26" t="s">
        <v>647</v>
      </c>
      <c r="C1396" t="str">
        <f>"&lt;/Variant&gt;"</f>
        <v>&lt;/Variant&gt;</v>
      </c>
    </row>
    <row r="1397" spans="1:3" x14ac:dyDescent="0.25">
      <c r="B1397" s="23"/>
      <c r="C1397" t="str">
        <f>CONCATENATE("&lt;# ",B1399," #&gt;")</f>
        <v>&lt;# A2167955G #&gt;</v>
      </c>
    </row>
    <row r="1398" spans="1:3" x14ac:dyDescent="0.25">
      <c r="A1398" s="6" t="s">
        <v>29</v>
      </c>
      <c r="B1398" s="1" t="s">
        <v>408</v>
      </c>
      <c r="C1398" t="str">
        <f>CONCATENATE(" &lt;Variant hgvs=",CHAR(34),B1398,CHAR(34)," name=",CHAR(34),B1399,CHAR(34),"&gt; ")</f>
        <v xml:space="preserve"> &lt;Variant hgvs="NC_000011.10:g.2167955G&gt;A" name="A2167955G"&gt; </v>
      </c>
    </row>
    <row r="1399" spans="1:3" x14ac:dyDescent="0.25">
      <c r="A1399" s="5" t="s">
        <v>30</v>
      </c>
      <c r="B1399" s="26" t="s">
        <v>660</v>
      </c>
    </row>
    <row r="1400" spans="1:3" x14ac:dyDescent="0.25">
      <c r="A1400" s="5" t="s">
        <v>31</v>
      </c>
      <c r="B1400" s="23" t="s">
        <v>38</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32</v>
      </c>
      <c r="B1401" s="23" t="s">
        <v>66</v>
      </c>
    </row>
    <row r="1402" spans="1:3" x14ac:dyDescent="0.25">
      <c r="A1402" s="6" t="s">
        <v>40</v>
      </c>
      <c r="B1402" s="26" t="s">
        <v>661</v>
      </c>
      <c r="C1402" t="str">
        <f>"&lt;/Variant&gt;"</f>
        <v>&lt;/Variant&gt;</v>
      </c>
    </row>
    <row r="1403" spans="1:3" s="29" customFormat="1" x14ac:dyDescent="0.25">
      <c r="A1403" s="27"/>
      <c r="B1403" s="28"/>
    </row>
    <row r="1404" spans="1:3" s="29" customFormat="1" x14ac:dyDescent="0.25">
      <c r="A1404" s="27"/>
      <c r="B1404" s="28"/>
      <c r="C1404" t="str">
        <f>C1391</f>
        <v>&lt;# A216510G #&gt;</v>
      </c>
    </row>
    <row r="1405" spans="1:3" x14ac:dyDescent="0.25">
      <c r="A1405" s="5" t="s">
        <v>39</v>
      </c>
      <c r="B1405" s="36" t="s">
        <v>582</v>
      </c>
      <c r="C1405" t="str">
        <f>CONCATENATE(" &lt;Genotype hgvs=",CHAR(34),B1405,B1406,";",B1407,CHAR(34)," name=",CHAR(34),B1393,CHAR(34),"&gt; ")</f>
        <v xml:space="preserve"> &lt;Genotype hgvs="NC_000011.10:g.[2165105A&gt;G];[2165105=]" name="A216510G"&gt; </v>
      </c>
    </row>
    <row r="1406" spans="1:3" x14ac:dyDescent="0.25">
      <c r="A1406" s="5" t="s">
        <v>40</v>
      </c>
      <c r="B1406" s="23" t="s">
        <v>642</v>
      </c>
    </row>
    <row r="1407" spans="1:3" x14ac:dyDescent="0.25">
      <c r="A1407" s="5" t="s">
        <v>31</v>
      </c>
      <c r="B1407" s="23" t="s">
        <v>643</v>
      </c>
      <c r="C1407" t="s">
        <v>452</v>
      </c>
    </row>
    <row r="1408" spans="1:3" x14ac:dyDescent="0.25">
      <c r="A1408" s="5" t="s">
        <v>45</v>
      </c>
      <c r="B1408" s="23"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17</v>
      </c>
    </row>
    <row r="1409" spans="1:3" x14ac:dyDescent="0.25">
      <c r="A1409" s="6" t="s">
        <v>46</v>
      </c>
      <c r="B1409" s="23" t="s">
        <v>115</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47</v>
      </c>
      <c r="B1410" s="23">
        <v>48.8</v>
      </c>
    </row>
    <row r="1411" spans="1:3" x14ac:dyDescent="0.25">
      <c r="A1411" s="5"/>
      <c r="B1411" s="23"/>
      <c r="C1411" t="s">
        <v>454</v>
      </c>
    </row>
    <row r="1412" spans="1:3" x14ac:dyDescent="0.25">
      <c r="A1412" s="6"/>
      <c r="B1412" s="23"/>
    </row>
    <row r="1413" spans="1:3" x14ac:dyDescent="0.25">
      <c r="A1413" s="6"/>
      <c r="B1413" s="23"/>
      <c r="C1413" t="str">
        <f>CONCATENATE("     ",B1409)</f>
        <v xml:space="preserve">     The effect is unknown.</v>
      </c>
    </row>
    <row r="1414" spans="1:3" x14ac:dyDescent="0.25">
      <c r="A1414" s="6"/>
      <c r="B1414" s="23"/>
    </row>
    <row r="1415" spans="1:3" x14ac:dyDescent="0.25">
      <c r="A1415" s="6"/>
      <c r="B1415" s="23"/>
      <c r="C1415" t="s">
        <v>455</v>
      </c>
    </row>
    <row r="1416" spans="1:3" x14ac:dyDescent="0.25">
      <c r="A1416" s="5"/>
      <c r="B1416" s="23"/>
    </row>
    <row r="1417" spans="1:3" x14ac:dyDescent="0.25">
      <c r="A1417" s="5"/>
      <c r="B1417" s="23"/>
      <c r="C1417" t="str">
        <f>CONCATENATE( " &lt;piechart percentage=",B1410," /&gt;")</f>
        <v xml:space="preserve"> &lt;piechart percentage=48.8 /&gt;</v>
      </c>
    </row>
    <row r="1418" spans="1:3" x14ac:dyDescent="0.25">
      <c r="A1418" s="5"/>
      <c r="B1418" s="23"/>
      <c r="C1418" t="str">
        <f>" &lt;/Genotype&gt;"</f>
        <v xml:space="preserve"> &lt;/Genotype&gt;</v>
      </c>
    </row>
    <row r="1419" spans="1:3" x14ac:dyDescent="0.25">
      <c r="A1419" s="5" t="s">
        <v>48</v>
      </c>
      <c r="B1419" s="23" t="s">
        <v>335</v>
      </c>
      <c r="C1419" t="str">
        <f>CONCATENATE(" &lt;Genotype hgvs=",CHAR(34),B1405,B1406,";",B1406,CHAR(34)," name=",CHAR(34),B1393,CHAR(34),"&gt; ")</f>
        <v xml:space="preserve"> &lt;Genotype hgvs="NC_000011.10:g.[2165105A&gt;G];[2165105A&gt;G]" name="A216510G"&gt; </v>
      </c>
    </row>
    <row r="1420" spans="1:3" x14ac:dyDescent="0.25">
      <c r="A1420" s="6" t="s">
        <v>49</v>
      </c>
      <c r="B1420" s="23" t="s">
        <v>115</v>
      </c>
      <c r="C1420" t="s">
        <v>17</v>
      </c>
    </row>
    <row r="1421" spans="1:3" x14ac:dyDescent="0.25">
      <c r="A1421" s="6" t="s">
        <v>47</v>
      </c>
      <c r="B1421" s="23">
        <v>30.2</v>
      </c>
      <c r="C1421" t="s">
        <v>452</v>
      </c>
    </row>
    <row r="1422" spans="1:3" x14ac:dyDescent="0.25">
      <c r="A1422" s="6"/>
      <c r="B1422" s="23"/>
    </row>
    <row r="1423" spans="1:3" x14ac:dyDescent="0.25">
      <c r="A1423" s="5"/>
      <c r="B1423" s="23"/>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3"/>
    </row>
    <row r="1425" spans="1:3" x14ac:dyDescent="0.25">
      <c r="A1425" s="6"/>
      <c r="B1425" s="23"/>
      <c r="C1425" t="s">
        <v>454</v>
      </c>
    </row>
    <row r="1426" spans="1:3" x14ac:dyDescent="0.25">
      <c r="A1426" s="6"/>
      <c r="B1426" s="23"/>
    </row>
    <row r="1427" spans="1:3" x14ac:dyDescent="0.25">
      <c r="A1427" s="6"/>
      <c r="B1427" s="23"/>
      <c r="C1427" t="str">
        <f>CONCATENATE("     ",B1420)</f>
        <v xml:space="preserve">     The effect is unknown.</v>
      </c>
    </row>
    <row r="1428" spans="1:3" x14ac:dyDescent="0.25">
      <c r="A1428" s="6"/>
      <c r="B1428" s="23"/>
    </row>
    <row r="1429" spans="1:3" x14ac:dyDescent="0.25">
      <c r="A1429" s="5"/>
      <c r="B1429" s="23"/>
      <c r="C1429" t="s">
        <v>455</v>
      </c>
    </row>
    <row r="1430" spans="1:3" x14ac:dyDescent="0.25">
      <c r="A1430" s="5"/>
      <c r="B1430" s="23"/>
    </row>
    <row r="1431" spans="1:3" x14ac:dyDescent="0.25">
      <c r="A1431" s="5"/>
      <c r="B1431" s="23"/>
      <c r="C1431" t="str">
        <f>CONCATENATE( " &lt;piechart percentage=",B1421," /&gt;")</f>
        <v xml:space="preserve"> &lt;piechart percentage=30.2 /&gt;</v>
      </c>
    </row>
    <row r="1432" spans="1:3" x14ac:dyDescent="0.25">
      <c r="A1432" s="5"/>
      <c r="B1432" s="23"/>
      <c r="C1432" t="str">
        <f>" &lt;/Genotype&gt;"</f>
        <v xml:space="preserve"> &lt;/Genotype&gt;</v>
      </c>
    </row>
    <row r="1433" spans="1:3" x14ac:dyDescent="0.25">
      <c r="A1433" s="5" t="s">
        <v>50</v>
      </c>
      <c r="B1433" s="23"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51</v>
      </c>
      <c r="B1434" s="23" t="s">
        <v>113</v>
      </c>
      <c r="C1434" t="s">
        <v>17</v>
      </c>
    </row>
    <row r="1435" spans="1:3" x14ac:dyDescent="0.25">
      <c r="A1435" s="6" t="s">
        <v>47</v>
      </c>
      <c r="B1435" s="23">
        <v>21.1</v>
      </c>
      <c r="C1435" t="s">
        <v>452</v>
      </c>
    </row>
    <row r="1436" spans="1:3" x14ac:dyDescent="0.25">
      <c r="A1436" s="5"/>
      <c r="B1436" s="23"/>
    </row>
    <row r="1437" spans="1:3" x14ac:dyDescent="0.25">
      <c r="A1437" s="6"/>
      <c r="B1437" s="23"/>
      <c r="C1437" t="str">
        <f>CONCATENATE("     ",B1433)</f>
        <v xml:space="preserve">     Your TH gene has no variants. A normal gene is referred to as a "wild-type" gene.</v>
      </c>
    </row>
    <row r="1438" spans="1:3" x14ac:dyDescent="0.25">
      <c r="A1438" s="6"/>
      <c r="B1438" s="23"/>
    </row>
    <row r="1439" spans="1:3" x14ac:dyDescent="0.25">
      <c r="A1439" s="6"/>
      <c r="B1439" s="23"/>
      <c r="C1439" t="s">
        <v>454</v>
      </c>
    </row>
    <row r="1440" spans="1:3" x14ac:dyDescent="0.25">
      <c r="A1440" s="6"/>
      <c r="B1440" s="23"/>
    </row>
    <row r="1441" spans="1:3" x14ac:dyDescent="0.25">
      <c r="A1441" s="6"/>
      <c r="B1441" s="23"/>
      <c r="C1441" t="str">
        <f>CONCATENATE("     ",B1434)</f>
        <v xml:space="preserve">     This variant is not associated with increased risk.</v>
      </c>
    </row>
    <row r="1442" spans="1:3" x14ac:dyDescent="0.25">
      <c r="A1442" s="5"/>
      <c r="B1442" s="23"/>
    </row>
    <row r="1443" spans="1:3" x14ac:dyDescent="0.25">
      <c r="A1443" s="5"/>
      <c r="B1443" s="23"/>
      <c r="C1443" t="s">
        <v>455</v>
      </c>
    </row>
    <row r="1444" spans="1:3" x14ac:dyDescent="0.25">
      <c r="A1444" s="5"/>
      <c r="B1444" s="23"/>
    </row>
    <row r="1445" spans="1:3" x14ac:dyDescent="0.25">
      <c r="A1445" s="5"/>
      <c r="B1445" s="23"/>
      <c r="C1445" t="str">
        <f>CONCATENATE( " &lt;piechart percentage=",B1435," /&gt;")</f>
        <v xml:space="preserve"> &lt;piechart percentage=21.1 /&gt;</v>
      </c>
    </row>
    <row r="1446" spans="1:3" x14ac:dyDescent="0.25">
      <c r="A1446" s="5"/>
      <c r="B1446" s="23"/>
      <c r="C1446" t="str">
        <f>" &lt;/Genotype&gt;"</f>
        <v xml:space="preserve"> &lt;/Genotype&gt;</v>
      </c>
    </row>
    <row r="1447" spans="1:3" x14ac:dyDescent="0.25">
      <c r="A1447" s="5"/>
      <c r="B1447" s="23"/>
      <c r="C1447" t="str">
        <f>C1397</f>
        <v>&lt;# A2167955G #&gt;</v>
      </c>
    </row>
    <row r="1448" spans="1:3" x14ac:dyDescent="0.25">
      <c r="A1448" s="5" t="s">
        <v>39</v>
      </c>
      <c r="B1448" s="1" t="s">
        <v>582</v>
      </c>
      <c r="C1448" t="str">
        <f>CONCATENATE(" &lt;Genotype hgvs=",CHAR(34),B1448,B1449,";",B1450,CHAR(34)," name=",CHAR(34),B1399,CHAR(34),"&gt; ")</f>
        <v xml:space="preserve"> &lt;Genotype hgvs="NC_000011.10:g.[2167955G&gt;A];[2167955=]" name="A2167955G"&gt; </v>
      </c>
    </row>
    <row r="1449" spans="1:3" x14ac:dyDescent="0.25">
      <c r="A1449" s="5" t="s">
        <v>40</v>
      </c>
      <c r="B1449" s="23" t="s">
        <v>644</v>
      </c>
    </row>
    <row r="1450" spans="1:3" x14ac:dyDescent="0.25">
      <c r="A1450" s="5" t="s">
        <v>31</v>
      </c>
      <c r="B1450" s="23" t="s">
        <v>645</v>
      </c>
      <c r="C1450" t="s">
        <v>452</v>
      </c>
    </row>
    <row r="1451" spans="1:3" x14ac:dyDescent="0.25">
      <c r="A1451" s="5" t="s">
        <v>45</v>
      </c>
      <c r="B1451" s="23"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17</v>
      </c>
    </row>
    <row r="1452" spans="1:3" x14ac:dyDescent="0.25">
      <c r="A1452" s="6" t="s">
        <v>46</v>
      </c>
      <c r="B1452" s="23" t="s">
        <v>115</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47</v>
      </c>
      <c r="B1453" s="23">
        <v>40.4</v>
      </c>
    </row>
    <row r="1454" spans="1:3" x14ac:dyDescent="0.25">
      <c r="A1454" s="5"/>
      <c r="B1454" s="23"/>
      <c r="C1454" t="s">
        <v>454</v>
      </c>
    </row>
    <row r="1455" spans="1:3" x14ac:dyDescent="0.25">
      <c r="A1455" s="6"/>
      <c r="B1455" s="23"/>
    </row>
    <row r="1456" spans="1:3" x14ac:dyDescent="0.25">
      <c r="A1456" s="6"/>
      <c r="B1456" s="23"/>
      <c r="C1456" t="str">
        <f>CONCATENATE("     ",B1452)</f>
        <v xml:space="preserve">     The effect is unknown.</v>
      </c>
    </row>
    <row r="1457" spans="1:3" x14ac:dyDescent="0.25">
      <c r="A1457" s="6"/>
      <c r="B1457" s="23"/>
    </row>
    <row r="1458" spans="1:3" x14ac:dyDescent="0.25">
      <c r="A1458" s="6"/>
      <c r="B1458" s="23"/>
      <c r="C1458" t="s">
        <v>455</v>
      </c>
    </row>
    <row r="1459" spans="1:3" x14ac:dyDescent="0.25">
      <c r="A1459" s="5"/>
      <c r="B1459" s="23"/>
    </row>
    <row r="1460" spans="1:3" x14ac:dyDescent="0.25">
      <c r="A1460" s="5"/>
      <c r="B1460" s="23"/>
      <c r="C1460" t="str">
        <f>CONCATENATE( " &lt;piechart percentage=",B1453," /&gt;")</f>
        <v xml:space="preserve"> &lt;piechart percentage=40.4 /&gt;</v>
      </c>
    </row>
    <row r="1461" spans="1:3" x14ac:dyDescent="0.25">
      <c r="A1461" s="5"/>
      <c r="B1461" s="23"/>
      <c r="C1461" t="str">
        <f>" &lt;/Genotype&gt;"</f>
        <v xml:space="preserve"> &lt;/Genotype&gt;</v>
      </c>
    </row>
    <row r="1462" spans="1:3" x14ac:dyDescent="0.25">
      <c r="A1462" s="5" t="s">
        <v>48</v>
      </c>
      <c r="B1462" s="23"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49</v>
      </c>
      <c r="B1463" s="23" t="s">
        <v>115</v>
      </c>
      <c r="C1463" t="s">
        <v>17</v>
      </c>
    </row>
    <row r="1464" spans="1:3" x14ac:dyDescent="0.25">
      <c r="A1464" s="6" t="s">
        <v>47</v>
      </c>
      <c r="B1464" s="23">
        <v>19.3</v>
      </c>
      <c r="C1464" t="s">
        <v>452</v>
      </c>
    </row>
    <row r="1465" spans="1:3" x14ac:dyDescent="0.25">
      <c r="A1465" s="6"/>
      <c r="B1465" s="23"/>
    </row>
    <row r="1466" spans="1:3" x14ac:dyDescent="0.25">
      <c r="A1466" s="5"/>
      <c r="B1466" s="23"/>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3"/>
    </row>
    <row r="1468" spans="1:3" x14ac:dyDescent="0.25">
      <c r="A1468" s="6"/>
      <c r="B1468" s="23"/>
      <c r="C1468" t="s">
        <v>454</v>
      </c>
    </row>
    <row r="1469" spans="1:3" x14ac:dyDescent="0.25">
      <c r="A1469" s="6"/>
      <c r="B1469" s="23"/>
    </row>
    <row r="1470" spans="1:3" x14ac:dyDescent="0.25">
      <c r="A1470" s="6"/>
      <c r="B1470" s="23"/>
      <c r="C1470" t="str">
        <f>CONCATENATE("     ",B1463)</f>
        <v xml:space="preserve">     The effect is unknown.</v>
      </c>
    </row>
    <row r="1471" spans="1:3" x14ac:dyDescent="0.25">
      <c r="A1471" s="6"/>
      <c r="B1471" s="23"/>
    </row>
    <row r="1472" spans="1:3" x14ac:dyDescent="0.25">
      <c r="A1472" s="5"/>
      <c r="B1472" s="23"/>
      <c r="C1472" t="s">
        <v>455</v>
      </c>
    </row>
    <row r="1473" spans="1:3" x14ac:dyDescent="0.25">
      <c r="A1473" s="5"/>
      <c r="B1473" s="23"/>
    </row>
    <row r="1474" spans="1:3" x14ac:dyDescent="0.25">
      <c r="A1474" s="5"/>
      <c r="B1474" s="23"/>
      <c r="C1474" t="str">
        <f>CONCATENATE( " &lt;piechart percentage=",B1464," /&gt;")</f>
        <v xml:space="preserve"> &lt;piechart percentage=19.3 /&gt;</v>
      </c>
    </row>
    <row r="1475" spans="1:3" x14ac:dyDescent="0.25">
      <c r="A1475" s="5"/>
      <c r="B1475" s="23"/>
      <c r="C1475" t="str">
        <f>" &lt;/Genotype&gt;"</f>
        <v xml:space="preserve"> &lt;/Genotype&gt;</v>
      </c>
    </row>
    <row r="1476" spans="1:3" x14ac:dyDescent="0.25">
      <c r="A1476" s="5" t="s">
        <v>50</v>
      </c>
      <c r="B1476" s="23"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51</v>
      </c>
      <c r="B1477" s="23" t="s">
        <v>113</v>
      </c>
      <c r="C1477" t="s">
        <v>17</v>
      </c>
    </row>
    <row r="1478" spans="1:3" x14ac:dyDescent="0.25">
      <c r="A1478" s="6" t="s">
        <v>47</v>
      </c>
      <c r="B1478" s="23">
        <v>40.299999999999997</v>
      </c>
      <c r="C1478" t="s">
        <v>452</v>
      </c>
    </row>
    <row r="1479" spans="1:3" x14ac:dyDescent="0.25">
      <c r="A1479" s="5"/>
      <c r="B1479" s="23"/>
    </row>
    <row r="1480" spans="1:3" x14ac:dyDescent="0.25">
      <c r="A1480" s="6"/>
      <c r="B1480" s="23"/>
      <c r="C1480" t="str">
        <f>CONCATENATE("     ",B1476)</f>
        <v xml:space="preserve">     Your TH gene has no variants. A normal gene is referred to as a "wild-type" gene.</v>
      </c>
    </row>
    <row r="1481" spans="1:3" x14ac:dyDescent="0.25">
      <c r="A1481" s="6"/>
      <c r="B1481" s="23"/>
    </row>
    <row r="1482" spans="1:3" x14ac:dyDescent="0.25">
      <c r="A1482" s="6"/>
      <c r="B1482" s="23"/>
      <c r="C1482" t="s">
        <v>454</v>
      </c>
    </row>
    <row r="1483" spans="1:3" x14ac:dyDescent="0.25">
      <c r="A1483" s="6"/>
      <c r="B1483" s="23"/>
    </row>
    <row r="1484" spans="1:3" x14ac:dyDescent="0.25">
      <c r="A1484" s="6"/>
      <c r="B1484" s="23"/>
      <c r="C1484" t="str">
        <f>CONCATENATE("     ",B1477)</f>
        <v xml:space="preserve">     This variant is not associated with increased risk.</v>
      </c>
    </row>
    <row r="1485" spans="1:3" x14ac:dyDescent="0.25">
      <c r="A1485" s="5"/>
      <c r="B1485" s="23"/>
    </row>
    <row r="1486" spans="1:3" x14ac:dyDescent="0.25">
      <c r="A1486" s="5"/>
      <c r="B1486" s="23"/>
      <c r="C1486" t="s">
        <v>455</v>
      </c>
    </row>
    <row r="1487" spans="1:3" x14ac:dyDescent="0.25">
      <c r="A1487" s="5"/>
      <c r="B1487" s="23"/>
    </row>
    <row r="1488" spans="1:3" x14ac:dyDescent="0.25">
      <c r="A1488" s="5"/>
      <c r="B1488" s="23"/>
      <c r="C1488" t="str">
        <f>CONCATENATE( " &lt;piechart percentage=",B1478," /&gt;")</f>
        <v xml:space="preserve"> &lt;piechart percentage=40.3 /&gt;</v>
      </c>
    </row>
    <row r="1489" spans="1:3" x14ac:dyDescent="0.25">
      <c r="A1489" s="5"/>
      <c r="B1489" s="23"/>
      <c r="C1489" t="str">
        <f>" &lt;/Genotype&gt;"</f>
        <v xml:space="preserve"> &lt;/Genotype&gt;</v>
      </c>
    </row>
    <row r="1490" spans="1:3" x14ac:dyDescent="0.25">
      <c r="A1490" s="5" t="s">
        <v>52</v>
      </c>
      <c r="B1490" s="23" t="str">
        <f>CONCATENATE("Your ",B1385," gene has an unknown variant.")</f>
        <v>Your TH gene has an unknown variant.</v>
      </c>
      <c r="C1490" t="str">
        <f>CONCATENATE(" &lt;Genotype hgvs=",CHAR(34),"unknown",CHAR(34),"&gt; ")</f>
        <v xml:space="preserve"> &lt;Genotype hgvs="unknown"&gt; </v>
      </c>
    </row>
    <row r="1491" spans="1:3" x14ac:dyDescent="0.25">
      <c r="A1491" s="6" t="s">
        <v>52</v>
      </c>
      <c r="B1491" s="23" t="s">
        <v>115</v>
      </c>
      <c r="C1491" t="s">
        <v>17</v>
      </c>
    </row>
    <row r="1492" spans="1:3" x14ac:dyDescent="0.25">
      <c r="A1492" s="6" t="s">
        <v>47</v>
      </c>
      <c r="B1492" s="23"/>
      <c r="C1492" t="s">
        <v>452</v>
      </c>
    </row>
    <row r="1493" spans="1:3" x14ac:dyDescent="0.25">
      <c r="A1493" s="6"/>
      <c r="B1493" s="23"/>
    </row>
    <row r="1494" spans="1:3" x14ac:dyDescent="0.25">
      <c r="A1494" s="6"/>
      <c r="B1494" s="23"/>
      <c r="C1494" t="str">
        <f>CONCATENATE("     ",B1490)</f>
        <v xml:space="preserve">     Your TH gene has an unknown variant.</v>
      </c>
    </row>
    <row r="1495" spans="1:3" x14ac:dyDescent="0.25">
      <c r="A1495" s="6"/>
      <c r="B1495" s="23"/>
    </row>
    <row r="1496" spans="1:3" x14ac:dyDescent="0.25">
      <c r="A1496" s="6"/>
      <c r="B1496" s="23"/>
      <c r="C1496" t="s">
        <v>454</v>
      </c>
    </row>
    <row r="1497" spans="1:3" x14ac:dyDescent="0.25">
      <c r="A1497" s="6"/>
      <c r="B1497" s="23"/>
    </row>
    <row r="1498" spans="1:3" x14ac:dyDescent="0.25">
      <c r="A1498" s="5"/>
      <c r="B1498" s="23"/>
      <c r="C1498" t="str">
        <f>CONCATENATE("     ",B1491)</f>
        <v xml:space="preserve">     The effect is unknown.</v>
      </c>
    </row>
    <row r="1499" spans="1:3" x14ac:dyDescent="0.25">
      <c r="A1499" s="6"/>
      <c r="B1499" s="23"/>
    </row>
    <row r="1500" spans="1:3" x14ac:dyDescent="0.25">
      <c r="A1500" s="5"/>
      <c r="B1500" s="23"/>
      <c r="C1500" t="s">
        <v>455</v>
      </c>
    </row>
    <row r="1501" spans="1:3" x14ac:dyDescent="0.25">
      <c r="A1501" s="5"/>
      <c r="B1501" s="23"/>
    </row>
    <row r="1502" spans="1:3" x14ac:dyDescent="0.25">
      <c r="A1502" s="5"/>
      <c r="B1502" s="23"/>
      <c r="C1502" t="str">
        <f>CONCATENATE( " &lt;piechart percentage=",B1492," /&gt;")</f>
        <v xml:space="preserve"> &lt;piechart percentage= /&gt;</v>
      </c>
    </row>
    <row r="1503" spans="1:3" x14ac:dyDescent="0.25">
      <c r="A1503" s="5"/>
      <c r="B1503" s="23"/>
      <c r="C1503" t="str">
        <f>" &lt;/Genotype&gt;"</f>
        <v xml:space="preserve"> &lt;/Genotype&gt;</v>
      </c>
    </row>
    <row r="1504" spans="1:3" x14ac:dyDescent="0.25">
      <c r="A1504" s="5" t="s">
        <v>50</v>
      </c>
      <c r="B1504" s="23"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51</v>
      </c>
      <c r="B1505" s="23" t="s">
        <v>194</v>
      </c>
      <c r="C1505" t="s">
        <v>17</v>
      </c>
    </row>
    <row r="1506" spans="1:14" x14ac:dyDescent="0.25">
      <c r="A1506" s="6" t="s">
        <v>47</v>
      </c>
      <c r="B1506" s="23"/>
      <c r="C1506" t="s">
        <v>452</v>
      </c>
    </row>
    <row r="1507" spans="1:14" x14ac:dyDescent="0.25">
      <c r="A1507" s="6"/>
      <c r="B1507" s="23"/>
    </row>
    <row r="1508" spans="1:14" x14ac:dyDescent="0.25">
      <c r="A1508" s="6"/>
      <c r="B1508" s="23"/>
      <c r="C1508" t="str">
        <f>CONCATENATE("     ",B1504)</f>
        <v xml:space="preserve">     Your TH gene has no variants. A normal gene is referred to as a "wild-type" gene.</v>
      </c>
    </row>
    <row r="1509" spans="1:14" x14ac:dyDescent="0.25">
      <c r="A1509" s="6"/>
      <c r="B1509" s="23"/>
    </row>
    <row r="1510" spans="1:14" x14ac:dyDescent="0.25">
      <c r="A1510" s="6"/>
      <c r="B1510" s="23"/>
      <c r="C1510" t="s">
        <v>454</v>
      </c>
    </row>
    <row r="1511" spans="1:14" x14ac:dyDescent="0.25">
      <c r="A1511" s="6"/>
      <c r="B1511" s="23"/>
    </row>
    <row r="1512" spans="1:14" x14ac:dyDescent="0.25">
      <c r="A1512" s="6"/>
      <c r="B1512" s="23"/>
      <c r="C1512" t="str">
        <f>CONCATENATE("     ",B1505)</f>
        <v xml:space="preserve">     Your variant is not associated with any loss of function.</v>
      </c>
    </row>
    <row r="1513" spans="1:14" x14ac:dyDescent="0.25">
      <c r="A1513" s="6"/>
      <c r="B1513" s="23"/>
    </row>
    <row r="1514" spans="1:14" x14ac:dyDescent="0.25">
      <c r="A1514" s="6"/>
      <c r="B1514" s="23"/>
      <c r="C1514" t="s">
        <v>455</v>
      </c>
    </row>
    <row r="1515" spans="1:14" x14ac:dyDescent="0.25">
      <c r="A1515" s="5"/>
      <c r="B1515" s="23"/>
    </row>
    <row r="1516" spans="1:14" x14ac:dyDescent="0.25">
      <c r="A1516" s="6"/>
      <c r="B1516" s="23"/>
      <c r="C1516" t="str">
        <f>CONCATENATE( " &lt;piechart percentage=",B1506," /&gt;")</f>
        <v xml:space="preserve"> &lt;piechart percentage= /&gt;</v>
      </c>
    </row>
    <row r="1517" spans="1:14" x14ac:dyDescent="0.25">
      <c r="A1517" s="6"/>
      <c r="B1517" s="23"/>
      <c r="C1517" t="str">
        <f>" &lt;/Genotype&gt;"</f>
        <v xml:space="preserve"> &lt;/Genotype&gt;</v>
      </c>
    </row>
    <row r="1518" spans="1:14" x14ac:dyDescent="0.25">
      <c r="A1518" s="6"/>
      <c r="B1518" s="23"/>
      <c r="C1518" t="str">
        <f>"&lt;/GeneAnalysis&gt;"</f>
        <v>&lt;/GeneAnalysis&gt;</v>
      </c>
    </row>
    <row r="1519" spans="1:14" s="29" customFormat="1" x14ac:dyDescent="0.25">
      <c r="A1519" s="27"/>
      <c r="B1519" s="28"/>
      <c r="J1519"/>
      <c r="K1519"/>
      <c r="L1519"/>
      <c r="M1519"/>
      <c r="N1519"/>
    </row>
    <row r="1520" spans="1:14" x14ac:dyDescent="0.25">
      <c r="A1520" s="6" t="s">
        <v>4</v>
      </c>
      <c r="B1520" s="23" t="s">
        <v>77</v>
      </c>
      <c r="C1520" t="str">
        <f>CONCATENATE("&lt;GeneAnalysis gene=",CHAR(34),B1520,CHAR(34)," interval=",CHAR(34),B1521,CHAR(34),"&gt; ")</f>
        <v xml:space="preserve">&lt;GeneAnalysis gene="UBAC2" interval="NC_000013.11:g.99200425_99386499"&gt; </v>
      </c>
    </row>
    <row r="1521" spans="1:9" x14ac:dyDescent="0.25">
      <c r="A1521" s="6" t="s">
        <v>27</v>
      </c>
      <c r="B1521" s="23" t="s">
        <v>655</v>
      </c>
    </row>
    <row r="1522" spans="1:9" x14ac:dyDescent="0.25">
      <c r="A1522" s="6" t="s">
        <v>28</v>
      </c>
      <c r="B1522" s="23" t="s">
        <v>322</v>
      </c>
      <c r="C1522" t="str">
        <f>CONCATENATE("# What are some common mutations of ",B1520,"?")</f>
        <v># What are some common mutations of UBAC2?</v>
      </c>
    </row>
    <row r="1523" spans="1:9" x14ac:dyDescent="0.25">
      <c r="A1523" s="6"/>
      <c r="B1523" s="23"/>
      <c r="C1523" t="s">
        <v>17</v>
      </c>
      <c r="F1523" s="8"/>
      <c r="G1523" s="51"/>
      <c r="H1523" s="56"/>
      <c r="I1523" s="50"/>
    </row>
    <row r="1524" spans="1:9" x14ac:dyDescent="0.25">
      <c r="B1524" s="23"/>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51"/>
      <c r="H1524" s="50"/>
      <c r="I1524" s="50"/>
    </row>
    <row r="1525" spans="1:9" x14ac:dyDescent="0.25">
      <c r="B1525" s="23"/>
    </row>
    <row r="1526" spans="1:9" x14ac:dyDescent="0.25">
      <c r="A1526" s="6"/>
      <c r="B1526" s="23"/>
      <c r="C1526" t="str">
        <f>CONCATENATE("&lt;# ",B1528," #&gt;")</f>
        <v>&lt;# A91754952AG #&gt;</v>
      </c>
    </row>
    <row r="1527" spans="1:9" x14ac:dyDescent="0.25">
      <c r="A1527" s="6" t="s">
        <v>29</v>
      </c>
      <c r="B1527" s="1" t="s">
        <v>434</v>
      </c>
      <c r="C1527" t="str">
        <f>CONCATENATE(" &lt;Variant hgvs=",CHAR(34),B1527,CHAR(34)," name=",CHAR(34),B1528,CHAR(34),"&gt; ")</f>
        <v xml:space="preserve"> &lt;Variant hgvs="CM000674.2:g.91754952A&gt;G" name="A91754952AG"&gt; </v>
      </c>
    </row>
    <row r="1528" spans="1:9" x14ac:dyDescent="0.25">
      <c r="A1528" s="5" t="s">
        <v>30</v>
      </c>
      <c r="B1528" s="26" t="s">
        <v>656</v>
      </c>
    </row>
    <row r="1529" spans="1:9" x14ac:dyDescent="0.25">
      <c r="A1529" s="5" t="s">
        <v>31</v>
      </c>
      <c r="B1529" s="23" t="s">
        <v>66</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32</v>
      </c>
      <c r="B1530" s="23" t="s">
        <v>38</v>
      </c>
      <c r="C1530" t="s">
        <v>17</v>
      </c>
    </row>
    <row r="1531" spans="1:9" x14ac:dyDescent="0.25">
      <c r="A1531" s="5" t="s">
        <v>40</v>
      </c>
      <c r="B1531" s="26" t="s">
        <v>657</v>
      </c>
      <c r="C1531" t="str">
        <f>"&lt;/Variant&gt;"</f>
        <v>&lt;/Variant&gt;</v>
      </c>
    </row>
    <row r="1532" spans="1:9" x14ac:dyDescent="0.25">
      <c r="B1532" s="23"/>
      <c r="C1532" t="str">
        <f>CONCATENATE("&lt;# ",B1534," #&gt;")</f>
        <v>&lt;# A99394905T #&gt;</v>
      </c>
    </row>
    <row r="1533" spans="1:9" x14ac:dyDescent="0.25">
      <c r="A1533" s="6" t="s">
        <v>29</v>
      </c>
      <c r="B1533" s="1" t="s">
        <v>435</v>
      </c>
      <c r="C1533" t="str">
        <f>CONCATENATE(" &lt;Variant hgvs=",CHAR(34),B1533,CHAR(34)," name=",CHAR(34),B1534,CHAR(34),"&gt; ")</f>
        <v xml:space="preserve"> &lt;Variant hgvs="CM000675.2:g.99394905A&gt;T" name="A99394905T"&gt; </v>
      </c>
    </row>
    <row r="1534" spans="1:9" x14ac:dyDescent="0.25">
      <c r="A1534" s="5" t="s">
        <v>30</v>
      </c>
      <c r="B1534" s="26" t="s">
        <v>658</v>
      </c>
    </row>
    <row r="1535" spans="1:9" x14ac:dyDescent="0.25">
      <c r="A1535" s="5" t="s">
        <v>31</v>
      </c>
      <c r="B1535" s="23" t="s">
        <v>66</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32</v>
      </c>
      <c r="B1536" s="23" t="s">
        <v>37</v>
      </c>
    </row>
    <row r="1537" spans="1:3" x14ac:dyDescent="0.25">
      <c r="A1537" s="6" t="s">
        <v>40</v>
      </c>
      <c r="B1537" s="26" t="s">
        <v>659</v>
      </c>
      <c r="C1537" t="str">
        <f>"&lt;/Variant&gt;"</f>
        <v>&lt;/Variant&gt;</v>
      </c>
    </row>
    <row r="1538" spans="1:3" s="29" customFormat="1" x14ac:dyDescent="0.25">
      <c r="A1538" s="27"/>
      <c r="B1538" s="28"/>
    </row>
    <row r="1539" spans="1:3" s="29" customFormat="1" x14ac:dyDescent="0.25">
      <c r="A1539" s="27"/>
      <c r="B1539" s="28"/>
      <c r="C1539" t="str">
        <f>C1526</f>
        <v>&lt;# A91754952AG #&gt;</v>
      </c>
    </row>
    <row r="1540" spans="1:3" x14ac:dyDescent="0.25">
      <c r="A1540" s="5" t="s">
        <v>39</v>
      </c>
      <c r="B1540" s="1" t="s">
        <v>649</v>
      </c>
      <c r="C1540" t="str">
        <f>CONCATENATE(" &lt;Genotype hgvs=",CHAR(34),B1540,B1541,";",B1542,CHAR(34)," name=",CHAR(34),B1528,CHAR(34),"&gt; ")</f>
        <v xml:space="preserve"> &lt;Genotype hgvs="CM000674.2:g.[91754952A&gt;G];[91754952=]" name="A91754952AG"&gt; </v>
      </c>
    </row>
    <row r="1541" spans="1:3" x14ac:dyDescent="0.25">
      <c r="A1541" s="5" t="s">
        <v>40</v>
      </c>
      <c r="B1541" s="23" t="s">
        <v>650</v>
      </c>
    </row>
    <row r="1542" spans="1:3" x14ac:dyDescent="0.25">
      <c r="A1542" s="5" t="s">
        <v>31</v>
      </c>
      <c r="B1542" s="23" t="s">
        <v>651</v>
      </c>
      <c r="C1542" t="s">
        <v>452</v>
      </c>
    </row>
    <row r="1543" spans="1:3" x14ac:dyDescent="0.25">
      <c r="A1543" s="5" t="s">
        <v>45</v>
      </c>
      <c r="B1543" s="23"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17</v>
      </c>
    </row>
    <row r="1544" spans="1:3" x14ac:dyDescent="0.25">
      <c r="A1544" s="6" t="s">
        <v>46</v>
      </c>
      <c r="B1544" s="23" t="s">
        <v>113</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47</v>
      </c>
      <c r="B1545" s="23">
        <v>21.8</v>
      </c>
    </row>
    <row r="1546" spans="1:3" x14ac:dyDescent="0.25">
      <c r="A1546" s="5"/>
      <c r="B1546" s="23"/>
      <c r="C1546" t="s">
        <v>454</v>
      </c>
    </row>
    <row r="1547" spans="1:3" x14ac:dyDescent="0.25">
      <c r="A1547" s="6"/>
      <c r="B1547" s="23"/>
    </row>
    <row r="1548" spans="1:3" x14ac:dyDescent="0.25">
      <c r="A1548" s="6"/>
      <c r="B1548" s="23"/>
      <c r="C1548" t="str">
        <f>CONCATENATE("     ",B1544)</f>
        <v xml:space="preserve">     This variant is not associated with increased risk.</v>
      </c>
    </row>
    <row r="1549" spans="1:3" x14ac:dyDescent="0.25">
      <c r="A1549" s="6"/>
      <c r="B1549" s="23"/>
    </row>
    <row r="1550" spans="1:3" x14ac:dyDescent="0.25">
      <c r="A1550" s="6"/>
      <c r="B1550" s="23"/>
      <c r="C1550" t="s">
        <v>455</v>
      </c>
    </row>
    <row r="1551" spans="1:3" x14ac:dyDescent="0.25">
      <c r="A1551" s="5"/>
      <c r="B1551" s="23"/>
    </row>
    <row r="1552" spans="1:3" x14ac:dyDescent="0.25">
      <c r="A1552" s="5"/>
      <c r="B1552" s="23"/>
      <c r="C1552" t="str">
        <f>CONCATENATE( " &lt;piechart percentage=",B1545," /&gt;")</f>
        <v xml:space="preserve"> &lt;piechart percentage=21.8 /&gt;</v>
      </c>
    </row>
    <row r="1553" spans="1:3" x14ac:dyDescent="0.25">
      <c r="A1553" s="5"/>
      <c r="B1553" s="23"/>
      <c r="C1553" t="str">
        <f>" &lt;/Genotype&gt;"</f>
        <v xml:space="preserve"> &lt;/Genotype&gt;</v>
      </c>
    </row>
    <row r="1554" spans="1:3" x14ac:dyDescent="0.25">
      <c r="A1554" s="5" t="s">
        <v>48</v>
      </c>
      <c r="B1554" s="23" t="s">
        <v>335</v>
      </c>
      <c r="C1554" t="str">
        <f>CONCATENATE(" &lt;Genotype hgvs=",CHAR(34),B1540,B1541,";",B1541,CHAR(34)," name=",CHAR(34),B1528,CHAR(34),"&gt; ")</f>
        <v xml:space="preserve"> &lt;Genotype hgvs="CM000674.2:g.[91754952A&gt;G];[91754952A&gt;G]" name="A91754952AG"&gt; </v>
      </c>
    </row>
    <row r="1555" spans="1:3" x14ac:dyDescent="0.25">
      <c r="A1555" s="6" t="s">
        <v>49</v>
      </c>
      <c r="B1555" s="23" t="s">
        <v>165</v>
      </c>
      <c r="C1555" t="s">
        <v>17</v>
      </c>
    </row>
    <row r="1556" spans="1:3" x14ac:dyDescent="0.25">
      <c r="A1556" s="6" t="s">
        <v>47</v>
      </c>
      <c r="B1556" s="23">
        <v>71.2</v>
      </c>
      <c r="C1556" t="s">
        <v>452</v>
      </c>
    </row>
    <row r="1557" spans="1:3" x14ac:dyDescent="0.25">
      <c r="A1557" s="6"/>
      <c r="B1557" s="23"/>
    </row>
    <row r="1558" spans="1:3" x14ac:dyDescent="0.25">
      <c r="A1558" s="5"/>
      <c r="B1558" s="23"/>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3"/>
    </row>
    <row r="1560" spans="1:3" x14ac:dyDescent="0.25">
      <c r="A1560" s="6"/>
      <c r="B1560" s="23"/>
      <c r="C1560" t="s">
        <v>454</v>
      </c>
    </row>
    <row r="1561" spans="1:3" x14ac:dyDescent="0.25">
      <c r="A1561" s="6"/>
      <c r="B1561" s="23"/>
    </row>
    <row r="1562" spans="1:3" x14ac:dyDescent="0.25">
      <c r="A1562" s="6"/>
      <c r="B1562" s="23"/>
      <c r="C1562" t="str">
        <f>CONCATENATE("     ",B1555)</f>
        <v xml:space="preserve">     You are in the Moderate Loss of Function category. See below for more information.</v>
      </c>
    </row>
    <row r="1563" spans="1:3" x14ac:dyDescent="0.25">
      <c r="A1563" s="6"/>
      <c r="B1563" s="23"/>
    </row>
    <row r="1564" spans="1:3" x14ac:dyDescent="0.25">
      <c r="A1564" s="5"/>
      <c r="B1564" s="23"/>
      <c r="C1564" t="s">
        <v>455</v>
      </c>
    </row>
    <row r="1565" spans="1:3" x14ac:dyDescent="0.25">
      <c r="A1565" s="5"/>
      <c r="B1565" s="23"/>
    </row>
    <row r="1566" spans="1:3" x14ac:dyDescent="0.25">
      <c r="A1566" s="5"/>
      <c r="B1566" s="23"/>
      <c r="C1566" t="str">
        <f>CONCATENATE( " &lt;piechart percentage=",B1556," /&gt;")</f>
        <v xml:space="preserve"> &lt;piechart percentage=71.2 /&gt;</v>
      </c>
    </row>
    <row r="1567" spans="1:3" x14ac:dyDescent="0.25">
      <c r="A1567" s="5"/>
      <c r="B1567" s="23"/>
      <c r="C1567" t="str">
        <f>" &lt;/Genotype&gt;"</f>
        <v xml:space="preserve"> &lt;/Genotype&gt;</v>
      </c>
    </row>
    <row r="1568" spans="1:3" x14ac:dyDescent="0.25">
      <c r="A1568" s="5" t="s">
        <v>50</v>
      </c>
      <c r="B1568" s="23"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51</v>
      </c>
      <c r="B1569" s="23" t="s">
        <v>113</v>
      </c>
      <c r="C1569" t="s">
        <v>17</v>
      </c>
    </row>
    <row r="1570" spans="1:3" x14ac:dyDescent="0.25">
      <c r="A1570" s="6" t="s">
        <v>47</v>
      </c>
      <c r="B1570" s="23">
        <v>7</v>
      </c>
      <c r="C1570" t="s">
        <v>452</v>
      </c>
    </row>
    <row r="1571" spans="1:3" x14ac:dyDescent="0.25">
      <c r="A1571" s="5"/>
      <c r="B1571" s="23"/>
    </row>
    <row r="1572" spans="1:3" x14ac:dyDescent="0.25">
      <c r="A1572" s="6"/>
      <c r="B1572" s="23"/>
      <c r="C1572" t="str">
        <f>CONCATENATE("     ",B1568)</f>
        <v xml:space="preserve">     Your UBAC2 gene has no variants. A normal gene is referred to as a "wild-type" gene.</v>
      </c>
    </row>
    <row r="1573" spans="1:3" x14ac:dyDescent="0.25">
      <c r="A1573" s="6"/>
      <c r="B1573" s="23"/>
    </row>
    <row r="1574" spans="1:3" x14ac:dyDescent="0.25">
      <c r="A1574" s="6"/>
      <c r="B1574" s="23"/>
      <c r="C1574" t="s">
        <v>454</v>
      </c>
    </row>
    <row r="1575" spans="1:3" x14ac:dyDescent="0.25">
      <c r="A1575" s="6"/>
      <c r="B1575" s="23"/>
    </row>
    <row r="1576" spans="1:3" x14ac:dyDescent="0.25">
      <c r="A1576" s="6"/>
      <c r="B1576" s="23"/>
      <c r="C1576" t="str">
        <f>CONCATENATE("     ",B1569)</f>
        <v xml:space="preserve">     This variant is not associated with increased risk.</v>
      </c>
    </row>
    <row r="1577" spans="1:3" x14ac:dyDescent="0.25">
      <c r="A1577" s="5"/>
      <c r="B1577" s="23"/>
    </row>
    <row r="1578" spans="1:3" x14ac:dyDescent="0.25">
      <c r="A1578" s="5"/>
      <c r="B1578" s="23"/>
      <c r="C1578" t="s">
        <v>455</v>
      </c>
    </row>
    <row r="1579" spans="1:3" x14ac:dyDescent="0.25">
      <c r="A1579" s="5"/>
      <c r="B1579" s="23"/>
    </row>
    <row r="1580" spans="1:3" x14ac:dyDescent="0.25">
      <c r="A1580" s="5"/>
      <c r="B1580" s="23"/>
      <c r="C1580" t="str">
        <f>CONCATENATE( " &lt;piechart percentage=",B1570," /&gt;")</f>
        <v xml:space="preserve"> &lt;piechart percentage=7 /&gt;</v>
      </c>
    </row>
    <row r="1581" spans="1:3" x14ac:dyDescent="0.25">
      <c r="A1581" s="5"/>
      <c r="B1581" s="23"/>
      <c r="C1581" t="str">
        <f>" &lt;/Genotype&gt;"</f>
        <v xml:space="preserve"> &lt;/Genotype&gt;</v>
      </c>
    </row>
    <row r="1582" spans="1:3" x14ac:dyDescent="0.25">
      <c r="A1582" s="5"/>
      <c r="B1582" s="23"/>
      <c r="C1582" t="str">
        <f>C1532</f>
        <v>&lt;# A99394905T #&gt;</v>
      </c>
    </row>
    <row r="1583" spans="1:3" x14ac:dyDescent="0.25">
      <c r="A1583" s="5" t="s">
        <v>39</v>
      </c>
      <c r="B1583" s="1" t="s">
        <v>652</v>
      </c>
      <c r="C1583" t="str">
        <f>CONCATENATE(" &lt;Genotype hgvs=",CHAR(34),B1583,B1584,";",B1585,CHAR(34)," name=",CHAR(34),B1534,CHAR(34),"&gt; ")</f>
        <v xml:space="preserve"> &lt;Genotype hgvs="CM000675.2:g.[99394905A&gt;T];[99394905=]" name="A99394905T"&gt; </v>
      </c>
    </row>
    <row r="1584" spans="1:3" x14ac:dyDescent="0.25">
      <c r="A1584" s="5" t="s">
        <v>40</v>
      </c>
      <c r="B1584" s="23" t="s">
        <v>653</v>
      </c>
    </row>
    <row r="1585" spans="1:3" x14ac:dyDescent="0.25">
      <c r="A1585" s="5" t="s">
        <v>31</v>
      </c>
      <c r="B1585" s="23" t="s">
        <v>654</v>
      </c>
      <c r="C1585" t="s">
        <v>452</v>
      </c>
    </row>
    <row r="1586" spans="1:3" x14ac:dyDescent="0.25">
      <c r="A1586" s="5" t="s">
        <v>45</v>
      </c>
      <c r="B1586" s="23"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17</v>
      </c>
    </row>
    <row r="1587" spans="1:3" x14ac:dyDescent="0.25">
      <c r="A1587" s="6" t="s">
        <v>46</v>
      </c>
      <c r="B1587" s="23" t="s">
        <v>193</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47</v>
      </c>
      <c r="B1588" s="23">
        <v>1.5</v>
      </c>
    </row>
    <row r="1589" spans="1:3" x14ac:dyDescent="0.25">
      <c r="A1589" s="5"/>
      <c r="B1589" s="23"/>
      <c r="C1589" t="s">
        <v>454</v>
      </c>
    </row>
    <row r="1590" spans="1:3" x14ac:dyDescent="0.25">
      <c r="A1590" s="6"/>
      <c r="B1590" s="23"/>
    </row>
    <row r="1591" spans="1:3" x14ac:dyDescent="0.25">
      <c r="A1591" s="6"/>
      <c r="B1591" s="23"/>
      <c r="C1591" t="str">
        <f>CONCATENATE("     ",B1587)</f>
        <v xml:space="preserve">     You are in the Mild Loss of Function category. See below for more information.</v>
      </c>
    </row>
    <row r="1592" spans="1:3" x14ac:dyDescent="0.25">
      <c r="A1592" s="6"/>
      <c r="B1592" s="23"/>
    </row>
    <row r="1593" spans="1:3" x14ac:dyDescent="0.25">
      <c r="A1593" s="6"/>
      <c r="B1593" s="23"/>
      <c r="C1593" t="s">
        <v>455</v>
      </c>
    </row>
    <row r="1594" spans="1:3" x14ac:dyDescent="0.25">
      <c r="A1594" s="5"/>
      <c r="B1594" s="23"/>
    </row>
    <row r="1595" spans="1:3" x14ac:dyDescent="0.25">
      <c r="A1595" s="5"/>
      <c r="B1595" s="23"/>
      <c r="C1595" t="str">
        <f>CONCATENATE( " &lt;piechart percentage=",B1588," /&gt;")</f>
        <v xml:space="preserve"> &lt;piechart percentage=1.5 /&gt;</v>
      </c>
    </row>
    <row r="1596" spans="1:3" x14ac:dyDescent="0.25">
      <c r="A1596" s="5"/>
      <c r="B1596" s="23"/>
      <c r="C1596" t="str">
        <f>" &lt;/Genotype&gt;"</f>
        <v xml:space="preserve"> &lt;/Genotype&gt;</v>
      </c>
    </row>
    <row r="1597" spans="1:3" x14ac:dyDescent="0.25">
      <c r="A1597" s="5" t="s">
        <v>48</v>
      </c>
      <c r="B1597" s="23"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49</v>
      </c>
      <c r="B1598" s="23" t="s">
        <v>165</v>
      </c>
      <c r="C1598" t="s">
        <v>17</v>
      </c>
    </row>
    <row r="1599" spans="1:3" x14ac:dyDescent="0.25">
      <c r="A1599" s="6" t="s">
        <v>47</v>
      </c>
      <c r="B1599" s="23">
        <v>0.4</v>
      </c>
      <c r="C1599" t="s">
        <v>452</v>
      </c>
    </row>
    <row r="1600" spans="1:3" x14ac:dyDescent="0.25">
      <c r="A1600" s="6"/>
      <c r="B1600" s="23"/>
    </row>
    <row r="1601" spans="1:3" x14ac:dyDescent="0.25">
      <c r="A1601" s="5"/>
      <c r="B1601" s="23"/>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3"/>
    </row>
    <row r="1603" spans="1:3" x14ac:dyDescent="0.25">
      <c r="A1603" s="6"/>
      <c r="B1603" s="23"/>
      <c r="C1603" t="s">
        <v>454</v>
      </c>
    </row>
    <row r="1604" spans="1:3" x14ac:dyDescent="0.25">
      <c r="A1604" s="6"/>
      <c r="B1604" s="23"/>
    </row>
    <row r="1605" spans="1:3" x14ac:dyDescent="0.25">
      <c r="A1605" s="6"/>
      <c r="B1605" s="23"/>
      <c r="C1605" t="str">
        <f>CONCATENATE("     ",B1598)</f>
        <v xml:space="preserve">     You are in the Moderate Loss of Function category. See below for more information.</v>
      </c>
    </row>
    <row r="1606" spans="1:3" x14ac:dyDescent="0.25">
      <c r="A1606" s="6"/>
      <c r="B1606" s="23"/>
    </row>
    <row r="1607" spans="1:3" x14ac:dyDescent="0.25">
      <c r="A1607" s="5"/>
      <c r="B1607" s="23"/>
      <c r="C1607" t="s">
        <v>455</v>
      </c>
    </row>
    <row r="1608" spans="1:3" x14ac:dyDescent="0.25">
      <c r="A1608" s="5"/>
      <c r="B1608" s="23"/>
    </row>
    <row r="1609" spans="1:3" x14ac:dyDescent="0.25">
      <c r="A1609" s="5"/>
      <c r="B1609" s="23"/>
      <c r="C1609" t="str">
        <f>CONCATENATE( " &lt;piechart percentage=",B1599," /&gt;")</f>
        <v xml:space="preserve"> &lt;piechart percentage=0.4 /&gt;</v>
      </c>
    </row>
    <row r="1610" spans="1:3" x14ac:dyDescent="0.25">
      <c r="A1610" s="5"/>
      <c r="B1610" s="23"/>
      <c r="C1610" t="str">
        <f>" &lt;/Genotype&gt;"</f>
        <v xml:space="preserve"> &lt;/Genotype&gt;</v>
      </c>
    </row>
    <row r="1611" spans="1:3" x14ac:dyDescent="0.25">
      <c r="A1611" s="5" t="s">
        <v>50</v>
      </c>
      <c r="B1611" s="23"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51</v>
      </c>
      <c r="B1612" s="23" t="s">
        <v>113</v>
      </c>
      <c r="C1612" t="s">
        <v>17</v>
      </c>
    </row>
    <row r="1613" spans="1:3" x14ac:dyDescent="0.25">
      <c r="A1613" s="6" t="s">
        <v>47</v>
      </c>
      <c r="B1613" s="23">
        <v>98.1</v>
      </c>
      <c r="C1613" t="s">
        <v>452</v>
      </c>
    </row>
    <row r="1614" spans="1:3" x14ac:dyDescent="0.25">
      <c r="A1614" s="5"/>
      <c r="B1614" s="23"/>
    </row>
    <row r="1615" spans="1:3" x14ac:dyDescent="0.25">
      <c r="A1615" s="6"/>
      <c r="B1615" s="23"/>
      <c r="C1615" t="str">
        <f>CONCATENATE("     ",B1611)</f>
        <v xml:space="preserve">     Your UBAC2 gene has no variants. A normal gene is referred to as a "wild-type" gene.</v>
      </c>
    </row>
    <row r="1616" spans="1:3" x14ac:dyDescent="0.25">
      <c r="A1616" s="6"/>
      <c r="B1616" s="23"/>
    </row>
    <row r="1617" spans="1:3" x14ac:dyDescent="0.25">
      <c r="A1617" s="6"/>
      <c r="B1617" s="23"/>
      <c r="C1617" t="s">
        <v>454</v>
      </c>
    </row>
    <row r="1618" spans="1:3" x14ac:dyDescent="0.25">
      <c r="A1618" s="6"/>
      <c r="B1618" s="23"/>
    </row>
    <row r="1619" spans="1:3" x14ac:dyDescent="0.25">
      <c r="A1619" s="6"/>
      <c r="B1619" s="23"/>
      <c r="C1619" t="str">
        <f>CONCATENATE("     ",B1612)</f>
        <v xml:space="preserve">     This variant is not associated with increased risk.</v>
      </c>
    </row>
    <row r="1620" spans="1:3" x14ac:dyDescent="0.25">
      <c r="A1620" s="5"/>
      <c r="B1620" s="23"/>
    </row>
    <row r="1621" spans="1:3" x14ac:dyDescent="0.25">
      <c r="A1621" s="5"/>
      <c r="B1621" s="23"/>
      <c r="C1621" t="s">
        <v>455</v>
      </c>
    </row>
    <row r="1622" spans="1:3" x14ac:dyDescent="0.25">
      <c r="A1622" s="5"/>
      <c r="B1622" s="23"/>
    </row>
    <row r="1623" spans="1:3" x14ac:dyDescent="0.25">
      <c r="A1623" s="5"/>
      <c r="B1623" s="23"/>
      <c r="C1623" t="str">
        <f>CONCATENATE( " &lt;piechart percentage=",B1613," /&gt;")</f>
        <v xml:space="preserve"> &lt;piechart percentage=98.1 /&gt;</v>
      </c>
    </row>
    <row r="1624" spans="1:3" x14ac:dyDescent="0.25">
      <c r="A1624" s="5"/>
      <c r="B1624" s="23"/>
      <c r="C1624" t="str">
        <f>" &lt;/Genotype&gt;"</f>
        <v xml:space="preserve"> &lt;/Genotype&gt;</v>
      </c>
    </row>
    <row r="1625" spans="1:3" x14ac:dyDescent="0.25">
      <c r="A1625" s="5" t="s">
        <v>52</v>
      </c>
      <c r="B1625" s="23" t="str">
        <f>CONCATENATE("Your ",B1520," gene has an unknown variant.")</f>
        <v>Your UBAC2 gene has an unknown variant.</v>
      </c>
      <c r="C1625" t="str">
        <f>CONCATENATE(" &lt;Genotype hgvs=",CHAR(34),"unknown",CHAR(34),"&gt; ")</f>
        <v xml:space="preserve"> &lt;Genotype hgvs="unknown"&gt; </v>
      </c>
    </row>
    <row r="1626" spans="1:3" x14ac:dyDescent="0.25">
      <c r="A1626" s="6" t="s">
        <v>52</v>
      </c>
      <c r="B1626" s="23" t="s">
        <v>115</v>
      </c>
      <c r="C1626" t="s">
        <v>17</v>
      </c>
    </row>
    <row r="1627" spans="1:3" x14ac:dyDescent="0.25">
      <c r="A1627" s="6" t="s">
        <v>47</v>
      </c>
      <c r="B1627" s="23"/>
      <c r="C1627" t="s">
        <v>452</v>
      </c>
    </row>
    <row r="1628" spans="1:3" x14ac:dyDescent="0.25">
      <c r="A1628" s="6"/>
      <c r="B1628" s="23"/>
    </row>
    <row r="1629" spans="1:3" x14ac:dyDescent="0.25">
      <c r="A1629" s="6"/>
      <c r="B1629" s="23"/>
      <c r="C1629" t="str">
        <f>CONCATENATE("     ",B1625)</f>
        <v xml:space="preserve">     Your UBAC2 gene has an unknown variant.</v>
      </c>
    </row>
    <row r="1630" spans="1:3" x14ac:dyDescent="0.25">
      <c r="A1630" s="6"/>
      <c r="B1630" s="23"/>
    </row>
    <row r="1631" spans="1:3" x14ac:dyDescent="0.25">
      <c r="A1631" s="6"/>
      <c r="B1631" s="23"/>
      <c r="C1631" t="s">
        <v>454</v>
      </c>
    </row>
    <row r="1632" spans="1:3" x14ac:dyDescent="0.25">
      <c r="A1632" s="6"/>
      <c r="B1632" s="23"/>
    </row>
    <row r="1633" spans="1:3" x14ac:dyDescent="0.25">
      <c r="A1633" s="5"/>
      <c r="B1633" s="23"/>
      <c r="C1633" t="str">
        <f>CONCATENATE("     ",B1626)</f>
        <v xml:space="preserve">     The effect is unknown.</v>
      </c>
    </row>
    <row r="1634" spans="1:3" x14ac:dyDescent="0.25">
      <c r="A1634" s="6"/>
      <c r="B1634" s="23"/>
    </row>
    <row r="1635" spans="1:3" x14ac:dyDescent="0.25">
      <c r="A1635" s="5"/>
      <c r="B1635" s="23"/>
      <c r="C1635" t="s">
        <v>455</v>
      </c>
    </row>
    <row r="1636" spans="1:3" x14ac:dyDescent="0.25">
      <c r="A1636" s="5"/>
      <c r="B1636" s="23"/>
    </row>
    <row r="1637" spans="1:3" x14ac:dyDescent="0.25">
      <c r="A1637" s="5"/>
      <c r="B1637" s="23"/>
      <c r="C1637" t="str">
        <f>CONCATENATE( " &lt;piechart percentage=",B1627," /&gt;")</f>
        <v xml:space="preserve"> &lt;piechart percentage= /&gt;</v>
      </c>
    </row>
    <row r="1638" spans="1:3" x14ac:dyDescent="0.25">
      <c r="A1638" s="5"/>
      <c r="B1638" s="23"/>
      <c r="C1638" t="str">
        <f>" &lt;/Genotype&gt;"</f>
        <v xml:space="preserve"> &lt;/Genotype&gt;</v>
      </c>
    </row>
    <row r="1639" spans="1:3" x14ac:dyDescent="0.25">
      <c r="A1639" s="5" t="s">
        <v>50</v>
      </c>
      <c r="B1639" s="23"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51</v>
      </c>
      <c r="B1640" s="23" t="s">
        <v>194</v>
      </c>
      <c r="C1640" t="s">
        <v>17</v>
      </c>
    </row>
    <row r="1641" spans="1:3" x14ac:dyDescent="0.25">
      <c r="A1641" s="6" t="s">
        <v>47</v>
      </c>
      <c r="B1641" s="23"/>
      <c r="C1641" t="s">
        <v>452</v>
      </c>
    </row>
    <row r="1642" spans="1:3" x14ac:dyDescent="0.25">
      <c r="A1642" s="6"/>
      <c r="B1642" s="23"/>
    </row>
    <row r="1643" spans="1:3" x14ac:dyDescent="0.25">
      <c r="A1643" s="6"/>
      <c r="B1643" s="23"/>
      <c r="C1643" t="str">
        <f>CONCATENATE("     ",B1639)</f>
        <v xml:space="preserve">     Your UBAC2 gene has no variants. A normal gene is referred to as a "wild-type" gene.</v>
      </c>
    </row>
    <row r="1644" spans="1:3" x14ac:dyDescent="0.25">
      <c r="A1644" s="6"/>
      <c r="B1644" s="23"/>
    </row>
    <row r="1645" spans="1:3" x14ac:dyDescent="0.25">
      <c r="A1645" s="6"/>
      <c r="B1645" s="23"/>
      <c r="C1645" t="s">
        <v>454</v>
      </c>
    </row>
    <row r="1646" spans="1:3" x14ac:dyDescent="0.25">
      <c r="A1646" s="6"/>
      <c r="B1646" s="23"/>
    </row>
    <row r="1647" spans="1:3" x14ac:dyDescent="0.25">
      <c r="A1647" s="6"/>
      <c r="B1647" s="23"/>
      <c r="C1647" t="str">
        <f>CONCATENATE("     ",B1640)</f>
        <v xml:space="preserve">     Your variant is not associated with any loss of function.</v>
      </c>
    </row>
    <row r="1648" spans="1:3" x14ac:dyDescent="0.25">
      <c r="A1648" s="6"/>
      <c r="B1648" s="23"/>
    </row>
    <row r="1649" spans="1:3" x14ac:dyDescent="0.25">
      <c r="A1649" s="6"/>
      <c r="B1649" s="23"/>
      <c r="C1649" t="s">
        <v>455</v>
      </c>
    </row>
    <row r="1650" spans="1:3" x14ac:dyDescent="0.25">
      <c r="A1650" s="5"/>
      <c r="B1650" s="23"/>
    </row>
    <row r="1651" spans="1:3" x14ac:dyDescent="0.25">
      <c r="A1651" s="6"/>
      <c r="B1651" s="23"/>
      <c r="C1651" t="str">
        <f>CONCATENATE( " &lt;piechart percentage=",B1641," /&gt;")</f>
        <v xml:space="preserve"> &lt;piechart percentage= /&gt;</v>
      </c>
    </row>
    <row r="1652" spans="1:3" x14ac:dyDescent="0.25">
      <c r="A1652" s="6"/>
      <c r="B1652" s="23"/>
      <c r="C1652" t="str">
        <f>" &lt;/Genotype&gt;"</f>
        <v xml:space="preserve"> &lt;/Genotype&gt;</v>
      </c>
    </row>
    <row r="1653" spans="1:3" x14ac:dyDescent="0.25">
      <c r="A1653" s="6"/>
      <c r="B1653" s="23"/>
      <c r="C1653" t="str">
        <f>"&lt;/GeneAnalysis&gt;"</f>
        <v>&lt;/GeneAnalysis&gt;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1"/>
  <sheetViews>
    <sheetView topLeftCell="A154" workbookViewId="0">
      <selection activeCell="C14" sqref="C14"/>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33</v>
      </c>
      <c r="C2" t="str">
        <f>CONCATENATE("# What does the ",B2," gene do?")</f>
        <v># What does the GRIK3 gene do?</v>
      </c>
    </row>
    <row r="3" spans="1:3" x14ac:dyDescent="0.25">
      <c r="A3" s="6"/>
    </row>
    <row r="4" spans="1:3" ht="17.25" x14ac:dyDescent="0.3">
      <c r="A4" s="6" t="s">
        <v>22</v>
      </c>
      <c r="B4" s="3" t="s">
        <v>449</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24</v>
      </c>
      <c r="B7" t="s">
        <v>25</v>
      </c>
    </row>
    <row r="8" spans="1:3" x14ac:dyDescent="0.25">
      <c r="A8" s="6" t="s">
        <v>21</v>
      </c>
      <c r="B8" t="s">
        <v>16</v>
      </c>
    </row>
    <row r="9" spans="1:3" x14ac:dyDescent="0.25">
      <c r="A9" s="5" t="s">
        <v>26</v>
      </c>
      <c r="B9" t="s">
        <v>450</v>
      </c>
      <c r="C9" t="str">
        <f>CONCATENATE("&lt;TissueList ",B9," /&gt;")</f>
        <v>&lt;TissueList brain  /&gt;</v>
      </c>
    </row>
    <row r="10" spans="1:3" x14ac:dyDescent="0.25">
      <c r="A10" s="6"/>
    </row>
    <row r="11" spans="1:3" x14ac:dyDescent="0.25">
      <c r="A11" s="6" t="s">
        <v>4</v>
      </c>
      <c r="B11" t="s">
        <v>33</v>
      </c>
      <c r="C11" t="str">
        <f>CONCATENATE("&lt;GeneAnalysis gene=",CHAR(34),B11,CHAR(34)," interval=",CHAR(34),B12,CHAR(34),"&gt; ")</f>
        <v xml:space="preserve">&lt;GeneAnalysis gene="GRIK3" interval="NC000001_1.11:g.1111_9999"&gt; </v>
      </c>
    </row>
    <row r="12" spans="1:3" x14ac:dyDescent="0.25">
      <c r="A12" s="6" t="s">
        <v>27</v>
      </c>
      <c r="B12" t="s">
        <v>34</v>
      </c>
    </row>
    <row r="13" spans="1:3" x14ac:dyDescent="0.25">
      <c r="A13" s="6" t="s">
        <v>28</v>
      </c>
      <c r="B13" t="s">
        <v>320</v>
      </c>
      <c r="C13" t="str">
        <f>CONCATENATE("# What are some common mutations of ",B11,"?")</f>
        <v># What are some common mutations of GRIK3?</v>
      </c>
    </row>
    <row r="14" spans="1:3" x14ac:dyDescent="0.25">
      <c r="A14" s="6" t="s">
        <v>451</v>
      </c>
      <c r="B14" t="s">
        <v>44</v>
      </c>
      <c r="C14" t="s">
        <v>17</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140</v>
      </c>
    </row>
    <row r="18" spans="1:3" x14ac:dyDescent="0.25">
      <c r="A18" s="6" t="s">
        <v>29</v>
      </c>
      <c r="B18" t="s">
        <v>35</v>
      </c>
      <c r="C18" t="str">
        <f>CONCATENATE(" &lt;Variant hgvs=",CHAR(34),B18,CHAR(34)," name=",CHAR(34),B19,CHAR(34),"&gt; ")</f>
        <v xml:space="preserve"> &lt;Variant hgvs="NC000001_1.11:g.2222T&gt;G" name="T928G"&gt; </v>
      </c>
    </row>
    <row r="19" spans="1:3" x14ac:dyDescent="0.25">
      <c r="A19" s="5" t="s">
        <v>30</v>
      </c>
      <c r="B19" t="s">
        <v>36</v>
      </c>
    </row>
    <row r="20" spans="1:3" x14ac:dyDescent="0.25">
      <c r="A20" s="5" t="s">
        <v>31</v>
      </c>
      <c r="B20"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32</v>
      </c>
      <c r="B21" t="s">
        <v>38</v>
      </c>
      <c r="C21" t="s">
        <v>17</v>
      </c>
    </row>
    <row r="22" spans="1:3" x14ac:dyDescent="0.25">
      <c r="C22" t="str">
        <f>"&lt;/Variant&gt;"</f>
        <v>&lt;/Variant&gt;</v>
      </c>
    </row>
    <row r="23" spans="1:3" x14ac:dyDescent="0.25">
      <c r="C23" t="s">
        <v>141</v>
      </c>
    </row>
    <row r="24" spans="1:3" x14ac:dyDescent="0.25">
      <c r="A24" s="6" t="s">
        <v>29</v>
      </c>
      <c r="B24" s="1" t="s">
        <v>67</v>
      </c>
      <c r="C24" t="str">
        <f>CONCATENATE(" &lt;Variant hgvs=",CHAR(34),B24,CHAR(34)," name=",CHAR(34),B25,CHAR(34),"&gt; ")</f>
        <v xml:space="preserve"> &lt;Variant hgvs="NC_000001.11:g.36983994C&gt;T" name="C36983994T"&gt; </v>
      </c>
    </row>
    <row r="25" spans="1:3" x14ac:dyDescent="0.25">
      <c r="A25" s="5" t="s">
        <v>30</v>
      </c>
      <c r="B25" t="s">
        <v>64</v>
      </c>
    </row>
    <row r="26" spans="1:3" x14ac:dyDescent="0.25">
      <c r="A26" s="5" t="s">
        <v>31</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32</v>
      </c>
      <c r="B27" t="s">
        <v>37</v>
      </c>
    </row>
    <row r="28" spans="1:3" x14ac:dyDescent="0.25">
      <c r="A28" s="6"/>
      <c r="C28" t="str">
        <f>"&lt;/Variant&gt;"</f>
        <v>&lt;/Variant&gt;</v>
      </c>
    </row>
    <row r="29" spans="1:3" x14ac:dyDescent="0.25">
      <c r="C29" t="s">
        <v>17</v>
      </c>
    </row>
    <row r="30" spans="1:3" x14ac:dyDescent="0.25">
      <c r="A30" s="6"/>
      <c r="C30" t="s">
        <v>142</v>
      </c>
    </row>
    <row r="31" spans="1:3" x14ac:dyDescent="0.25">
      <c r="A31" s="6" t="s">
        <v>29</v>
      </c>
      <c r="B31" t="s">
        <v>68</v>
      </c>
      <c r="C31" t="str">
        <f>CONCATENATE(" &lt;Variant hgvs=",CHAR(34),B31,CHAR(34)," name=",CHAR(34),B32,CHAR(34),"&gt; ")</f>
        <v xml:space="preserve"> &lt;Variant hgvs="NC_000002.11:g.7783504A&gt;C" name="A7783504C"&gt; </v>
      </c>
    </row>
    <row r="32" spans="1:3" x14ac:dyDescent="0.25">
      <c r="A32" s="5" t="s">
        <v>30</v>
      </c>
      <c r="B32" t="s">
        <v>65</v>
      </c>
    </row>
    <row r="33" spans="1:3" x14ac:dyDescent="0.25">
      <c r="A33" s="5" t="s">
        <v>31</v>
      </c>
      <c r="B33" t="s">
        <v>66</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32</v>
      </c>
      <c r="B34" t="str">
        <f>"cytosine (C)"</f>
        <v>cytosine (C)</v>
      </c>
    </row>
    <row r="35" spans="1:3" x14ac:dyDescent="0.25">
      <c r="A35" s="5"/>
      <c r="C35" t="str">
        <f>"&lt;/Variant&gt;"</f>
        <v>&lt;/Variant&gt;</v>
      </c>
    </row>
    <row r="36" spans="1:3" x14ac:dyDescent="0.25">
      <c r="A36" s="5"/>
      <c r="C36" t="s">
        <v>140</v>
      </c>
    </row>
    <row r="37" spans="1:3" x14ac:dyDescent="0.25">
      <c r="A37" s="5" t="s">
        <v>39</v>
      </c>
      <c r="B37" t="s">
        <v>41</v>
      </c>
      <c r="C37" t="str">
        <f>CONCATENATE(" &lt;Genotype hgvs=",CHAR(34),B37,B38,";",B39,CHAR(34)," name=",CHAR(34),B19,CHAR(34),"&gt; ")</f>
        <v xml:space="preserve"> &lt;Genotype hgvs="NC000001_1.11:g.[2222T&gt;G];[2222=]" name="T928G"&gt; </v>
      </c>
    </row>
    <row r="38" spans="1:3" x14ac:dyDescent="0.25">
      <c r="A38" s="5" t="s">
        <v>40</v>
      </c>
      <c r="B38" t="s">
        <v>42</v>
      </c>
    </row>
    <row r="39" spans="1:3" x14ac:dyDescent="0.25">
      <c r="A39" s="5" t="s">
        <v>31</v>
      </c>
      <c r="B39" t="s">
        <v>43</v>
      </c>
      <c r="C39" t="s">
        <v>452</v>
      </c>
    </row>
    <row r="40" spans="1:3" x14ac:dyDescent="0.25">
      <c r="A40" s="5" t="s">
        <v>45</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17</v>
      </c>
    </row>
    <row r="41" spans="1:3" x14ac:dyDescent="0.25">
      <c r="A41" s="6" t="s">
        <v>46</v>
      </c>
      <c r="B41" t="s">
        <v>453</v>
      </c>
      <c r="C41" t="str">
        <f>CONCATENATE("     ",B40)</f>
        <v xml:space="preserve">     People with this variant have one copy of the T928G variant. This substitution of a single nucleotide is known as a missense mutation.</v>
      </c>
    </row>
    <row r="42" spans="1:3" x14ac:dyDescent="0.25">
      <c r="A42" s="6" t="s">
        <v>47</v>
      </c>
      <c r="B42">
        <v>43</v>
      </c>
    </row>
    <row r="43" spans="1:3" x14ac:dyDescent="0.25">
      <c r="A43" s="5"/>
      <c r="C43" t="s">
        <v>454</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455</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48</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49</v>
      </c>
      <c r="B52" t="s">
        <v>453</v>
      </c>
      <c r="C52" t="s">
        <v>17</v>
      </c>
    </row>
    <row r="53" spans="1:3" x14ac:dyDescent="0.25">
      <c r="A53" s="6" t="s">
        <v>47</v>
      </c>
      <c r="B53">
        <v>19.899999999999999</v>
      </c>
      <c r="C53" t="s">
        <v>452</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454</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455</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50</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51</v>
      </c>
      <c r="B66" s="23" t="s">
        <v>194</v>
      </c>
      <c r="C66" t="s">
        <v>17</v>
      </c>
    </row>
    <row r="67" spans="1:3" x14ac:dyDescent="0.25">
      <c r="A67" s="6" t="s">
        <v>47</v>
      </c>
      <c r="B67">
        <v>37.1</v>
      </c>
      <c r="C67" t="s">
        <v>452</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454</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455</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141</v>
      </c>
    </row>
    <row r="80" spans="1:3" x14ac:dyDescent="0.25">
      <c r="A80" s="5" t="s">
        <v>39</v>
      </c>
      <c r="B80" s="1" t="s">
        <v>58</v>
      </c>
      <c r="C80" t="str">
        <f>CONCATENATE(" &lt;Genotype hgvs=",CHAR(34),B80,B81,";",B82,CHAR(34)," name=",CHAR(34),B75,CHAR(34),"&gt; ")</f>
        <v xml:space="preserve"> &lt;Genotype hgvs="NC_000002.11:g[7783504A&gt;C];[7783504=]" name=""&gt; </v>
      </c>
    </row>
    <row r="81" spans="1:3" x14ac:dyDescent="0.25">
      <c r="A81" s="5" t="s">
        <v>40</v>
      </c>
      <c r="B81" s="1" t="s">
        <v>59</v>
      </c>
    </row>
    <row r="82" spans="1:3" x14ac:dyDescent="0.25">
      <c r="A82" s="5" t="s">
        <v>31</v>
      </c>
      <c r="B82" s="1" t="s">
        <v>60</v>
      </c>
      <c r="C82" t="s">
        <v>452</v>
      </c>
    </row>
    <row r="83" spans="1:3" x14ac:dyDescent="0.25">
      <c r="A83" s="5" t="s">
        <v>45</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17</v>
      </c>
    </row>
    <row r="84" spans="1:3" x14ac:dyDescent="0.25">
      <c r="A84" s="6" t="s">
        <v>46</v>
      </c>
      <c r="B84" t="s">
        <v>456</v>
      </c>
      <c r="C84" t="str">
        <f>CONCATENATE("     ",B83)</f>
        <v xml:space="preserve">     People with this variant have one copy of the C36983994T variant. This substitution of a single nucleotide is known as a missense mutation.</v>
      </c>
    </row>
    <row r="85" spans="1:3" x14ac:dyDescent="0.25">
      <c r="A85" s="6" t="s">
        <v>47</v>
      </c>
      <c r="B85">
        <v>15.8</v>
      </c>
    </row>
    <row r="86" spans="1:3" x14ac:dyDescent="0.25">
      <c r="A86" s="5"/>
      <c r="C86" t="s">
        <v>454</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455</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48</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name=",CHAR(34),B75,CHAR(34),"&gt; ")</f>
        <v xml:space="preserve"> &lt;Genotype hgvs="NC_000002.11:g[7783504A&gt;C];[7783504A&gt;C]" name=""&gt; </v>
      </c>
    </row>
    <row r="95" spans="1:3" x14ac:dyDescent="0.25">
      <c r="A95" s="6" t="s">
        <v>49</v>
      </c>
      <c r="B95" s="23" t="s">
        <v>194</v>
      </c>
      <c r="C95" t="s">
        <v>17</v>
      </c>
    </row>
    <row r="96" spans="1:3" x14ac:dyDescent="0.25">
      <c r="A96" s="6" t="s">
        <v>47</v>
      </c>
      <c r="B96">
        <v>4.7</v>
      </c>
      <c r="C96" t="s">
        <v>452</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454</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455</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50</v>
      </c>
      <c r="B108" t="str">
        <f>CONCATENATE("Your ",B11," gene has no variants. A normal gene is referred to as a ",CHAR(34),"wild-type",CHAR(34)," gene.")</f>
        <v>Your GRIK3 gene has no variants. A normal gene is referred to as a "wild-type" gene.</v>
      </c>
      <c r="C108" t="str">
        <f>CONCATENATE(" &lt;Genotype hgvs=",CHAR(34),B80,B82,";",B82,CHAR(34)," name=",CHAR(34),B75,CHAR(34),"&gt; ")</f>
        <v xml:space="preserve"> &lt;Genotype hgvs="NC_000002.11:g[7783504=];[7783504=]" name=""&gt; </v>
      </c>
    </row>
    <row r="109" spans="1:3" x14ac:dyDescent="0.25">
      <c r="A109" s="6" t="s">
        <v>51</v>
      </c>
      <c r="B109" s="23" t="s">
        <v>194</v>
      </c>
      <c r="C109" t="s">
        <v>17</v>
      </c>
    </row>
    <row r="110" spans="1:3" x14ac:dyDescent="0.25">
      <c r="A110" s="6" t="s">
        <v>47</v>
      </c>
      <c r="B110">
        <v>79.5</v>
      </c>
      <c r="C110" t="s">
        <v>452</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454</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455</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142</v>
      </c>
    </row>
    <row r="123" spans="1:3" x14ac:dyDescent="0.25">
      <c r="A123" s="5" t="s">
        <v>39</v>
      </c>
      <c r="B123" s="1" t="s">
        <v>61</v>
      </c>
      <c r="C123" t="str">
        <f>CONCATENATE(" &lt;Genotype hgvs=",CHAR(34),B123,B124,";",B125,CHAR(34)," name=",CHAR(34),B75,CHAR(34),"&gt; ")</f>
        <v xml:space="preserve"> &lt;Genotype hgvs="NC_000001.11:g.[36983994C&gt;T];[36983994=]" name=""&gt; </v>
      </c>
    </row>
    <row r="124" spans="1:3" x14ac:dyDescent="0.25">
      <c r="A124" s="5" t="s">
        <v>40</v>
      </c>
      <c r="B124" s="1" t="s">
        <v>62</v>
      </c>
    </row>
    <row r="125" spans="1:3" x14ac:dyDescent="0.25">
      <c r="A125" s="5" t="s">
        <v>31</v>
      </c>
      <c r="B125" s="1" t="s">
        <v>63</v>
      </c>
      <c r="C125" t="s">
        <v>452</v>
      </c>
    </row>
    <row r="126" spans="1:3" x14ac:dyDescent="0.25">
      <c r="A126" s="5" t="s">
        <v>45</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17</v>
      </c>
    </row>
    <row r="127" spans="1:3" x14ac:dyDescent="0.25">
      <c r="A127" s="6" t="s">
        <v>46</v>
      </c>
      <c r="B127" t="s">
        <v>456</v>
      </c>
      <c r="C127" t="str">
        <f>CONCATENATE("     ",B126)</f>
        <v xml:space="preserve">     People with this variant have one copy of the A7783504C variant. This substitution of a single nucleotide is known as a missense mutation.</v>
      </c>
    </row>
    <row r="128" spans="1:3" x14ac:dyDescent="0.25">
      <c r="A128" s="6" t="s">
        <v>47</v>
      </c>
      <c r="B128">
        <v>1.8</v>
      </c>
    </row>
    <row r="129" spans="1:3" x14ac:dyDescent="0.25">
      <c r="A129" s="5"/>
      <c r="C129" t="s">
        <v>454</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455</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48</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name=",CHAR(34),B75,CHAR(34),"&gt; ")</f>
        <v xml:space="preserve"> &lt;Genotype hgvs="NC_000001.11:g.[36983994C&gt;T];[36983994C&gt;T]" name=""&gt; </v>
      </c>
    </row>
    <row r="138" spans="1:3" x14ac:dyDescent="0.25">
      <c r="A138" s="6" t="s">
        <v>49</v>
      </c>
      <c r="B138" s="23" t="s">
        <v>194</v>
      </c>
      <c r="C138" t="s">
        <v>17</v>
      </c>
    </row>
    <row r="139" spans="1:3" x14ac:dyDescent="0.25">
      <c r="A139" s="6" t="s">
        <v>47</v>
      </c>
      <c r="B139">
        <v>0.5</v>
      </c>
      <c r="C139" t="s">
        <v>452</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454</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455</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50</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name=",CHAR(34),B75,CHAR(34),"&gt; ")</f>
        <v xml:space="preserve"> &lt;Genotype hgvs="NC_000001.11:g.[36983994=];[36983994=]" name=""&gt; </v>
      </c>
    </row>
    <row r="152" spans="1:3" x14ac:dyDescent="0.25">
      <c r="A152" s="6" t="s">
        <v>51</v>
      </c>
      <c r="B152" s="23" t="s">
        <v>194</v>
      </c>
      <c r="C152" t="s">
        <v>17</v>
      </c>
    </row>
    <row r="153" spans="1:3" x14ac:dyDescent="0.25">
      <c r="A153" s="6" t="s">
        <v>47</v>
      </c>
      <c r="B153">
        <v>97.8</v>
      </c>
      <c r="C153" t="s">
        <v>452</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454</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455</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t="s">
        <v>52</v>
      </c>
      <c r="B165" t="str">
        <f>CONCATENATE("Your ",B11," gene has an unknown variant.")</f>
        <v>Your GRIK3 gene has an unknown variant.</v>
      </c>
      <c r="C165" t="str">
        <f>CONCATENATE(" &lt;Genotype hgvs=",CHAR(34),"unknown",CHAR(34),"&gt; ")</f>
        <v xml:space="preserve"> &lt;Genotype hgvs="unknown"&gt; </v>
      </c>
    </row>
    <row r="166" spans="1:3" x14ac:dyDescent="0.25">
      <c r="A166" s="6" t="s">
        <v>53</v>
      </c>
      <c r="B166" t="str">
        <f>"The effect of this variant is unknown."</f>
        <v>The effect of this variant is unknown.</v>
      </c>
      <c r="C166" t="s">
        <v>17</v>
      </c>
    </row>
    <row r="167" spans="1:3" x14ac:dyDescent="0.25">
      <c r="A167" s="6" t="s">
        <v>47</v>
      </c>
      <c r="B167">
        <v>0</v>
      </c>
      <c r="C167" t="s">
        <v>452</v>
      </c>
    </row>
    <row r="168" spans="1:3" x14ac:dyDescent="0.25">
      <c r="A168" s="6"/>
    </row>
    <row r="169" spans="1:3" x14ac:dyDescent="0.25">
      <c r="A169" s="6"/>
      <c r="C169" t="str">
        <f>CONCATENATE("     ",B165)</f>
        <v xml:space="preserve">     Your GRIK3 gene has an unknown variant.</v>
      </c>
    </row>
    <row r="170" spans="1:3" x14ac:dyDescent="0.25">
      <c r="A170" s="6"/>
    </row>
    <row r="171" spans="1:3" x14ac:dyDescent="0.25">
      <c r="A171" s="6"/>
      <c r="C171" t="s">
        <v>454</v>
      </c>
    </row>
    <row r="172" spans="1:3" x14ac:dyDescent="0.25">
      <c r="A172" s="6"/>
    </row>
    <row r="173" spans="1:3" x14ac:dyDescent="0.25">
      <c r="A173" s="5"/>
      <c r="C173" t="str">
        <f>CONCATENATE("     ",B166)</f>
        <v xml:space="preserve">     The effect of this variant is unknown.</v>
      </c>
    </row>
    <row r="174" spans="1:3" x14ac:dyDescent="0.25">
      <c r="A174" s="6"/>
    </row>
    <row r="175" spans="1:3" x14ac:dyDescent="0.25">
      <c r="A175" s="5"/>
      <c r="C175" t="s">
        <v>455</v>
      </c>
    </row>
    <row r="176" spans="1:3" x14ac:dyDescent="0.25">
      <c r="A176" s="5"/>
    </row>
    <row r="177" spans="1:3" x14ac:dyDescent="0.25">
      <c r="A177" s="5"/>
      <c r="C177" t="str">
        <f>CONCATENATE( " &lt;piechart percentage=",B167," /&gt;")</f>
        <v xml:space="preserve"> &lt;piechart percentage=0 /&gt;</v>
      </c>
    </row>
    <row r="178" spans="1:3" x14ac:dyDescent="0.25">
      <c r="A178" s="5"/>
      <c r="C178" t="str">
        <f>" &lt;/Genotype&gt;"</f>
        <v xml:space="preserve"> &lt;/Genotype&gt;</v>
      </c>
    </row>
    <row r="179" spans="1:3" x14ac:dyDescent="0.25">
      <c r="A179" s="5" t="s">
        <v>50</v>
      </c>
      <c r="B179" t="str">
        <f>CONCATENATE("Your ",B11," gene has no variants. A normal gene is referred to as a ",CHAR(34),"wild-type",CHAR(34)," gene.")</f>
        <v>Your GRIK3 gene has no variants. A normal gene is referred to as a "wild-type" gene.</v>
      </c>
      <c r="C179" t="str">
        <f>CONCATENATE(" &lt;Genotype hgvs=",CHAR(34),"wildtype",CHAR(34),"&gt;")</f>
        <v xml:space="preserve"> &lt;Genotype hgvs="wildtype"&gt;</v>
      </c>
    </row>
    <row r="180" spans="1:3" x14ac:dyDescent="0.25">
      <c r="A180" s="6" t="s">
        <v>51</v>
      </c>
      <c r="B180" s="23" t="s">
        <v>194</v>
      </c>
      <c r="C180" t="s">
        <v>17</v>
      </c>
    </row>
    <row r="181" spans="1:3" x14ac:dyDescent="0.25">
      <c r="A181" s="6" t="s">
        <v>47</v>
      </c>
      <c r="B181">
        <v>37.1</v>
      </c>
      <c r="C181" t="s">
        <v>452</v>
      </c>
    </row>
    <row r="182" spans="1:3" x14ac:dyDescent="0.25">
      <c r="A182" s="6"/>
    </row>
    <row r="183" spans="1:3" x14ac:dyDescent="0.25">
      <c r="A183" s="6"/>
      <c r="C183" t="str">
        <f>CONCATENATE("     ",B179)</f>
        <v xml:space="preserve">     Your GRIK3 gene has no variants. A normal gene is referred to as a "wild-type" gene.</v>
      </c>
    </row>
    <row r="184" spans="1:3" x14ac:dyDescent="0.25">
      <c r="A184" s="6"/>
    </row>
    <row r="185" spans="1:3" x14ac:dyDescent="0.25">
      <c r="A185" s="6"/>
      <c r="C185" t="s">
        <v>454</v>
      </c>
    </row>
    <row r="186" spans="1:3" x14ac:dyDescent="0.25">
      <c r="A186" s="6"/>
    </row>
    <row r="187" spans="1:3" x14ac:dyDescent="0.25">
      <c r="A187" s="6"/>
      <c r="C187" t="str">
        <f>CONCATENATE("     ",B180)</f>
        <v xml:space="preserve">     Your variant is not associated with any loss of function.</v>
      </c>
    </row>
    <row r="188" spans="1:3" x14ac:dyDescent="0.25">
      <c r="A188" s="6"/>
    </row>
    <row r="189" spans="1:3" x14ac:dyDescent="0.25">
      <c r="A189" s="6"/>
      <c r="C189" t="s">
        <v>455</v>
      </c>
    </row>
    <row r="190" spans="1:3" x14ac:dyDescent="0.25">
      <c r="A190" s="5"/>
    </row>
    <row r="191" spans="1:3" x14ac:dyDescent="0.25">
      <c r="A191" s="6"/>
      <c r="C191" t="str">
        <f>CONCATENATE( " &lt;piechart percentage=",B181," /&gt;")</f>
        <v xml:space="preserve"> &lt;piechart percentage=37.1 /&gt;</v>
      </c>
    </row>
    <row r="192" spans="1:3" x14ac:dyDescent="0.25">
      <c r="A192" s="6"/>
      <c r="C192" t="str">
        <f>" &lt;/Genotype&gt;"</f>
        <v xml:space="preserve"> &lt;/Genotype&gt;</v>
      </c>
    </row>
    <row r="193" spans="1:3" x14ac:dyDescent="0.25">
      <c r="A193" s="6"/>
      <c r="C193" t="str">
        <f>"&lt;/GeneAnalysis&gt;"</f>
        <v>&lt;/GeneAnalysis&gt;</v>
      </c>
    </row>
    <row r="194" spans="1:3" x14ac:dyDescent="0.25">
      <c r="A194" s="6"/>
    </row>
    <row r="195" spans="1:3" x14ac:dyDescent="0.25">
      <c r="A195" s="5"/>
      <c r="C195" t="str">
        <f>CONCATENATE("# How do changes in ",B11," affect people?")</f>
        <v># How do changes in GRIK3 affect people?</v>
      </c>
    </row>
    <row r="196" spans="1:3" x14ac:dyDescent="0.25">
      <c r="A196" s="5"/>
    </row>
    <row r="197" spans="1:3" x14ac:dyDescent="0.25">
      <c r="A197" s="5" t="s">
        <v>54</v>
      </c>
      <c r="B197" t="s">
        <v>457</v>
      </c>
      <c r="C197" t="str">
        <f>B197</f>
        <v>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v>
      </c>
    </row>
    <row r="198" spans="1:3" x14ac:dyDescent="0.25">
      <c r="A198" s="5"/>
    </row>
    <row r="199" spans="1:3" x14ac:dyDescent="0.25">
      <c r="A199" s="5"/>
      <c r="B199" s="8" t="s">
        <v>458</v>
      </c>
      <c r="C199" t="str">
        <f>B199</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0" spans="1:3" x14ac:dyDescent="0.25">
      <c r="A200" s="5"/>
      <c r="B200" s="8"/>
    </row>
    <row r="201" spans="1:3" x14ac:dyDescent="0.25">
      <c r="A201" s="5" t="s">
        <v>17</v>
      </c>
      <c r="B201" t="s">
        <v>459</v>
      </c>
      <c r="C201" t="str">
        <f>B201</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2" spans="1:3" x14ac:dyDescent="0.25">
      <c r="A202" s="5"/>
    </row>
    <row r="203" spans="1:3" x14ac:dyDescent="0.25">
      <c r="A203" s="5"/>
      <c r="B203" t="s">
        <v>460</v>
      </c>
      <c r="C203" t="str">
        <f>B203</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4" spans="1:3" x14ac:dyDescent="0.25">
      <c r="A204" s="5"/>
    </row>
    <row r="205" spans="1:3" x14ac:dyDescent="0.25">
      <c r="A205" s="5"/>
      <c r="C205" t="s">
        <v>55</v>
      </c>
    </row>
    <row r="206" spans="1:3" x14ac:dyDescent="0.25">
      <c r="A206" s="5"/>
    </row>
    <row r="207" spans="1:3" x14ac:dyDescent="0.25">
      <c r="A207" s="6"/>
      <c r="B207" t="s">
        <v>461</v>
      </c>
      <c r="C207" t="str">
        <f>B207</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08" spans="1:3" x14ac:dyDescent="0.25">
      <c r="A208" s="6"/>
    </row>
    <row r="209" spans="1:3" x14ac:dyDescent="0.25">
      <c r="B209" t="s">
        <v>462</v>
      </c>
      <c r="C209" t="str">
        <f>B209</f>
        <v xml:space="preserve">Helpful dietary supplements may include: [Omega-3 PUFAs, CoQ10, N-acetylcysteine, vitamin B12, curcumin, zinc, magnesium, L-Taurine, and L-carnitine.](https://www.ncbi.nlm.nih.gov/pmc/articles/PMC5314655/) </v>
      </c>
    </row>
    <row r="211" spans="1:3" ht="30" x14ac:dyDescent="0.25">
      <c r="A211" t="s">
        <v>56</v>
      </c>
      <c r="B211" s="7" t="s">
        <v>57</v>
      </c>
      <c r="C211" t="str">
        <f>CONCATENATE("&lt;symptoms ",B211,"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62"/>
  <sheetViews>
    <sheetView workbookViewId="0">
      <selection activeCell="C14" sqref="C14"/>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83</v>
      </c>
      <c r="C2" t="str">
        <f>CONCATENATE("# What does the ",B2," gene do?")</f>
        <v># What does the TPRM8 gene do?</v>
      </c>
    </row>
    <row r="3" spans="1:3" x14ac:dyDescent="0.25">
      <c r="A3" s="6"/>
    </row>
    <row r="4" spans="1:3" ht="17.25" x14ac:dyDescent="0.3">
      <c r="A4" s="6" t="s">
        <v>22</v>
      </c>
      <c r="B4" s="24" t="s">
        <v>84</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4"/>
    </row>
    <row r="6" spans="1:3" x14ac:dyDescent="0.25">
      <c r="A6" s="6" t="s">
        <v>23</v>
      </c>
      <c r="B6" s="23">
        <v>2</v>
      </c>
      <c r="C6" t="str">
        <f>CONCATENATE("This gene is located on chromosome ",B6,". The ",B7," it creates acts in your ",B8)</f>
        <v>This gene is located on chromosome 2. The cation channel it creates acts in your nervous, immune, and sensory systems</v>
      </c>
    </row>
    <row r="7" spans="1:3" x14ac:dyDescent="0.25">
      <c r="A7" s="6" t="s">
        <v>24</v>
      </c>
      <c r="B7" s="23" t="s">
        <v>85</v>
      </c>
    </row>
    <row r="8" spans="1:3" x14ac:dyDescent="0.25">
      <c r="A8" s="6" t="s">
        <v>21</v>
      </c>
      <c r="B8" s="23" t="s">
        <v>86</v>
      </c>
    </row>
    <row r="9" spans="1:3" x14ac:dyDescent="0.25">
      <c r="A9" s="5" t="s">
        <v>26</v>
      </c>
      <c r="B9" s="23" t="s">
        <v>92</v>
      </c>
      <c r="C9" t="str">
        <f>CONCATENATE("&lt;TissueList ",B9," /&gt;")</f>
        <v>&lt;TissueList brain, bone marrow and immune system, circulatory and cardiovascular system, respiratory system and lung /&gt;</v>
      </c>
    </row>
    <row r="10" spans="1:3" s="29" customFormat="1" x14ac:dyDescent="0.25">
      <c r="A10" s="30"/>
      <c r="B10" s="28"/>
    </row>
    <row r="11" spans="1:3" x14ac:dyDescent="0.25">
      <c r="A11" s="6" t="s">
        <v>4</v>
      </c>
      <c r="B11" s="23" t="s">
        <v>83</v>
      </c>
      <c r="C11" t="str">
        <f>CONCATENATE("&lt;GeneAnalysis gene=",CHAR(34),B11,CHAR(34)," interval=",CHAR(34),B12,CHAR(34),"&gt; ")</f>
        <v xml:space="preserve">&lt;GeneAnalysis gene="TPRM8" interval="NC_000002.12 :g.233917342_234019522"&gt; </v>
      </c>
    </row>
    <row r="12" spans="1:3" x14ac:dyDescent="0.25">
      <c r="A12" s="6" t="s">
        <v>27</v>
      </c>
      <c r="B12" s="23" t="s">
        <v>264</v>
      </c>
    </row>
    <row r="13" spans="1:3" x14ac:dyDescent="0.25">
      <c r="A13" s="6" t="s">
        <v>28</v>
      </c>
      <c r="B13" s="23" t="s">
        <v>321</v>
      </c>
      <c r="C13" t="str">
        <f>CONCATENATE("# What are some common mutations of ",B11,"?")</f>
        <v># What are some common mutations of TPRM8?</v>
      </c>
    </row>
    <row r="14" spans="1:3" x14ac:dyDescent="0.25">
      <c r="A14" s="6"/>
      <c r="C14" t="s">
        <v>17</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135</v>
      </c>
    </row>
    <row r="18" spans="1:3" x14ac:dyDescent="0.25">
      <c r="A18" s="6" t="s">
        <v>29</v>
      </c>
      <c r="B18" s="1" t="s">
        <v>88</v>
      </c>
      <c r="C18" t="str">
        <f>CONCATENATE(" &lt;Variant hgvs=",CHAR(34),B18,CHAR(34)," name=",CHAR(34),B19,CHAR(34),"&gt; ")</f>
        <v xml:space="preserve"> &lt;Variant hgvs="NC_000002.12:g.234008733G&gt;A" name="G3264+630A"&gt; </v>
      </c>
    </row>
    <row r="19" spans="1:3" x14ac:dyDescent="0.25">
      <c r="A19" s="5" t="s">
        <v>30</v>
      </c>
      <c r="B19" s="26" t="s">
        <v>87</v>
      </c>
    </row>
    <row r="20" spans="1:3" x14ac:dyDescent="0.25">
      <c r="A20" s="5" t="s">
        <v>31</v>
      </c>
      <c r="B20" s="23"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32</v>
      </c>
      <c r="B21" s="23" t="s">
        <v>66</v>
      </c>
      <c r="C21" t="s">
        <v>17</v>
      </c>
    </row>
    <row r="22" spans="1:3" x14ac:dyDescent="0.25">
      <c r="A22" s="5" t="s">
        <v>40</v>
      </c>
      <c r="B22" s="26" t="s">
        <v>108</v>
      </c>
      <c r="C22" t="str">
        <f>"&lt;/Variant&gt;"</f>
        <v>&lt;/Variant&gt;</v>
      </c>
    </row>
    <row r="23" spans="1:3" x14ac:dyDescent="0.25">
      <c r="C23" t="s">
        <v>136</v>
      </c>
    </row>
    <row r="24" spans="1:3" x14ac:dyDescent="0.25">
      <c r="A24" s="6" t="s">
        <v>29</v>
      </c>
      <c r="B24" s="1" t="s">
        <v>94</v>
      </c>
      <c r="C24" t="str">
        <f>CONCATENATE(" &lt;Variant hgvs=",CHAR(34),B24,CHAR(34)," name=",CHAR(34),B25,CHAR(34),"&gt; ")</f>
        <v xml:space="preserve"> &lt;Variant hgvs="NC_000002.12:g.234010670G&gt;A" name="G3264+2567A"&gt; </v>
      </c>
    </row>
    <row r="25" spans="1:3" x14ac:dyDescent="0.25">
      <c r="A25" s="5" t="s">
        <v>30</v>
      </c>
      <c r="B25" s="26" t="s">
        <v>93</v>
      </c>
    </row>
    <row r="26" spans="1:3" x14ac:dyDescent="0.25">
      <c r="A26" s="5" t="s">
        <v>31</v>
      </c>
      <c r="B26" s="23"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32</v>
      </c>
      <c r="B27" s="23" t="s">
        <v>66</v>
      </c>
    </row>
    <row r="28" spans="1:3" x14ac:dyDescent="0.25">
      <c r="A28" s="6" t="s">
        <v>40</v>
      </c>
      <c r="B28" s="26" t="s">
        <v>109</v>
      </c>
      <c r="C28" t="str">
        <f>"&lt;/Variant&gt;"</f>
        <v>&lt;/Variant&gt;</v>
      </c>
    </row>
    <row r="29" spans="1:3" x14ac:dyDescent="0.25">
      <c r="C29" t="s">
        <v>137</v>
      </c>
    </row>
    <row r="30" spans="1:3" x14ac:dyDescent="0.25">
      <c r="A30" s="6" t="s">
        <v>29</v>
      </c>
      <c r="B30" s="1" t="s">
        <v>97</v>
      </c>
      <c r="C30" t="str">
        <f>CONCATENATE(" &lt;Variant hgvs=",CHAR(34),B30,CHAR(34)," name=",CHAR(34),B31,CHAR(34),"&gt; ")</f>
        <v xml:space="preserve"> &lt;Variant hgvs="NC_000002.12:g.233945906G&gt;C" name="G750C"&gt; </v>
      </c>
    </row>
    <row r="31" spans="1:3" x14ac:dyDescent="0.25">
      <c r="A31" s="5" t="s">
        <v>30</v>
      </c>
      <c r="B31" s="1" t="s">
        <v>95</v>
      </c>
    </row>
    <row r="32" spans="1:3" x14ac:dyDescent="0.25">
      <c r="A32" s="5" t="s">
        <v>31</v>
      </c>
      <c r="B32" s="23" t="s">
        <v>38</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32</v>
      </c>
      <c r="B33" s="23" t="str">
        <f>"cytosine (C)"</f>
        <v>cytosine (C)</v>
      </c>
    </row>
    <row r="34" spans="1:3" x14ac:dyDescent="0.25">
      <c r="A34" s="5" t="s">
        <v>40</v>
      </c>
      <c r="B34" s="1" t="s">
        <v>110</v>
      </c>
      <c r="C34" t="str">
        <f>"&lt;/Variant&gt;"</f>
        <v>&lt;/Variant&gt;</v>
      </c>
    </row>
    <row r="35" spans="1:3" x14ac:dyDescent="0.25">
      <c r="A35" s="5"/>
      <c r="C35" t="s">
        <v>138</v>
      </c>
    </row>
    <row r="36" spans="1:3" x14ac:dyDescent="0.25">
      <c r="A36" s="6" t="s">
        <v>29</v>
      </c>
      <c r="B36" s="1" t="s">
        <v>98</v>
      </c>
      <c r="C36" t="str">
        <f>CONCATENATE(" &lt;Variant hgvs=",CHAR(34),B36,CHAR(34)," name=",CHAR(34),B37,CHAR(34),"&gt; ")</f>
        <v xml:space="preserve"> &lt;Variant hgvs="NC_000002.12:g.233916448T&gt;C" name="T-990C"&gt; </v>
      </c>
    </row>
    <row r="37" spans="1:3" x14ac:dyDescent="0.25">
      <c r="A37" s="5" t="s">
        <v>30</v>
      </c>
      <c r="B37" s="26" t="s">
        <v>96</v>
      </c>
    </row>
    <row r="38" spans="1:3" x14ac:dyDescent="0.25">
      <c r="A38" s="5" t="s">
        <v>31</v>
      </c>
      <c r="B38" s="23"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32</v>
      </c>
      <c r="B39" s="23" t="str">
        <f>"cytosine (C)"</f>
        <v>cytosine (C)</v>
      </c>
    </row>
    <row r="40" spans="1:3" x14ac:dyDescent="0.25">
      <c r="A40" s="5" t="s">
        <v>40</v>
      </c>
      <c r="B40" s="26" t="s">
        <v>111</v>
      </c>
      <c r="C40" t="str">
        <f>"&lt;/Variant&gt;"</f>
        <v>&lt;/Variant&gt;</v>
      </c>
    </row>
    <row r="41" spans="1:3" x14ac:dyDescent="0.25">
      <c r="A41" s="6"/>
      <c r="C41" t="s">
        <v>139</v>
      </c>
    </row>
    <row r="42" spans="1:3" x14ac:dyDescent="0.25">
      <c r="A42" s="6" t="s">
        <v>29</v>
      </c>
      <c r="B42" s="1" t="s">
        <v>99</v>
      </c>
      <c r="C42" t="str">
        <f>CONCATENATE(" &lt;Variant hgvs=",CHAR(34),B42,CHAR(34)," name=",CHAR(34),B43,CHAR(34),"&gt; ")</f>
        <v xml:space="preserve"> &lt;Variant hgvs="NC_000002.12:g.233974736A&gt;G" name="A7783504C"&gt; </v>
      </c>
    </row>
    <row r="43" spans="1:3" x14ac:dyDescent="0.25">
      <c r="A43" s="5" t="s">
        <v>30</v>
      </c>
      <c r="B43" s="23" t="s">
        <v>65</v>
      </c>
    </row>
    <row r="44" spans="1:3" x14ac:dyDescent="0.25">
      <c r="A44" s="5" t="s">
        <v>31</v>
      </c>
      <c r="B44" s="23" t="s">
        <v>66</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32</v>
      </c>
      <c r="B45" s="23" t="s">
        <v>38</v>
      </c>
    </row>
    <row r="46" spans="1:3" x14ac:dyDescent="0.25">
      <c r="A46" s="5" t="s">
        <v>40</v>
      </c>
      <c r="B46" s="23" t="s">
        <v>112</v>
      </c>
      <c r="C46" t="str">
        <f>"&lt;/Variant&gt;"</f>
        <v>&lt;/Variant&gt;</v>
      </c>
    </row>
    <row r="47" spans="1:3" s="29" customFormat="1" x14ac:dyDescent="0.25">
      <c r="A47" s="27"/>
      <c r="B47" s="28"/>
    </row>
    <row r="48" spans="1:3" s="29" customFormat="1" x14ac:dyDescent="0.25">
      <c r="A48" s="27"/>
      <c r="B48" s="28"/>
      <c r="C48" t="s">
        <v>135</v>
      </c>
    </row>
    <row r="49" spans="1:3" x14ac:dyDescent="0.25">
      <c r="A49" s="5" t="s">
        <v>39</v>
      </c>
      <c r="B49" s="23" t="s">
        <v>41</v>
      </c>
      <c r="C49" t="str">
        <f>CONCATENATE(" &lt;Genotype hgvs=",CHAR(34),B49,B50,";",B51,CHAR(34)," name=",CHAR(34),B19,CHAR(34),"&gt; ")</f>
        <v xml:space="preserve"> &lt;Genotype hgvs="NC000001_1.11:g.[234008733G&gt;A];[234008733=]" name="G3264+630A"&gt; </v>
      </c>
    </row>
    <row r="50" spans="1:3" x14ac:dyDescent="0.25">
      <c r="A50" s="5" t="s">
        <v>40</v>
      </c>
      <c r="B50" s="23" t="s">
        <v>90</v>
      </c>
    </row>
    <row r="51" spans="1:3" x14ac:dyDescent="0.25">
      <c r="A51" s="5" t="s">
        <v>31</v>
      </c>
      <c r="B51" s="23" t="s">
        <v>91</v>
      </c>
      <c r="C51" t="s">
        <v>452</v>
      </c>
    </row>
    <row r="52" spans="1:3" x14ac:dyDescent="0.25">
      <c r="A52" s="5" t="s">
        <v>45</v>
      </c>
      <c r="B52" s="23"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17</v>
      </c>
    </row>
    <row r="53" spans="1:3" x14ac:dyDescent="0.25">
      <c r="A53" s="6" t="s">
        <v>46</v>
      </c>
      <c r="B53" s="23" t="s">
        <v>463</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47</v>
      </c>
      <c r="B54" s="23">
        <v>28.2</v>
      </c>
    </row>
    <row r="55" spans="1:3" x14ac:dyDescent="0.25">
      <c r="A55" s="5"/>
      <c r="C55" t="s">
        <v>454</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455</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48</v>
      </c>
      <c r="B63" s="23"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49</v>
      </c>
      <c r="B64" s="23" t="s">
        <v>194</v>
      </c>
      <c r="C64" t="s">
        <v>17</v>
      </c>
    </row>
    <row r="65" spans="1:3" x14ac:dyDescent="0.25">
      <c r="A65" s="6" t="s">
        <v>47</v>
      </c>
      <c r="B65" s="23">
        <v>10</v>
      </c>
      <c r="C65" t="s">
        <v>452</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454</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455</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50</v>
      </c>
      <c r="B77" s="23"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51</v>
      </c>
      <c r="B78" s="23" t="s">
        <v>194</v>
      </c>
      <c r="C78" t="s">
        <v>17</v>
      </c>
    </row>
    <row r="79" spans="1:3" x14ac:dyDescent="0.25">
      <c r="A79" s="6" t="s">
        <v>47</v>
      </c>
      <c r="B79" s="23">
        <v>61.8</v>
      </c>
      <c r="C79" t="s">
        <v>452</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454</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455</v>
      </c>
    </row>
    <row r="88" spans="1:3" x14ac:dyDescent="0.25">
      <c r="A88" s="5"/>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136</v>
      </c>
    </row>
    <row r="92" spans="1:3" x14ac:dyDescent="0.25">
      <c r="A92" s="5" t="s">
        <v>39</v>
      </c>
      <c r="B92" s="1" t="s">
        <v>89</v>
      </c>
      <c r="C92" t="str">
        <f>CONCATENATE(" &lt;Genotype hgvs=",CHAR(34),B92,B93,";",B94,CHAR(34)," name=",CHAR(34),B25,CHAR(34),"&gt; ")</f>
        <v xml:space="preserve"> &lt;Genotype hgvs="NC_000002.12:g.[234010670G&gt;A];[234010670=]" name="G3264+2567A"&gt; </v>
      </c>
    </row>
    <row r="93" spans="1:3" x14ac:dyDescent="0.25">
      <c r="A93" s="5" t="s">
        <v>40</v>
      </c>
      <c r="B93" s="23" t="s">
        <v>100</v>
      </c>
    </row>
    <row r="94" spans="1:3" x14ac:dyDescent="0.25">
      <c r="A94" s="5" t="s">
        <v>31</v>
      </c>
      <c r="B94" s="23" t="s">
        <v>101</v>
      </c>
      <c r="C94" t="s">
        <v>452</v>
      </c>
    </row>
    <row r="95" spans="1:3" x14ac:dyDescent="0.25">
      <c r="A95" s="5" t="s">
        <v>45</v>
      </c>
      <c r="B95" s="23"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17</v>
      </c>
    </row>
    <row r="96" spans="1:3" x14ac:dyDescent="0.25">
      <c r="A96" s="6" t="s">
        <v>46</v>
      </c>
      <c r="B96" s="23" t="s">
        <v>464</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47</v>
      </c>
      <c r="B97" s="23">
        <v>43.2</v>
      </c>
    </row>
    <row r="98" spans="1:3" x14ac:dyDescent="0.25">
      <c r="A98" s="5"/>
      <c r="C98" t="s">
        <v>454</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455</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48</v>
      </c>
      <c r="B106" s="23"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49</v>
      </c>
      <c r="B107" s="23" t="s">
        <v>194</v>
      </c>
      <c r="C107" t="s">
        <v>17</v>
      </c>
    </row>
    <row r="108" spans="1:3" x14ac:dyDescent="0.25">
      <c r="A108" s="6" t="s">
        <v>47</v>
      </c>
      <c r="B108" s="23">
        <v>19.600000000000001</v>
      </c>
      <c r="C108" t="s">
        <v>452</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454</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455</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50</v>
      </c>
      <c r="B120" s="23"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51</v>
      </c>
      <c r="B121" s="23" t="s">
        <v>194</v>
      </c>
      <c r="C121" t="s">
        <v>17</v>
      </c>
    </row>
    <row r="122" spans="1:3" x14ac:dyDescent="0.25">
      <c r="A122" s="6" t="s">
        <v>47</v>
      </c>
      <c r="B122" s="23">
        <v>37.200000000000003</v>
      </c>
      <c r="C122" t="s">
        <v>452</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454</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455</v>
      </c>
    </row>
    <row r="131" spans="1:3" x14ac:dyDescent="0.25">
      <c r="A131" s="5"/>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
        <v>137</v>
      </c>
    </row>
    <row r="135" spans="1:3" x14ac:dyDescent="0.25">
      <c r="A135" s="5" t="s">
        <v>39</v>
      </c>
      <c r="B135" s="1" t="s">
        <v>89</v>
      </c>
      <c r="C135" t="str">
        <f>CONCATENATE(" &lt;Genotype hgvs=",CHAR(34),B135,B136,";",B137,CHAR(34)," name=",CHAR(34),B31,CHAR(34),"&gt; ")</f>
        <v xml:space="preserve"> &lt;Genotype hgvs="NC_000002.12:g.[233945906G&gt;C];[233945906=]" name="G750C"&gt; </v>
      </c>
    </row>
    <row r="136" spans="1:3" x14ac:dyDescent="0.25">
      <c r="A136" s="5" t="s">
        <v>40</v>
      </c>
      <c r="B136" s="23" t="s">
        <v>102</v>
      </c>
    </row>
    <row r="137" spans="1:3" x14ac:dyDescent="0.25">
      <c r="A137" s="5" t="s">
        <v>31</v>
      </c>
      <c r="B137" s="23" t="s">
        <v>103</v>
      </c>
      <c r="C137" t="s">
        <v>452</v>
      </c>
    </row>
    <row r="138" spans="1:3" x14ac:dyDescent="0.25">
      <c r="A138" s="5" t="s">
        <v>45</v>
      </c>
      <c r="B138" s="23"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17</v>
      </c>
    </row>
    <row r="139" spans="1:3" x14ac:dyDescent="0.25">
      <c r="A139" s="6" t="s">
        <v>46</v>
      </c>
      <c r="B139" s="23" t="s">
        <v>114</v>
      </c>
      <c r="C139" t="str">
        <f>CONCATENATE("     ",B138)</f>
        <v xml:space="preserve">     People with this variant have one copy of the G750C variant. This substitution of a single nucleotide is known as a missense mutation.</v>
      </c>
    </row>
    <row r="140" spans="1:3" x14ac:dyDescent="0.25">
      <c r="A140" s="6" t="s">
        <v>47</v>
      </c>
      <c r="B140" s="23">
        <v>22.1</v>
      </c>
    </row>
    <row r="141" spans="1:3" x14ac:dyDescent="0.25">
      <c r="A141" s="5"/>
      <c r="C141" t="s">
        <v>454</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455</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48</v>
      </c>
      <c r="B149" s="23"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49</v>
      </c>
      <c r="B150" s="23" t="s">
        <v>166</v>
      </c>
      <c r="C150" t="s">
        <v>17</v>
      </c>
    </row>
    <row r="151" spans="1:3" x14ac:dyDescent="0.25">
      <c r="A151" s="6" t="s">
        <v>47</v>
      </c>
      <c r="B151" s="23">
        <v>7.5</v>
      </c>
      <c r="C151" t="s">
        <v>452</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454</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455</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50</v>
      </c>
      <c r="B163" s="23"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51</v>
      </c>
      <c r="B164" s="23" t="s">
        <v>194</v>
      </c>
      <c r="C164" t="s">
        <v>17</v>
      </c>
    </row>
    <row r="165" spans="1:3" x14ac:dyDescent="0.25">
      <c r="A165" s="6" t="s">
        <v>47</v>
      </c>
      <c r="B165" s="23">
        <v>70.400000000000006</v>
      </c>
      <c r="C165" t="s">
        <v>452</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454</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455</v>
      </c>
    </row>
    <row r="174" spans="1:3" x14ac:dyDescent="0.25">
      <c r="A174" s="5"/>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138</v>
      </c>
    </row>
    <row r="178" spans="1:3" x14ac:dyDescent="0.25">
      <c r="A178" s="5" t="s">
        <v>39</v>
      </c>
      <c r="B178" s="1" t="s">
        <v>89</v>
      </c>
      <c r="C178" t="str">
        <f>CONCATENATE(" &lt;Genotype hgvs=",CHAR(34),B178,B179,";",B180,CHAR(34)," name=",CHAR(34),B37,CHAR(34),"&gt; ")</f>
        <v xml:space="preserve"> &lt;Genotype hgvs="NC_000002.12:g.[233916448T&gt;C];[233916448=]" name="T-990C"&gt; </v>
      </c>
    </row>
    <row r="179" spans="1:3" x14ac:dyDescent="0.25">
      <c r="A179" s="5" t="s">
        <v>40</v>
      </c>
      <c r="B179" s="23" t="s">
        <v>104</v>
      </c>
    </row>
    <row r="180" spans="1:3" x14ac:dyDescent="0.25">
      <c r="A180" s="5" t="s">
        <v>31</v>
      </c>
      <c r="B180" s="23" t="s">
        <v>105</v>
      </c>
      <c r="C180" t="s">
        <v>452</v>
      </c>
    </row>
    <row r="181" spans="1:3" x14ac:dyDescent="0.25">
      <c r="A181" s="5" t="s">
        <v>45</v>
      </c>
      <c r="B181" s="23"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17</v>
      </c>
    </row>
    <row r="182" spans="1:3" x14ac:dyDescent="0.25">
      <c r="A182" s="6" t="s">
        <v>46</v>
      </c>
      <c r="B182" s="23" t="s">
        <v>194</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47</v>
      </c>
      <c r="B183" s="23">
        <v>49.7</v>
      </c>
    </row>
    <row r="184" spans="1:3" x14ac:dyDescent="0.25">
      <c r="A184" s="5"/>
      <c r="C184" t="s">
        <v>454</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455</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48</v>
      </c>
      <c r="B192" s="23"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49</v>
      </c>
      <c r="B193" s="23" t="s">
        <v>166</v>
      </c>
      <c r="C193" t="s">
        <v>17</v>
      </c>
    </row>
    <row r="194" spans="1:3" x14ac:dyDescent="0.25">
      <c r="A194" s="6" t="s">
        <v>47</v>
      </c>
      <c r="B194" s="23">
        <v>30.4</v>
      </c>
      <c r="C194" t="s">
        <v>452</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454</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455</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50</v>
      </c>
      <c r="B206" s="23"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51</v>
      </c>
      <c r="B207" s="23" t="s">
        <v>194</v>
      </c>
      <c r="C207" t="s">
        <v>17</v>
      </c>
    </row>
    <row r="208" spans="1:3" x14ac:dyDescent="0.25">
      <c r="A208" s="6" t="s">
        <v>47</v>
      </c>
      <c r="B208" s="23">
        <v>19.899999999999999</v>
      </c>
      <c r="C208" t="s">
        <v>452</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454</v>
      </c>
    </row>
    <row r="213" spans="1:3" x14ac:dyDescent="0.25">
      <c r="A213" s="6"/>
    </row>
    <row r="214" spans="1:3" x14ac:dyDescent="0.25">
      <c r="A214" s="6"/>
      <c r="C214" t="str">
        <f>CONCATENATE("     ",B207)</f>
        <v xml:space="preserve">     Your variant is not associated with any loss of function.</v>
      </c>
    </row>
    <row r="215" spans="1:3" x14ac:dyDescent="0.25">
      <c r="A215" s="5"/>
    </row>
    <row r="216" spans="1:3" x14ac:dyDescent="0.25">
      <c r="A216" s="5"/>
      <c r="C216" t="s">
        <v>455</v>
      </c>
    </row>
    <row r="217" spans="1:3" x14ac:dyDescent="0.25">
      <c r="A217" s="5"/>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
        <v>139</v>
      </c>
    </row>
    <row r="222" spans="1:3" x14ac:dyDescent="0.25">
      <c r="A222" s="5" t="s">
        <v>39</v>
      </c>
      <c r="B222" s="1" t="s">
        <v>89</v>
      </c>
      <c r="C222" t="str">
        <f>CONCATENATE(" &lt;Genotype hgvs=",CHAR(34),B222,B223,";",B224,CHAR(34)," name=",CHAR(34),B43,CHAR(34),"&gt; ")</f>
        <v xml:space="preserve"> &lt;Genotype hgvs="NC_000002.12:g.[233974736A&gt;G];[233974736=]" name="A7783504C"&gt; </v>
      </c>
    </row>
    <row r="223" spans="1:3" x14ac:dyDescent="0.25">
      <c r="A223" s="5" t="s">
        <v>40</v>
      </c>
      <c r="B223" s="25" t="s">
        <v>106</v>
      </c>
    </row>
    <row r="224" spans="1:3" x14ac:dyDescent="0.25">
      <c r="A224" s="5" t="s">
        <v>31</v>
      </c>
      <c r="B224" s="25" t="s">
        <v>107</v>
      </c>
      <c r="C224" t="s">
        <v>452</v>
      </c>
    </row>
    <row r="225" spans="1:3" x14ac:dyDescent="0.25">
      <c r="A225" s="5" t="s">
        <v>45</v>
      </c>
      <c r="B225" s="23"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17</v>
      </c>
    </row>
    <row r="226" spans="1:3" x14ac:dyDescent="0.25">
      <c r="A226" s="6" t="s">
        <v>46</v>
      </c>
      <c r="B226" s="23" t="s">
        <v>456</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47</v>
      </c>
      <c r="B227" s="23">
        <v>14.2</v>
      </c>
    </row>
    <row r="228" spans="1:3" x14ac:dyDescent="0.25">
      <c r="A228" s="5"/>
      <c r="C228" t="s">
        <v>454</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455</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48</v>
      </c>
      <c r="B236" s="23"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49</v>
      </c>
      <c r="B237" s="23" t="s">
        <v>194</v>
      </c>
      <c r="C237" t="s">
        <v>17</v>
      </c>
    </row>
    <row r="238" spans="1:3" x14ac:dyDescent="0.25">
      <c r="A238" s="6" t="s">
        <v>47</v>
      </c>
      <c r="B238" s="23">
        <v>81.599999999999994</v>
      </c>
      <c r="C238" t="s">
        <v>452</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454</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455</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50</v>
      </c>
      <c r="B250" s="23"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51</v>
      </c>
      <c r="B251" s="23" t="s">
        <v>113</v>
      </c>
      <c r="C251" t="s">
        <v>17</v>
      </c>
    </row>
    <row r="252" spans="1:3" x14ac:dyDescent="0.25">
      <c r="A252" s="6" t="s">
        <v>47</v>
      </c>
      <c r="B252" s="23">
        <v>4.2</v>
      </c>
      <c r="C252" t="s">
        <v>452</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454</v>
      </c>
    </row>
    <row r="257" spans="1:3" x14ac:dyDescent="0.25">
      <c r="A257" s="6"/>
    </row>
    <row r="258" spans="1:3" x14ac:dyDescent="0.25">
      <c r="A258" s="6"/>
      <c r="C258" t="str">
        <f>CONCATENATE("     ",B251)</f>
        <v xml:space="preserve">     This variant is not associated with increased risk.</v>
      </c>
    </row>
    <row r="259" spans="1:3" x14ac:dyDescent="0.25">
      <c r="A259" s="5"/>
    </row>
    <row r="260" spans="1:3" x14ac:dyDescent="0.25">
      <c r="A260" s="5"/>
      <c r="C260" t="s">
        <v>455</v>
      </c>
    </row>
    <row r="261" spans="1:3" x14ac:dyDescent="0.25">
      <c r="A261" s="5"/>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t="s">
        <v>52</v>
      </c>
      <c r="B264" s="23" t="str">
        <f>CONCATENATE("Your ",B11," gene has an unknown variant.")</f>
        <v>Your TPRM8 gene has an unknown variant.</v>
      </c>
      <c r="C264" t="str">
        <f>CONCATENATE(" &lt;Genotype hgvs=",CHAR(34),"unknown",CHAR(34),"&gt; ")</f>
        <v xml:space="preserve"> &lt;Genotype hgvs="unknown"&gt; </v>
      </c>
    </row>
    <row r="265" spans="1:3" x14ac:dyDescent="0.25">
      <c r="A265" s="6" t="s">
        <v>52</v>
      </c>
      <c r="B265" s="23" t="s">
        <v>115</v>
      </c>
      <c r="C265" t="s">
        <v>17</v>
      </c>
    </row>
    <row r="266" spans="1:3" x14ac:dyDescent="0.25">
      <c r="A266" s="6" t="s">
        <v>47</v>
      </c>
      <c r="C266" t="s">
        <v>452</v>
      </c>
    </row>
    <row r="267" spans="1:3" x14ac:dyDescent="0.25">
      <c r="A267" s="6"/>
    </row>
    <row r="268" spans="1:3" x14ac:dyDescent="0.25">
      <c r="A268" s="6"/>
      <c r="C268" t="str">
        <f>CONCATENATE("     ",B264)</f>
        <v xml:space="preserve">     Your TPRM8 gene has an unknown variant.</v>
      </c>
    </row>
    <row r="269" spans="1:3" x14ac:dyDescent="0.25">
      <c r="A269" s="6"/>
    </row>
    <row r="270" spans="1:3" x14ac:dyDescent="0.25">
      <c r="A270" s="6"/>
      <c r="C270" t="s">
        <v>454</v>
      </c>
    </row>
    <row r="271" spans="1:3" x14ac:dyDescent="0.25">
      <c r="A271" s="6"/>
    </row>
    <row r="272" spans="1:3" x14ac:dyDescent="0.25">
      <c r="A272" s="5"/>
      <c r="C272" t="str">
        <f>CONCATENATE("     ",B265)</f>
        <v xml:space="preserve">     The effect is unknown.</v>
      </c>
    </row>
    <row r="273" spans="1:3" x14ac:dyDescent="0.25">
      <c r="A273" s="6"/>
    </row>
    <row r="274" spans="1:3" x14ac:dyDescent="0.25">
      <c r="A274" s="5"/>
      <c r="C274" t="s">
        <v>455</v>
      </c>
    </row>
    <row r="275" spans="1:3" x14ac:dyDescent="0.25">
      <c r="A275" s="5"/>
    </row>
    <row r="276" spans="1:3" x14ac:dyDescent="0.25">
      <c r="A276" s="5"/>
      <c r="C276" t="str">
        <f>CONCATENATE( " &lt;piechart percentage=",B266," /&gt;")</f>
        <v xml:space="preserve"> &lt;piechart percentage= /&gt;</v>
      </c>
    </row>
    <row r="277" spans="1:3" x14ac:dyDescent="0.25">
      <c r="A277" s="5"/>
      <c r="C277" t="str">
        <f>" &lt;/Genotype&gt;"</f>
        <v xml:space="preserve"> &lt;/Genotype&gt;</v>
      </c>
    </row>
    <row r="278" spans="1:3" x14ac:dyDescent="0.25">
      <c r="A278" s="5" t="s">
        <v>50</v>
      </c>
      <c r="B278" s="23" t="str">
        <f>CONCATENATE("Your ",B11," gene has no variants. A normal gene is referred to as a ",CHAR(34),"wild-type",CHAR(34)," gene.")</f>
        <v>Your TPRM8 gene has no variants. A normal gene is referred to as a "wild-type" gene.</v>
      </c>
      <c r="C278" t="str">
        <f>CONCATENATE(" &lt;Genotype hgvs=",CHAR(34),"wildtype",CHAR(34),"&gt;")</f>
        <v xml:space="preserve"> &lt;Genotype hgvs="wildtype"&gt;</v>
      </c>
    </row>
    <row r="279" spans="1:3" x14ac:dyDescent="0.25">
      <c r="A279" s="6" t="s">
        <v>51</v>
      </c>
      <c r="B279" s="23" t="s">
        <v>194</v>
      </c>
      <c r="C279" t="s">
        <v>17</v>
      </c>
    </row>
    <row r="280" spans="1:3" x14ac:dyDescent="0.25">
      <c r="A280" s="6" t="s">
        <v>47</v>
      </c>
      <c r="C280" t="s">
        <v>452</v>
      </c>
    </row>
    <row r="281" spans="1:3" x14ac:dyDescent="0.25">
      <c r="A281" s="6"/>
    </row>
    <row r="282" spans="1:3" x14ac:dyDescent="0.25">
      <c r="A282" s="6"/>
      <c r="C282" t="str">
        <f>CONCATENATE("     ",B278)</f>
        <v xml:space="preserve">     Your TPRM8 gene has no variants. A normal gene is referred to as a "wild-type" gene.</v>
      </c>
    </row>
    <row r="283" spans="1:3" x14ac:dyDescent="0.25">
      <c r="A283" s="6"/>
    </row>
    <row r="284" spans="1:3" x14ac:dyDescent="0.25">
      <c r="A284" s="6"/>
      <c r="C284" t="s">
        <v>454</v>
      </c>
    </row>
    <row r="285" spans="1:3" x14ac:dyDescent="0.25">
      <c r="A285" s="6"/>
    </row>
    <row r="286" spans="1:3" x14ac:dyDescent="0.25">
      <c r="A286" s="6"/>
      <c r="C286" t="str">
        <f>CONCATENATE("     ",B279)</f>
        <v xml:space="preserve">     Your variant is not associated with any loss of function.</v>
      </c>
    </row>
    <row r="287" spans="1:3" x14ac:dyDescent="0.25">
      <c r="A287" s="6"/>
    </row>
    <row r="288" spans="1:3" x14ac:dyDescent="0.25">
      <c r="A288" s="6"/>
      <c r="C288" t="s">
        <v>455</v>
      </c>
    </row>
    <row r="289" spans="1:3" x14ac:dyDescent="0.25">
      <c r="A289" s="5"/>
    </row>
    <row r="290" spans="1:3" x14ac:dyDescent="0.25">
      <c r="A290" s="6"/>
      <c r="C290" t="str">
        <f>CONCATENATE( " &lt;piechart percentage=",B280," /&gt;")</f>
        <v xml:space="preserve"> &lt;piechart percentage= /&gt;</v>
      </c>
    </row>
    <row r="291" spans="1:3" x14ac:dyDescent="0.25">
      <c r="A291" s="6"/>
      <c r="C291" t="str">
        <f>" &lt;/Genotype&gt;"</f>
        <v xml:space="preserve"> &lt;/Genotype&gt;</v>
      </c>
    </row>
    <row r="292" spans="1:3" x14ac:dyDescent="0.25">
      <c r="A292" s="6"/>
      <c r="C292" t="str">
        <f>"&lt;/GeneAnalysis&gt;"</f>
        <v>&lt;/GeneAnalysis&gt;</v>
      </c>
    </row>
    <row r="293" spans="1:3" s="29" customFormat="1" x14ac:dyDescent="0.25">
      <c r="A293" s="27"/>
      <c r="B293" s="28"/>
    </row>
    <row r="294" spans="1:3" s="29" customFormat="1" x14ac:dyDescent="0.25">
      <c r="A294" s="30"/>
      <c r="B294" s="28"/>
      <c r="C294" s="6" t="s">
        <v>116</v>
      </c>
    </row>
    <row r="295" spans="1:3" s="29" customFormat="1" x14ac:dyDescent="0.25">
      <c r="A295" s="30"/>
      <c r="B295" s="28"/>
      <c r="C295" s="6"/>
    </row>
    <row r="296" spans="1:3" x14ac:dyDescent="0.25">
      <c r="A296" s="5"/>
      <c r="C296" t="str">
        <f>CONCATENATE("# How do changes in ",B11," affect people?")</f>
        <v># How do changes in TPRM8 affect people?</v>
      </c>
    </row>
    <row r="297" spans="1:3" x14ac:dyDescent="0.25">
      <c r="A297" s="5"/>
    </row>
    <row r="298" spans="1:3" x14ac:dyDescent="0.25">
      <c r="A298" s="5" t="s">
        <v>54</v>
      </c>
      <c r="B298" s="23"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TPRM8 variants is small, and do not impact treatment. It is possible that variants in this gene interact with other gene variants, which is the reason for our inclusion of this gene.</v>
      </c>
      <c r="C298" t="str">
        <f>B298</f>
        <v>For the vast majority of people, the overall risk associated with the common TPRM8 variants is small, and do not impact treatment. It is possible that variants in this gene interact with other gene variants, which is the reason for our inclusion of this gene.</v>
      </c>
    </row>
    <row r="299" spans="1:3" s="29" customFormat="1" x14ac:dyDescent="0.25">
      <c r="A299" s="27"/>
      <c r="B299" s="28"/>
    </row>
    <row r="300" spans="1:3" s="29" customFormat="1" x14ac:dyDescent="0.25">
      <c r="A300" s="30"/>
      <c r="B300" s="28"/>
      <c r="C300" s="6" t="s">
        <v>128</v>
      </c>
    </row>
    <row r="301" spans="1:3" s="29" customFormat="1" x14ac:dyDescent="0.25">
      <c r="A301" s="30"/>
      <c r="B301" s="28"/>
      <c r="C301" s="6"/>
    </row>
    <row r="302" spans="1:3" x14ac:dyDescent="0.25">
      <c r="A302" s="5"/>
      <c r="C302" t="s">
        <v>117</v>
      </c>
    </row>
    <row r="303" spans="1:3" x14ac:dyDescent="0.25">
      <c r="A303" s="5"/>
    </row>
    <row r="304" spans="1:3" x14ac:dyDescent="0.25">
      <c r="A304" s="5" t="s">
        <v>17</v>
      </c>
      <c r="B304" s="23" t="s">
        <v>127</v>
      </c>
      <c r="C304" t="str">
        <f>B304</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5" spans="1:3" x14ac:dyDescent="0.25">
      <c r="A305" s="5"/>
    </row>
    <row r="306" spans="1:3" x14ac:dyDescent="0.25">
      <c r="A306" s="5"/>
      <c r="C306" t="s">
        <v>55</v>
      </c>
    </row>
    <row r="307" spans="1:3" x14ac:dyDescent="0.25">
      <c r="A307" s="5"/>
    </row>
    <row r="308" spans="1:3" x14ac:dyDescent="0.25">
      <c r="A308" s="5"/>
      <c r="B308" s="23" t="s">
        <v>118</v>
      </c>
      <c r="C308" t="str">
        <f>B308</f>
        <v>No therapies are medically indicated at the moment.</v>
      </c>
    </row>
    <row r="309" spans="1:3" s="29" customFormat="1" x14ac:dyDescent="0.25">
      <c r="A309" s="27"/>
      <c r="B309" s="28"/>
    </row>
    <row r="310" spans="1:3" s="29" customFormat="1" x14ac:dyDescent="0.25">
      <c r="A310" s="30"/>
      <c r="B310" s="28"/>
      <c r="C310" s="6" t="s">
        <v>122</v>
      </c>
    </row>
    <row r="311" spans="1:3" s="29" customFormat="1" x14ac:dyDescent="0.25">
      <c r="A311" s="30"/>
      <c r="B311" s="28"/>
      <c r="C311" s="6"/>
    </row>
    <row r="312" spans="1:3" x14ac:dyDescent="0.25">
      <c r="A312" s="5"/>
      <c r="C312" t="s">
        <v>121</v>
      </c>
    </row>
    <row r="313" spans="1:3" x14ac:dyDescent="0.25">
      <c r="A313" s="5"/>
    </row>
    <row r="314" spans="1:3" x14ac:dyDescent="0.25">
      <c r="A314" s="5" t="s">
        <v>17</v>
      </c>
      <c r="B314" s="23" t="s">
        <v>123</v>
      </c>
      <c r="C314" t="str">
        <f>B314</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15" spans="1:3" x14ac:dyDescent="0.25">
      <c r="A315" s="5"/>
    </row>
    <row r="316" spans="1:3" x14ac:dyDescent="0.25">
      <c r="A316" s="5"/>
      <c r="C316" t="s">
        <v>55</v>
      </c>
    </row>
    <row r="317" spans="1:3" x14ac:dyDescent="0.25">
      <c r="A317" s="5"/>
    </row>
    <row r="318" spans="1:3" x14ac:dyDescent="0.25">
      <c r="A318" s="5"/>
      <c r="B318" s="23" t="s">
        <v>124</v>
      </c>
      <c r="C318" t="str">
        <f>B318</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19" spans="1:3" s="29" customFormat="1" x14ac:dyDescent="0.25">
      <c r="A319" s="27"/>
      <c r="B319" s="28"/>
    </row>
    <row r="320" spans="1:3" s="29" customFormat="1" x14ac:dyDescent="0.25">
      <c r="A320" s="30"/>
      <c r="B320" s="28"/>
      <c r="C320" s="6" t="s">
        <v>126</v>
      </c>
    </row>
    <row r="321" spans="1:3" s="29" customFormat="1" x14ac:dyDescent="0.25">
      <c r="A321" s="30"/>
      <c r="B321" s="28"/>
      <c r="C321" s="6"/>
    </row>
    <row r="322" spans="1:3" x14ac:dyDescent="0.25">
      <c r="A322" s="5"/>
      <c r="C322" t="s">
        <v>120</v>
      </c>
    </row>
    <row r="323" spans="1:3" x14ac:dyDescent="0.25">
      <c r="A323" s="5"/>
    </row>
    <row r="324" spans="1:3" x14ac:dyDescent="0.25">
      <c r="A324" s="5" t="s">
        <v>17</v>
      </c>
      <c r="B324" s="23" t="s">
        <v>465</v>
      </c>
      <c r="C324" t="str">
        <f>B324</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25" spans="1:3" x14ac:dyDescent="0.25">
      <c r="A325" s="5"/>
    </row>
    <row r="326" spans="1:3" x14ac:dyDescent="0.25">
      <c r="A326" s="5"/>
      <c r="C326" t="s">
        <v>55</v>
      </c>
    </row>
    <row r="327" spans="1:3" x14ac:dyDescent="0.25">
      <c r="A327" s="5"/>
    </row>
    <row r="328" spans="1:3" x14ac:dyDescent="0.25">
      <c r="A328" s="5"/>
      <c r="B328" s="23" t="s">
        <v>125</v>
      </c>
      <c r="C328" t="str">
        <f>B328</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29" spans="1:3" s="29" customFormat="1" x14ac:dyDescent="0.25">
      <c r="A329" s="27"/>
      <c r="B329" s="28"/>
    </row>
    <row r="330" spans="1:3" s="29" customFormat="1" x14ac:dyDescent="0.25">
      <c r="A330" s="30"/>
      <c r="B330" s="28"/>
      <c r="C330" s="6" t="s">
        <v>129</v>
      </c>
    </row>
    <row r="331" spans="1:3" s="29" customFormat="1" x14ac:dyDescent="0.25">
      <c r="A331" s="30"/>
      <c r="B331" s="28"/>
      <c r="C331" s="6"/>
    </row>
    <row r="332" spans="1:3" x14ac:dyDescent="0.25">
      <c r="A332" s="5"/>
      <c r="C332" t="s">
        <v>120</v>
      </c>
    </row>
    <row r="333" spans="1:3" x14ac:dyDescent="0.25">
      <c r="A333" s="5"/>
    </row>
    <row r="334" spans="1:3" x14ac:dyDescent="0.25">
      <c r="A334" s="5" t="s">
        <v>17</v>
      </c>
      <c r="B334" s="23" t="s">
        <v>130</v>
      </c>
      <c r="C334" t="str">
        <f>B334</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35" spans="1:3" x14ac:dyDescent="0.25">
      <c r="A335" s="5"/>
    </row>
    <row r="336" spans="1:3" x14ac:dyDescent="0.25">
      <c r="A336" s="5"/>
      <c r="C336" t="s">
        <v>55</v>
      </c>
    </row>
    <row r="337" spans="1:3" x14ac:dyDescent="0.25">
      <c r="A337" s="5"/>
    </row>
    <row r="338" spans="1:3" x14ac:dyDescent="0.25">
      <c r="A338" s="5"/>
      <c r="B338" s="23" t="s">
        <v>131</v>
      </c>
      <c r="C338" t="str">
        <f>B338</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40" spans="1:3" s="29" customFormat="1" x14ac:dyDescent="0.25">
      <c r="A340" s="27"/>
      <c r="B340" s="28"/>
    </row>
    <row r="341" spans="1:3" s="29" customFormat="1" x14ac:dyDescent="0.25">
      <c r="A341" s="30"/>
      <c r="B341" s="28"/>
      <c r="C341" s="6" t="s">
        <v>265</v>
      </c>
    </row>
    <row r="342" spans="1:3" s="29" customFormat="1" x14ac:dyDescent="0.25">
      <c r="A342" s="30"/>
      <c r="B342" s="28"/>
      <c r="C342" s="6"/>
    </row>
    <row r="343" spans="1:3" x14ac:dyDescent="0.25">
      <c r="A343" s="5"/>
      <c r="C343" t="s">
        <v>120</v>
      </c>
    </row>
    <row r="344" spans="1:3" x14ac:dyDescent="0.25">
      <c r="A344" s="5"/>
    </row>
    <row r="345" spans="1:3" x14ac:dyDescent="0.25">
      <c r="A345" s="5" t="s">
        <v>17</v>
      </c>
      <c r="B345" s="23" t="s">
        <v>466</v>
      </c>
      <c r="C345" t="str">
        <f>B345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46" spans="1:3" x14ac:dyDescent="0.25">
      <c r="A346" s="5"/>
    </row>
    <row r="347" spans="1:3" x14ac:dyDescent="0.25">
      <c r="A347" s="5"/>
      <c r="C347" t="s">
        <v>55</v>
      </c>
    </row>
    <row r="348" spans="1:3" x14ac:dyDescent="0.25">
      <c r="A348" s="5"/>
    </row>
    <row r="349" spans="1:3" x14ac:dyDescent="0.25">
      <c r="A349" s="5"/>
      <c r="B349" s="23" t="s">
        <v>119</v>
      </c>
      <c r="C349" t="str">
        <f>B349</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50" spans="1:3" s="29" customFormat="1" x14ac:dyDescent="0.25">
      <c r="A350" s="27"/>
      <c r="B350" s="28"/>
    </row>
    <row r="351" spans="1:3" s="29" customFormat="1" x14ac:dyDescent="0.25">
      <c r="A351" s="30"/>
      <c r="B351" s="28"/>
      <c r="C351" s="6" t="s">
        <v>133</v>
      </c>
    </row>
    <row r="352" spans="1:3" s="29" customFormat="1" x14ac:dyDescent="0.25">
      <c r="A352" s="30"/>
      <c r="B352" s="28"/>
      <c r="C352" s="6"/>
    </row>
    <row r="353" spans="1:3" x14ac:dyDescent="0.25">
      <c r="A353" s="5"/>
      <c r="C353" t="s">
        <v>120</v>
      </c>
    </row>
    <row r="354" spans="1:3" x14ac:dyDescent="0.25">
      <c r="A354" s="5"/>
    </row>
    <row r="355" spans="1:3" x14ac:dyDescent="0.25">
      <c r="A355" s="5" t="s">
        <v>17</v>
      </c>
      <c r="B355" s="23" t="s">
        <v>134</v>
      </c>
      <c r="C355" t="str">
        <f>B355</f>
        <v>The A233974736G A:G heterozygous variant has an increased risk of CFS, with an [odds ratio of 0.37](https://www.ncbi.nlm.nih.gov/pubmed/27835969).</v>
      </c>
    </row>
    <row r="356" spans="1:3" x14ac:dyDescent="0.25">
      <c r="A356" s="5"/>
    </row>
    <row r="357" spans="1:3" x14ac:dyDescent="0.25">
      <c r="A357" s="5"/>
      <c r="C357" t="s">
        <v>55</v>
      </c>
    </row>
    <row r="358" spans="1:3" x14ac:dyDescent="0.25">
      <c r="A358" s="5"/>
    </row>
    <row r="359" spans="1:3" x14ac:dyDescent="0.25">
      <c r="A359" s="5"/>
      <c r="B359" s="23" t="s">
        <v>467</v>
      </c>
      <c r="C359" t="str">
        <f>B359</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360" spans="1:3" s="29" customFormat="1" x14ac:dyDescent="0.25">
      <c r="B360" s="28"/>
    </row>
    <row r="362" spans="1:3" ht="30" x14ac:dyDescent="0.25">
      <c r="A362" t="s">
        <v>56</v>
      </c>
      <c r="B362" s="7" t="s">
        <v>132</v>
      </c>
      <c r="C362" t="str">
        <f>CONCATENATE("&lt;symptoms ",B362,"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03"/>
  <sheetViews>
    <sheetView workbookViewId="0">
      <selection activeCell="C14" sqref="C14"/>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143</v>
      </c>
      <c r="C2" t="str">
        <f>CONCATENATE("# What does the ",B2," gene do?")</f>
        <v># What does the COMT gene do?</v>
      </c>
    </row>
    <row r="3" spans="1:3" x14ac:dyDescent="0.25">
      <c r="A3" s="6"/>
    </row>
    <row r="4" spans="1:3" ht="17.25" x14ac:dyDescent="0.3">
      <c r="A4" s="6" t="s">
        <v>22</v>
      </c>
      <c r="B4" s="24" t="s">
        <v>266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4"/>
    </row>
    <row r="6" spans="1:3" x14ac:dyDescent="0.25">
      <c r="A6" s="6" t="s">
        <v>23</v>
      </c>
      <c r="B6" s="23">
        <v>22</v>
      </c>
      <c r="C6" t="str">
        <f>CONCATENATE("This gene is located on chromosome ",B6,". The ",B7," it creates acts in your ",B8)</f>
        <v>This gene is located on chromosome 22. The enzyme it creates acts in your brain and nervous system, liver, kidney, and blood.</v>
      </c>
    </row>
    <row r="7" spans="1:3" x14ac:dyDescent="0.25">
      <c r="A7" s="6" t="s">
        <v>24</v>
      </c>
      <c r="B7" s="23" t="s">
        <v>144</v>
      </c>
    </row>
    <row r="8" spans="1:3" x14ac:dyDescent="0.25">
      <c r="A8" s="6" t="s">
        <v>21</v>
      </c>
      <c r="B8" s="23" t="s">
        <v>267</v>
      </c>
    </row>
    <row r="9" spans="1:3" x14ac:dyDescent="0.25">
      <c r="A9" s="5" t="s">
        <v>26</v>
      </c>
      <c r="B9" s="23" t="s">
        <v>268</v>
      </c>
      <c r="C9" t="str">
        <f>CONCATENATE("&lt;TissueList ",B9," /&gt;")</f>
        <v>&lt;TissueList brain liver kidney blood D001921 D005221 D005221 D002319  /&gt;</v>
      </c>
    </row>
    <row r="10" spans="1:3" s="29" customFormat="1" x14ac:dyDescent="0.25">
      <c r="A10" s="30"/>
      <c r="B10" s="28"/>
    </row>
    <row r="11" spans="1:3" x14ac:dyDescent="0.25">
      <c r="A11" s="6" t="s">
        <v>4</v>
      </c>
      <c r="B11" s="23" t="s">
        <v>143</v>
      </c>
      <c r="C11" t="str">
        <f>CONCATENATE("&lt;GeneAnalysis gene=",CHAR(34),B11,CHAR(34)," interval=",CHAR(34),B12,CHAR(34),"&gt; ")</f>
        <v xml:space="preserve">&lt;GeneAnalysis gene="COMT" interval="NC_000022.11:g.19941740_19969975"&gt; </v>
      </c>
    </row>
    <row r="12" spans="1:3" x14ac:dyDescent="0.25">
      <c r="A12" s="6" t="s">
        <v>27</v>
      </c>
      <c r="B12" s="23" t="s">
        <v>269</v>
      </c>
    </row>
    <row r="13" spans="1:3" x14ac:dyDescent="0.25">
      <c r="A13" s="6" t="s">
        <v>28</v>
      </c>
      <c r="B13" s="23" t="s">
        <v>321</v>
      </c>
      <c r="C13" t="str">
        <f>CONCATENATE("# What are some common mutations of ",B11,"?")</f>
        <v># What are some common mutations of COMT?</v>
      </c>
    </row>
    <row r="14" spans="1:3" x14ac:dyDescent="0.25">
      <c r="A14" s="6"/>
      <c r="C14" t="s">
        <v>17</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29</v>
      </c>
      <c r="B18" s="1" t="s">
        <v>150</v>
      </c>
      <c r="C18" t="str">
        <f>CONCATENATE(" &lt;Variant hgvs=",CHAR(34),B18,CHAR(34)," name=",CHAR(34),B19,CHAR(34),"&gt; ")</f>
        <v xml:space="preserve"> &lt;Variant hgvs="NC_000022.11:g.19963748G&gt;A" name="G158A"&gt; </v>
      </c>
    </row>
    <row r="19" spans="1:3" x14ac:dyDescent="0.25">
      <c r="A19" s="5" t="s">
        <v>30</v>
      </c>
      <c r="B19" s="1" t="s">
        <v>163</v>
      </c>
    </row>
    <row r="20" spans="1:3" x14ac:dyDescent="0.25">
      <c r="A20" s="5" t="s">
        <v>31</v>
      </c>
      <c r="B20" s="23"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32</v>
      </c>
      <c r="B21" s="23" t="s">
        <v>66</v>
      </c>
      <c r="C21" t="s">
        <v>17</v>
      </c>
    </row>
    <row r="22" spans="1:3" x14ac:dyDescent="0.25">
      <c r="A22" s="5" t="s">
        <v>40</v>
      </c>
      <c r="B22" s="26" t="s">
        <v>164</v>
      </c>
      <c r="C22" t="str">
        <f>"&lt;/Variant&gt;"</f>
        <v>&lt;/Variant&gt;</v>
      </c>
    </row>
    <row r="23" spans="1:3" x14ac:dyDescent="0.25">
      <c r="C23" t="str">
        <f>CONCATENATE("&lt;# ",B25," #&gt;")</f>
        <v>&lt;# C62T #&gt;</v>
      </c>
    </row>
    <row r="24" spans="1:3" x14ac:dyDescent="0.25">
      <c r="A24" s="6" t="s">
        <v>29</v>
      </c>
      <c r="B24" s="1" t="s">
        <v>149</v>
      </c>
      <c r="C24" t="str">
        <f>CONCATENATE(" &lt;Variant hgvs=",CHAR(34),B24,CHAR(34)," name=",CHAR(34),B25,CHAR(34),"&gt; ")</f>
        <v xml:space="preserve"> &lt;Variant hgvs="NC_000022.11:g.19962712C&gt;T" name="C62T"&gt; </v>
      </c>
    </row>
    <row r="25" spans="1:3" x14ac:dyDescent="0.25">
      <c r="A25" s="5" t="s">
        <v>30</v>
      </c>
      <c r="B25" s="26" t="s">
        <v>145</v>
      </c>
    </row>
    <row r="26" spans="1:3" x14ac:dyDescent="0.25">
      <c r="A26" s="5" t="s">
        <v>31</v>
      </c>
      <c r="B26" s="23"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32</v>
      </c>
      <c r="B27" s="23" t="s">
        <v>37</v>
      </c>
    </row>
    <row r="28" spans="1:3" x14ac:dyDescent="0.25">
      <c r="A28" s="6" t="s">
        <v>40</v>
      </c>
      <c r="B28" s="26" t="s">
        <v>151</v>
      </c>
      <c r="C28" t="str">
        <f>"&lt;/Variant&gt;"</f>
        <v>&lt;/Variant&gt;</v>
      </c>
    </row>
    <row r="29" spans="1:3" x14ac:dyDescent="0.25">
      <c r="C29" t="str">
        <f>CONCATENATE("&lt;# ",B31," #&gt;")</f>
        <v>&lt;# T19943884C #&gt;</v>
      </c>
    </row>
    <row r="30" spans="1:3" x14ac:dyDescent="0.25">
      <c r="A30" s="6" t="s">
        <v>29</v>
      </c>
      <c r="B30" s="1" t="s">
        <v>148</v>
      </c>
      <c r="C30" t="str">
        <f>CONCATENATE(" &lt;Variant hgvs=",CHAR(34),B30,CHAR(34)," name=",CHAR(34),B31,CHAR(34),"&gt; ")</f>
        <v xml:space="preserve"> &lt;Variant hgvs="NC_000022.11:g.19943884T&gt;C" name="T19943884C"&gt; </v>
      </c>
    </row>
    <row r="31" spans="1:3" x14ac:dyDescent="0.25">
      <c r="A31" s="5" t="s">
        <v>30</v>
      </c>
      <c r="B31" s="1" t="s">
        <v>160</v>
      </c>
    </row>
    <row r="32" spans="1:3" x14ac:dyDescent="0.25">
      <c r="A32" s="5" t="s">
        <v>31</v>
      </c>
      <c r="B32" s="23"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32</v>
      </c>
      <c r="B33" s="23" t="str">
        <f>"cytosine (C)"</f>
        <v>cytosine (C)</v>
      </c>
    </row>
    <row r="34" spans="1:3" x14ac:dyDescent="0.25">
      <c r="A34" s="5" t="s">
        <v>40</v>
      </c>
      <c r="B34" s="1" t="s">
        <v>161</v>
      </c>
      <c r="C34" t="str">
        <f>"&lt;/Variant&gt;"</f>
        <v>&lt;/Variant&gt;</v>
      </c>
    </row>
    <row r="35" spans="1:3" x14ac:dyDescent="0.25">
      <c r="A35" s="5"/>
      <c r="C35" t="str">
        <f>CONCATENATE("&lt;# ",B37," #&gt;")</f>
        <v>&lt;# T19960814C #&gt;</v>
      </c>
    </row>
    <row r="36" spans="1:3" x14ac:dyDescent="0.25">
      <c r="A36" s="6" t="s">
        <v>29</v>
      </c>
      <c r="B36" s="1" t="s">
        <v>147</v>
      </c>
      <c r="C36" t="str">
        <f>CONCATENATE(" &lt;Variant hgvs=",CHAR(34),B36,CHAR(34)," name=",CHAR(34),B37,CHAR(34),"&gt; ")</f>
        <v xml:space="preserve"> &lt;Variant hgvs="NC_000022.11:g.19960814T&gt;C" name="T19960814C"&gt; </v>
      </c>
    </row>
    <row r="37" spans="1:3" x14ac:dyDescent="0.25">
      <c r="A37" s="5" t="s">
        <v>30</v>
      </c>
      <c r="B37" s="26" t="s">
        <v>157</v>
      </c>
    </row>
    <row r="38" spans="1:3" x14ac:dyDescent="0.25">
      <c r="A38" s="5" t="s">
        <v>31</v>
      </c>
      <c r="B38" s="23"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32</v>
      </c>
      <c r="B39" s="23" t="str">
        <f>"cytosine (C)"</f>
        <v>cytosine (C)</v>
      </c>
    </row>
    <row r="40" spans="1:3" x14ac:dyDescent="0.25">
      <c r="A40" s="5" t="s">
        <v>40</v>
      </c>
      <c r="B40" s="26" t="s">
        <v>158</v>
      </c>
      <c r="C40" t="str">
        <f>"&lt;/Variant&gt;"</f>
        <v>&lt;/Variant&gt;</v>
      </c>
    </row>
    <row r="41" spans="1:3" x14ac:dyDescent="0.25">
      <c r="A41" s="6"/>
      <c r="C41" t="str">
        <f>CONCATENATE("&lt;# ",B43," #&gt;")</f>
        <v>&lt;# T19950010G #&gt;</v>
      </c>
    </row>
    <row r="42" spans="1:3" x14ac:dyDescent="0.25">
      <c r="A42" s="6" t="s">
        <v>29</v>
      </c>
      <c r="B42" s="1" t="s">
        <v>146</v>
      </c>
      <c r="C42" t="str">
        <f>CONCATENATE(" &lt;Variant hgvs=",CHAR(34),B42,CHAR(34)," name=",CHAR(34),B43,CHAR(34),"&gt; ")</f>
        <v xml:space="preserve"> &lt;Variant hgvs="NC_000022.11:g.19950010T&gt;G" name="T19950010G"&gt; </v>
      </c>
    </row>
    <row r="43" spans="1:3" x14ac:dyDescent="0.25">
      <c r="A43" s="5" t="s">
        <v>30</v>
      </c>
      <c r="B43" s="23" t="s">
        <v>159</v>
      </c>
    </row>
    <row r="44" spans="1:3" x14ac:dyDescent="0.25">
      <c r="A44" s="5" t="s">
        <v>31</v>
      </c>
      <c r="B44" s="23" t="s">
        <v>37</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32</v>
      </c>
      <c r="B45" s="23" t="s">
        <v>38</v>
      </c>
    </row>
    <row r="46" spans="1:3" x14ac:dyDescent="0.25">
      <c r="A46" s="5" t="s">
        <v>40</v>
      </c>
      <c r="B46" s="23" t="s">
        <v>162</v>
      </c>
      <c r="C46" t="str">
        <f>"&lt;/Variant&gt;"</f>
        <v>&lt;/Variant&gt;</v>
      </c>
    </row>
    <row r="47" spans="1:3" s="29" customFormat="1" x14ac:dyDescent="0.25">
      <c r="A47" s="27"/>
      <c r="B47" s="28"/>
    </row>
    <row r="48" spans="1:3" s="29" customFormat="1" x14ac:dyDescent="0.25">
      <c r="A48" s="27"/>
      <c r="B48" s="28"/>
      <c r="C48" t="str">
        <f>C17</f>
        <v>&lt;# G158A #&gt;</v>
      </c>
    </row>
    <row r="49" spans="1:3" x14ac:dyDescent="0.25">
      <c r="A49" s="5" t="s">
        <v>39</v>
      </c>
      <c r="B49" s="1" t="s">
        <v>152</v>
      </c>
      <c r="C49" t="str">
        <f>CONCATENATE(" &lt;Genotype hgvs=",CHAR(34),B49,B50,";",B51,CHAR(34)," name=",CHAR(34),B19,CHAR(34),"&gt; ")</f>
        <v xml:space="preserve"> &lt;Genotype hgvs="NC_000022.11:g.[19963748G&gt;A];[19963748=]" name="G158A"&gt; </v>
      </c>
    </row>
    <row r="50" spans="1:3" x14ac:dyDescent="0.25">
      <c r="A50" s="5" t="s">
        <v>40</v>
      </c>
      <c r="B50" s="23" t="s">
        <v>153</v>
      </c>
    </row>
    <row r="51" spans="1:3" x14ac:dyDescent="0.25">
      <c r="A51" s="5" t="s">
        <v>31</v>
      </c>
      <c r="B51" s="23" t="s">
        <v>154</v>
      </c>
      <c r="C51" t="s">
        <v>452</v>
      </c>
    </row>
    <row r="52" spans="1:3" x14ac:dyDescent="0.25">
      <c r="A52" s="5" t="s">
        <v>45</v>
      </c>
      <c r="B52" s="23"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17</v>
      </c>
    </row>
    <row r="53" spans="1:3" x14ac:dyDescent="0.25">
      <c r="A53" s="6" t="s">
        <v>46</v>
      </c>
      <c r="B53" s="23" t="s">
        <v>165</v>
      </c>
      <c r="C53" t="str">
        <f>CONCATENATE("     ",B52)</f>
        <v xml:space="preserve">     People with this variant have one copy of the [G158A](https://www.ncbi.nlm.nih.gov/pubmed/21059181) variant. This substitution of a single nucleotide is known as a missense mutation.</v>
      </c>
    </row>
    <row r="54" spans="1:3" x14ac:dyDescent="0.25">
      <c r="A54" s="6" t="s">
        <v>47</v>
      </c>
      <c r="B54" s="23">
        <v>49.9</v>
      </c>
    </row>
    <row r="55" spans="1:3" x14ac:dyDescent="0.25">
      <c r="A55" s="5"/>
      <c r="C55" t="s">
        <v>454</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455</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48</v>
      </c>
      <c r="B63" s="23"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49</v>
      </c>
      <c r="B64" s="23" t="s">
        <v>166</v>
      </c>
      <c r="C64" t="s">
        <v>17</v>
      </c>
    </row>
    <row r="65" spans="1:3" x14ac:dyDescent="0.25">
      <c r="A65" s="6" t="s">
        <v>47</v>
      </c>
      <c r="B65" s="23">
        <v>24.4</v>
      </c>
      <c r="C65" t="s">
        <v>452</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454</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455</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50</v>
      </c>
      <c r="B77" s="23"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51</v>
      </c>
      <c r="B78" s="23" t="s">
        <v>194</v>
      </c>
      <c r="C78" t="s">
        <v>17</v>
      </c>
    </row>
    <row r="79" spans="1:3" x14ac:dyDescent="0.25">
      <c r="A79" s="6" t="s">
        <v>47</v>
      </c>
      <c r="B79" s="23">
        <v>25.7</v>
      </c>
      <c r="C79" t="s">
        <v>452</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454</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455</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39</v>
      </c>
      <c r="B92" s="1" t="s">
        <v>152</v>
      </c>
      <c r="C92" t="str">
        <f>CONCATENATE(" &lt;Genotype hgvs=",CHAR(34),B92,B93,";",B94,CHAR(34)," name=",CHAR(34),B25,CHAR(34),"&gt; ")</f>
        <v xml:space="preserve"> &lt;Genotype hgvs="NC_000022.11:g.[19962712C&gt;T];[19962712=]" name="C62T"&gt; </v>
      </c>
    </row>
    <row r="93" spans="1:3" x14ac:dyDescent="0.25">
      <c r="A93" s="5" t="s">
        <v>40</v>
      </c>
      <c r="B93" s="23" t="s">
        <v>155</v>
      </c>
    </row>
    <row r="94" spans="1:3" x14ac:dyDescent="0.25">
      <c r="A94" s="5" t="s">
        <v>31</v>
      </c>
      <c r="B94" s="23" t="s">
        <v>156</v>
      </c>
      <c r="C94" t="s">
        <v>452</v>
      </c>
    </row>
    <row r="95" spans="1:3" x14ac:dyDescent="0.25">
      <c r="A95" s="5" t="s">
        <v>45</v>
      </c>
      <c r="B95" s="23"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17</v>
      </c>
    </row>
    <row r="96" spans="1:3" x14ac:dyDescent="0.25">
      <c r="A96" s="6" t="s">
        <v>46</v>
      </c>
      <c r="B96" s="23" t="s">
        <v>165</v>
      </c>
      <c r="C96" t="str">
        <f>CONCATENATE("     ",B95)</f>
        <v xml:space="preserve">     People with this variant have one copy of the [C62T](https://www.ncbi.nlm.nih.gov/pubmed/26891941) variant. This substitution of a single nucleotide is known as a missense mutation.</v>
      </c>
    </row>
    <row r="97" spans="1:3" x14ac:dyDescent="0.25">
      <c r="A97" s="6" t="s">
        <v>47</v>
      </c>
      <c r="B97" s="23">
        <v>49.8</v>
      </c>
    </row>
    <row r="98" spans="1:3" x14ac:dyDescent="0.25">
      <c r="A98" s="5"/>
      <c r="C98" t="s">
        <v>454</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455</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48</v>
      </c>
      <c r="B106" s="23"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49</v>
      </c>
      <c r="B107" s="23" t="s">
        <v>166</v>
      </c>
      <c r="C107" t="s">
        <v>17</v>
      </c>
    </row>
    <row r="108" spans="1:3" x14ac:dyDescent="0.25">
      <c r="A108" s="6" t="s">
        <v>47</v>
      </c>
      <c r="B108" s="23">
        <v>24.7</v>
      </c>
      <c r="C108" t="s">
        <v>452</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454</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455</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50</v>
      </c>
      <c r="B120" s="23"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51</v>
      </c>
      <c r="B121" s="23" t="s">
        <v>194</v>
      </c>
      <c r="C121" t="s">
        <v>17</v>
      </c>
    </row>
    <row r="122" spans="1:3" x14ac:dyDescent="0.25">
      <c r="A122" s="6" t="s">
        <v>47</v>
      </c>
      <c r="B122" s="23">
        <v>25.5</v>
      </c>
      <c r="C122" t="s">
        <v>452</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454</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455</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39</v>
      </c>
      <c r="B135" s="1" t="s">
        <v>89</v>
      </c>
      <c r="C135" t="str">
        <f>CONCATENATE(" &lt;Genotype hgvs=",CHAR(34),B135,B136,";",B137,CHAR(34)," name=",CHAR(34),B31,CHAR(34),"&gt; ")</f>
        <v xml:space="preserve"> &lt;Genotype hgvs="NC_000002.12:g.[233945906G&gt;C];[233945906=]" name="T19943884C"&gt; </v>
      </c>
    </row>
    <row r="136" spans="1:3" x14ac:dyDescent="0.25">
      <c r="A136" s="5" t="s">
        <v>40</v>
      </c>
      <c r="B136" s="23" t="s">
        <v>102</v>
      </c>
    </row>
    <row r="137" spans="1:3" x14ac:dyDescent="0.25">
      <c r="A137" s="5" t="s">
        <v>31</v>
      </c>
      <c r="B137" s="23" t="s">
        <v>103</v>
      </c>
      <c r="C137" t="s">
        <v>452</v>
      </c>
    </row>
    <row r="138" spans="1:3" x14ac:dyDescent="0.25">
      <c r="A138" s="5" t="s">
        <v>45</v>
      </c>
      <c r="B138" s="23"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17</v>
      </c>
    </row>
    <row r="139" spans="1:3" x14ac:dyDescent="0.25">
      <c r="A139" s="6" t="s">
        <v>46</v>
      </c>
      <c r="B139" s="23" t="s">
        <v>165</v>
      </c>
      <c r="C139" t="str">
        <f>CONCATENATE("     ",B138)</f>
        <v xml:space="preserve">     People with this variant have one copy of the T19943884C variant. This substitution of a single nucleotide is known as a missense mutation.</v>
      </c>
    </row>
    <row r="140" spans="1:3" x14ac:dyDescent="0.25">
      <c r="A140" s="6" t="s">
        <v>47</v>
      </c>
      <c r="B140" s="23">
        <v>48.1</v>
      </c>
    </row>
    <row r="141" spans="1:3" x14ac:dyDescent="0.25">
      <c r="A141" s="5"/>
      <c r="C141" t="s">
        <v>454</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455</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48</v>
      </c>
      <c r="B149" s="23"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49</v>
      </c>
      <c r="B150" s="23" t="s">
        <v>166</v>
      </c>
      <c r="C150" t="s">
        <v>17</v>
      </c>
    </row>
    <row r="151" spans="1:3" x14ac:dyDescent="0.25">
      <c r="A151" s="6" t="s">
        <v>47</v>
      </c>
      <c r="B151" s="23">
        <v>28.3</v>
      </c>
      <c r="C151" t="s">
        <v>452</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454</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455</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50</v>
      </c>
      <c r="B163" s="23"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51</v>
      </c>
      <c r="B164" s="23" t="s">
        <v>194</v>
      </c>
      <c r="C164" t="s">
        <v>17</v>
      </c>
    </row>
    <row r="165" spans="1:3" x14ac:dyDescent="0.25">
      <c r="A165" s="6" t="s">
        <v>47</v>
      </c>
      <c r="B165" s="23">
        <v>23.6</v>
      </c>
      <c r="C165" t="s">
        <v>452</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454</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455</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39</v>
      </c>
      <c r="B178" s="1" t="s">
        <v>89</v>
      </c>
      <c r="C178" t="str">
        <f>CONCATENATE(" &lt;Genotype hgvs=",CHAR(34),B178,B179,";",B180,CHAR(34)," name=",CHAR(34),B37,CHAR(34),"&gt; ")</f>
        <v xml:space="preserve"> &lt;Genotype hgvs="NC_000002.12:g.[233916448T&gt;C];[233916448=]" name="T19960814C"&gt; </v>
      </c>
    </row>
    <row r="179" spans="1:3" x14ac:dyDescent="0.25">
      <c r="A179" s="5" t="s">
        <v>40</v>
      </c>
      <c r="B179" s="23" t="s">
        <v>104</v>
      </c>
    </row>
    <row r="180" spans="1:3" x14ac:dyDescent="0.25">
      <c r="A180" s="5" t="s">
        <v>31</v>
      </c>
      <c r="B180" s="23" t="s">
        <v>105</v>
      </c>
      <c r="C180" t="s">
        <v>452</v>
      </c>
    </row>
    <row r="181" spans="1:3" x14ac:dyDescent="0.25">
      <c r="A181" s="5" t="s">
        <v>45</v>
      </c>
      <c r="B181" s="23"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17</v>
      </c>
    </row>
    <row r="182" spans="1:3" x14ac:dyDescent="0.25">
      <c r="A182" s="6" t="s">
        <v>46</v>
      </c>
      <c r="B182" s="23" t="s">
        <v>166</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47</v>
      </c>
      <c r="B183" s="23">
        <v>40.9</v>
      </c>
    </row>
    <row r="184" spans="1:3" x14ac:dyDescent="0.25">
      <c r="A184" s="5"/>
      <c r="C184" t="s">
        <v>454</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455</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48</v>
      </c>
      <c r="B192" s="23"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49</v>
      </c>
      <c r="B193" s="23" t="s">
        <v>166</v>
      </c>
      <c r="C193" t="s">
        <v>17</v>
      </c>
    </row>
    <row r="194" spans="1:3" x14ac:dyDescent="0.25">
      <c r="A194" s="6" t="s">
        <v>47</v>
      </c>
      <c r="B194" s="23">
        <v>18.5</v>
      </c>
      <c r="C194" t="s">
        <v>452</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454</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455</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50</v>
      </c>
      <c r="B206" s="23"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51</v>
      </c>
      <c r="B207" s="23" t="s">
        <v>468</v>
      </c>
      <c r="C207" t="s">
        <v>17</v>
      </c>
    </row>
    <row r="208" spans="1:3" x14ac:dyDescent="0.25">
      <c r="A208" s="6" t="s">
        <v>47</v>
      </c>
      <c r="B208" s="23">
        <v>40.6</v>
      </c>
      <c r="C208" t="s">
        <v>452</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454</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455</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39</v>
      </c>
      <c r="B222" s="1" t="s">
        <v>89</v>
      </c>
      <c r="C222" t="str">
        <f>CONCATENATE(" &lt;Genotype hgvs=",CHAR(34),B222,B223,";",B224,CHAR(34)," name=",CHAR(34),B43,CHAR(34),"&gt; ")</f>
        <v xml:space="preserve"> &lt;Genotype hgvs="NC_000002.12:g.[233974736A&gt;G];[233974736=]" name="T19950010G"&gt; </v>
      </c>
    </row>
    <row r="223" spans="1:3" x14ac:dyDescent="0.25">
      <c r="A223" s="5" t="s">
        <v>40</v>
      </c>
      <c r="B223" s="25" t="s">
        <v>106</v>
      </c>
    </row>
    <row r="224" spans="1:3" x14ac:dyDescent="0.25">
      <c r="A224" s="5" t="s">
        <v>31</v>
      </c>
      <c r="B224" s="25" t="s">
        <v>107</v>
      </c>
      <c r="C224" t="s">
        <v>452</v>
      </c>
    </row>
    <row r="225" spans="1:3" x14ac:dyDescent="0.25">
      <c r="A225" s="5" t="s">
        <v>45</v>
      </c>
      <c r="B225" s="23"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17</v>
      </c>
    </row>
    <row r="226" spans="1:3" x14ac:dyDescent="0.25">
      <c r="A226" s="6" t="s">
        <v>46</v>
      </c>
      <c r="B226" s="23" t="s">
        <v>165</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47</v>
      </c>
      <c r="B227" s="23">
        <v>37.5</v>
      </c>
    </row>
    <row r="228" spans="1:3" x14ac:dyDescent="0.25">
      <c r="A228" s="5"/>
      <c r="C228" t="s">
        <v>454</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455</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48</v>
      </c>
      <c r="B236" s="23"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49</v>
      </c>
      <c r="B237" s="23" t="s">
        <v>166</v>
      </c>
      <c r="C237" t="s">
        <v>17</v>
      </c>
    </row>
    <row r="238" spans="1:3" x14ac:dyDescent="0.25">
      <c r="A238" s="6" t="s">
        <v>47</v>
      </c>
      <c r="B238" s="23">
        <v>15.6</v>
      </c>
      <c r="C238" t="s">
        <v>452</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454</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455</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50</v>
      </c>
      <c r="B250" s="23"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51</v>
      </c>
      <c r="B251" s="23" t="s">
        <v>194</v>
      </c>
      <c r="C251" t="s">
        <v>17</v>
      </c>
    </row>
    <row r="252" spans="1:3" x14ac:dyDescent="0.25">
      <c r="A252" s="6" t="s">
        <v>47</v>
      </c>
      <c r="B252" s="23">
        <v>46.9</v>
      </c>
      <c r="C252" t="s">
        <v>452</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454</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455</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t="s">
        <v>52</v>
      </c>
      <c r="B264" s="23" t="str">
        <f>CONCATENATE("Your ",B11," has an unknown variant.")</f>
        <v>Your COMT has an unknown variant.</v>
      </c>
      <c r="C264" t="str">
        <f>CONCATENATE(" &lt;Genotype hgvs=",CHAR(34),"unknown",CHAR(34),"&gt; ")</f>
        <v xml:space="preserve"> &lt;Genotype hgvs="unknown"&gt; </v>
      </c>
    </row>
    <row r="265" spans="1:3" x14ac:dyDescent="0.25">
      <c r="A265" s="6" t="s">
        <v>52</v>
      </c>
      <c r="B265" s="23" t="s">
        <v>115</v>
      </c>
      <c r="C265" t="s">
        <v>17</v>
      </c>
    </row>
    <row r="266" spans="1:3" x14ac:dyDescent="0.25">
      <c r="A266" s="6" t="s">
        <v>47</v>
      </c>
      <c r="C266" t="s">
        <v>452</v>
      </c>
    </row>
    <row r="267" spans="1:3" x14ac:dyDescent="0.25">
      <c r="A267" s="6"/>
    </row>
    <row r="268" spans="1:3" x14ac:dyDescent="0.25">
      <c r="A268" s="6"/>
      <c r="C268" t="str">
        <f>CONCATENATE("     ",B264)</f>
        <v xml:space="preserve">     Your COMT has an unknown variant.</v>
      </c>
    </row>
    <row r="269" spans="1:3" x14ac:dyDescent="0.25">
      <c r="A269" s="6"/>
    </row>
    <row r="270" spans="1:3" x14ac:dyDescent="0.25">
      <c r="A270" s="6"/>
      <c r="C270" t="s">
        <v>454</v>
      </c>
    </row>
    <row r="271" spans="1:3" x14ac:dyDescent="0.25">
      <c r="A271" s="6"/>
    </row>
    <row r="272" spans="1:3" x14ac:dyDescent="0.25">
      <c r="A272" s="5"/>
      <c r="C272" t="str">
        <f>CONCATENATE("     ",B265)</f>
        <v xml:space="preserve">     The effect is unknown.</v>
      </c>
    </row>
    <row r="273" spans="1:3" x14ac:dyDescent="0.25">
      <c r="A273" s="6"/>
    </row>
    <row r="274" spans="1:3" x14ac:dyDescent="0.25">
      <c r="A274" s="5"/>
      <c r="C274" t="s">
        <v>455</v>
      </c>
    </row>
    <row r="275" spans="1:3" x14ac:dyDescent="0.25">
      <c r="A275" s="5"/>
    </row>
    <row r="276" spans="1:3" x14ac:dyDescent="0.25">
      <c r="A276" s="5"/>
      <c r="C276" t="str">
        <f>CONCATENATE( " &lt;piechart percentage=",B266," /&gt;")</f>
        <v xml:space="preserve"> &lt;piechart percentage= /&gt;</v>
      </c>
    </row>
    <row r="277" spans="1:3" x14ac:dyDescent="0.25">
      <c r="A277" s="5"/>
      <c r="C277" t="str">
        <f>" &lt;/Genotype&gt;"</f>
        <v xml:space="preserve"> &lt;/Genotype&gt;</v>
      </c>
    </row>
    <row r="278" spans="1:3" x14ac:dyDescent="0.25">
      <c r="A278" s="5" t="s">
        <v>50</v>
      </c>
      <c r="B278" s="23" t="str">
        <f>CONCATENATE("Your ",B11," has no variants. A normal gene is referred to as a ",CHAR(34),"wild-type",CHAR(34)," gene.")</f>
        <v>Your COMT has no variants. A normal gene is referred to as a "wild-type" gene.</v>
      </c>
      <c r="C278" t="str">
        <f>CONCATENATE(" &lt;Genotype hgvs=",CHAR(34),"wildtype",CHAR(34),"&gt;")</f>
        <v xml:space="preserve"> &lt;Genotype hgvs="wildtype"&gt;</v>
      </c>
    </row>
    <row r="279" spans="1:3" x14ac:dyDescent="0.25">
      <c r="A279" s="6" t="s">
        <v>51</v>
      </c>
      <c r="B279" s="23" t="s">
        <v>113</v>
      </c>
      <c r="C279" t="s">
        <v>17</v>
      </c>
    </row>
    <row r="280" spans="1:3" x14ac:dyDescent="0.25">
      <c r="A280" s="6" t="s">
        <v>47</v>
      </c>
      <c r="C280" t="s">
        <v>452</v>
      </c>
    </row>
    <row r="281" spans="1:3" x14ac:dyDescent="0.25">
      <c r="A281" s="6"/>
    </row>
    <row r="282" spans="1:3" x14ac:dyDescent="0.25">
      <c r="A282" s="6"/>
      <c r="C282" t="str">
        <f>CONCATENATE("     ",B278)</f>
        <v xml:space="preserve">     Your COMT has no variants. A normal gene is referred to as a "wild-type" gene.</v>
      </c>
    </row>
    <row r="283" spans="1:3" x14ac:dyDescent="0.25">
      <c r="A283" s="6"/>
    </row>
    <row r="284" spans="1:3" x14ac:dyDescent="0.25">
      <c r="A284" s="6"/>
      <c r="C284" t="s">
        <v>454</v>
      </c>
    </row>
    <row r="285" spans="1:3" x14ac:dyDescent="0.25">
      <c r="A285" s="6"/>
    </row>
    <row r="286" spans="1:3" x14ac:dyDescent="0.25">
      <c r="A286" s="6"/>
      <c r="C286" t="str">
        <f>CONCATENATE("     ",B279)</f>
        <v xml:space="preserve">     This variant is not associated with increased risk.</v>
      </c>
    </row>
    <row r="287" spans="1:3" x14ac:dyDescent="0.25">
      <c r="A287" s="6"/>
    </row>
    <row r="288" spans="1:3" x14ac:dyDescent="0.25">
      <c r="A288" s="6"/>
      <c r="C288" t="s">
        <v>455</v>
      </c>
    </row>
    <row r="289" spans="1:3" x14ac:dyDescent="0.25">
      <c r="A289" s="5"/>
    </row>
    <row r="290" spans="1:3" x14ac:dyDescent="0.25">
      <c r="A290" s="6"/>
      <c r="C290" t="str">
        <f>CONCATENATE( " &lt;piechart percentage=",B280," /&gt;")</f>
        <v xml:space="preserve"> &lt;piechart percentage= /&gt;</v>
      </c>
    </row>
    <row r="291" spans="1:3" x14ac:dyDescent="0.25">
      <c r="A291" s="6"/>
      <c r="C291" t="str">
        <f>" &lt;/Genotype&gt;"</f>
        <v xml:space="preserve"> &lt;/Genotype&gt;</v>
      </c>
    </row>
    <row r="292" spans="1:3" x14ac:dyDescent="0.25">
      <c r="A292" s="6"/>
      <c r="C292" t="str">
        <f>"&lt;/GeneAnalysis&gt;"</f>
        <v>&lt;/GeneAnalysis&gt;</v>
      </c>
    </row>
    <row r="293" spans="1:3" s="29" customFormat="1" x14ac:dyDescent="0.25">
      <c r="A293" s="30"/>
      <c r="B293" s="28"/>
    </row>
    <row r="294" spans="1:3" x14ac:dyDescent="0.25">
      <c r="A294" s="5"/>
      <c r="C294" t="str">
        <f>CONCATENATE("# How do changes in ",B11," affect people?")</f>
        <v># How do changes in COMT affect people?</v>
      </c>
    </row>
    <row r="295" spans="1:3" x14ac:dyDescent="0.25">
      <c r="A295" s="5"/>
    </row>
    <row r="296" spans="1:3" x14ac:dyDescent="0.25">
      <c r="A296" s="5" t="s">
        <v>54</v>
      </c>
      <c r="B296" s="23"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COMT variants is small, and do not impact treatment. It is possible that variants in this gene interact with other gene variants, which is the reason for our inclusion of this gene.</v>
      </c>
      <c r="C296" t="str">
        <f>B296</f>
        <v>For the vast majority of people, the overall risk associated with the common COMT variants is small, and do not impact treatment. It is possible that variants in this gene interact with other gene variants, which is the reason for our inclusion of this gene.</v>
      </c>
    </row>
    <row r="297" spans="1:3" s="29" customFormat="1" x14ac:dyDescent="0.25">
      <c r="A297" s="27"/>
      <c r="B297" s="28"/>
    </row>
    <row r="298" spans="1:3" s="29" customFormat="1" x14ac:dyDescent="0.25">
      <c r="A298" s="30"/>
      <c r="B298" s="28"/>
      <c r="C298" s="6" t="s">
        <v>175</v>
      </c>
    </row>
    <row r="299" spans="1:3" s="29" customFormat="1" x14ac:dyDescent="0.25">
      <c r="A299" s="30"/>
      <c r="B299" s="28"/>
      <c r="C299" s="6"/>
    </row>
    <row r="300" spans="1:3" x14ac:dyDescent="0.25">
      <c r="A300" s="5"/>
      <c r="C300" t="s">
        <v>117</v>
      </c>
    </row>
    <row r="301" spans="1:3" x14ac:dyDescent="0.25">
      <c r="A301" s="5"/>
    </row>
    <row r="302" spans="1:3" x14ac:dyDescent="0.25">
      <c r="A302" s="5" t="s">
        <v>17</v>
      </c>
      <c r="B302" s="23" t="s">
        <v>469</v>
      </c>
      <c r="C302" t="str">
        <f>B302</f>
        <v>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v>
      </c>
    </row>
    <row r="303" spans="1:3" x14ac:dyDescent="0.25">
      <c r="A303" s="5"/>
    </row>
    <row r="304" spans="1:3" x14ac:dyDescent="0.25">
      <c r="A304" s="5"/>
      <c r="C304" t="s">
        <v>55</v>
      </c>
    </row>
    <row r="305" spans="1:3" x14ac:dyDescent="0.25">
      <c r="A305" s="5"/>
    </row>
    <row r="306" spans="1:3" x14ac:dyDescent="0.25">
      <c r="A306" s="5"/>
      <c r="B306" s="37" t="s">
        <v>470</v>
      </c>
      <c r="C306" t="str">
        <f>B306</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07" spans="1:3" s="29" customFormat="1" x14ac:dyDescent="0.25">
      <c r="A307" s="27"/>
      <c r="B307" s="28"/>
    </row>
    <row r="308" spans="1:3" s="29" customFormat="1" x14ac:dyDescent="0.25">
      <c r="A308" s="30"/>
      <c r="B308" s="28"/>
      <c r="C308" s="6" t="s">
        <v>167</v>
      </c>
    </row>
    <row r="309" spans="1:3" s="29" customFormat="1" x14ac:dyDescent="0.25">
      <c r="A309" s="30"/>
      <c r="B309" s="28"/>
      <c r="C309" s="6"/>
    </row>
    <row r="310" spans="1:3" x14ac:dyDescent="0.25">
      <c r="A310" s="5"/>
    </row>
    <row r="311" spans="1:3" x14ac:dyDescent="0.25">
      <c r="A311" s="5"/>
      <c r="C311" t="s">
        <v>117</v>
      </c>
    </row>
    <row r="312" spans="1:3" x14ac:dyDescent="0.25">
      <c r="A312" s="5"/>
    </row>
    <row r="313" spans="1:3" x14ac:dyDescent="0.25">
      <c r="A313" s="5" t="s">
        <v>17</v>
      </c>
      <c r="B313" s="37" t="s">
        <v>471</v>
      </c>
      <c r="C313" t="str">
        <f>B313</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14" spans="1:3" x14ac:dyDescent="0.25">
      <c r="A314" s="5"/>
    </row>
    <row r="315" spans="1:3" x14ac:dyDescent="0.25">
      <c r="A315" s="5"/>
      <c r="C315" t="s">
        <v>55</v>
      </c>
    </row>
    <row r="316" spans="1:3" x14ac:dyDescent="0.25">
      <c r="A316" s="5"/>
    </row>
    <row r="317" spans="1:3" x14ac:dyDescent="0.25">
      <c r="A317" s="5"/>
      <c r="B317" s="37" t="s">
        <v>472</v>
      </c>
      <c r="C317" t="str">
        <f>B317</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8" spans="1:3" s="29" customFormat="1" x14ac:dyDescent="0.25">
      <c r="A318" s="27"/>
      <c r="B318" s="28"/>
    </row>
    <row r="319" spans="1:3" s="29" customFormat="1" x14ac:dyDescent="0.25">
      <c r="A319" s="30"/>
      <c r="B319" s="28"/>
      <c r="C319" s="6" t="s">
        <v>168</v>
      </c>
    </row>
    <row r="320" spans="1:3" s="29" customFormat="1" x14ac:dyDescent="0.25">
      <c r="A320" s="30"/>
      <c r="B320" s="28"/>
      <c r="C320" s="6"/>
    </row>
    <row r="321" spans="1:3" x14ac:dyDescent="0.25">
      <c r="A321" s="5"/>
      <c r="C321" t="s">
        <v>169</v>
      </c>
    </row>
    <row r="322" spans="1:3" x14ac:dyDescent="0.25">
      <c r="A322" s="5"/>
    </row>
    <row r="323" spans="1:3" x14ac:dyDescent="0.25">
      <c r="A323" s="5" t="s">
        <v>17</v>
      </c>
      <c r="B323" s="37" t="s">
        <v>513</v>
      </c>
      <c r="C323" t="str">
        <f>B323</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24" spans="1:3" x14ac:dyDescent="0.25">
      <c r="A324" s="5"/>
    </row>
    <row r="325" spans="1:3" x14ac:dyDescent="0.25">
      <c r="A325" s="5"/>
      <c r="C325" t="s">
        <v>55</v>
      </c>
    </row>
    <row r="326" spans="1:3" x14ac:dyDescent="0.25">
      <c r="A326" s="5"/>
    </row>
    <row r="327" spans="1:3" x14ac:dyDescent="0.25">
      <c r="A327" s="5"/>
      <c r="B327" s="37" t="s">
        <v>473</v>
      </c>
      <c r="C327" t="str">
        <f>B327</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9" spans="1:3" s="29" customFormat="1" x14ac:dyDescent="0.25">
      <c r="A329" s="27"/>
      <c r="B329" s="28"/>
    </row>
    <row r="330" spans="1:3" s="29" customFormat="1" x14ac:dyDescent="0.25">
      <c r="A330" s="30"/>
      <c r="B330" s="28"/>
      <c r="C330" s="6" t="s">
        <v>170</v>
      </c>
    </row>
    <row r="331" spans="1:3" s="29" customFormat="1" x14ac:dyDescent="0.25">
      <c r="A331" s="30"/>
      <c r="B331" s="28"/>
      <c r="C331" s="6"/>
    </row>
    <row r="332" spans="1:3" x14ac:dyDescent="0.25">
      <c r="A332" s="5"/>
      <c r="C332" t="s">
        <v>171</v>
      </c>
    </row>
    <row r="333" spans="1:3" x14ac:dyDescent="0.25">
      <c r="A333" s="5"/>
    </row>
    <row r="334" spans="1:3" x14ac:dyDescent="0.25">
      <c r="A334" s="5" t="s">
        <v>17</v>
      </c>
      <c r="B334" s="37" t="s">
        <v>474</v>
      </c>
      <c r="C334" t="str">
        <f>B334</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35" spans="1:3" x14ac:dyDescent="0.25">
      <c r="A335" s="5"/>
    </row>
    <row r="336" spans="1:3" x14ac:dyDescent="0.25">
      <c r="A336" s="5"/>
      <c r="C336" t="s">
        <v>55</v>
      </c>
    </row>
    <row r="337" spans="1:3" x14ac:dyDescent="0.25">
      <c r="A337" s="5"/>
    </row>
    <row r="338" spans="1:3" x14ac:dyDescent="0.25">
      <c r="A338" s="5"/>
      <c r="B338" s="37" t="s">
        <v>475</v>
      </c>
      <c r="C338" t="str">
        <f>B338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9" spans="1:3" s="29" customFormat="1" x14ac:dyDescent="0.25">
      <c r="A339" s="27"/>
      <c r="B339" s="28"/>
    </row>
    <row r="340" spans="1:3" s="29" customFormat="1" x14ac:dyDescent="0.25">
      <c r="A340" s="30"/>
      <c r="B340" s="28"/>
      <c r="C340" s="6" t="s">
        <v>172</v>
      </c>
    </row>
    <row r="341" spans="1:3" s="29" customFormat="1" x14ac:dyDescent="0.25">
      <c r="A341" s="30"/>
      <c r="B341" s="28"/>
      <c r="C341" s="6"/>
    </row>
    <row r="342" spans="1:3" x14ac:dyDescent="0.25">
      <c r="A342" s="5"/>
      <c r="C342" t="s">
        <v>169</v>
      </c>
    </row>
    <row r="343" spans="1:3" x14ac:dyDescent="0.25">
      <c r="A343" s="5"/>
    </row>
    <row r="344" spans="1:3" x14ac:dyDescent="0.25">
      <c r="A344" s="5" t="s">
        <v>17</v>
      </c>
      <c r="B344" s="23" t="s">
        <v>476</v>
      </c>
      <c r="C344" t="str">
        <f>B344</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5" spans="1:3" x14ac:dyDescent="0.25">
      <c r="A345" s="5"/>
    </row>
    <row r="346" spans="1:3" x14ac:dyDescent="0.25">
      <c r="A346" s="5"/>
      <c r="C346" t="s">
        <v>55</v>
      </c>
    </row>
    <row r="347" spans="1:3" x14ac:dyDescent="0.25">
      <c r="A347" s="5"/>
    </row>
    <row r="348" spans="1:3" x14ac:dyDescent="0.25">
      <c r="A348" s="5"/>
      <c r="B348" s="37" t="s">
        <v>477</v>
      </c>
      <c r="C348" t="str">
        <f>B348</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29" customFormat="1" x14ac:dyDescent="0.25">
      <c r="A349" s="27"/>
      <c r="B349" s="28"/>
    </row>
    <row r="350" spans="1:3" s="29" customFormat="1" x14ac:dyDescent="0.25">
      <c r="A350" s="30"/>
      <c r="B350" s="28"/>
      <c r="C350" s="6" t="s">
        <v>173</v>
      </c>
    </row>
    <row r="351" spans="1:3" s="29" customFormat="1" x14ac:dyDescent="0.25">
      <c r="A351" s="30"/>
      <c r="B351" s="28"/>
      <c r="C351" s="6"/>
    </row>
    <row r="352" spans="1:3" x14ac:dyDescent="0.25">
      <c r="A352" s="5"/>
      <c r="C352" t="s">
        <v>171</v>
      </c>
    </row>
    <row r="353" spans="1:3" x14ac:dyDescent="0.25">
      <c r="A353" s="5"/>
    </row>
    <row r="354" spans="1:3" x14ac:dyDescent="0.25">
      <c r="A354" s="5" t="s">
        <v>17</v>
      </c>
      <c r="B354" s="23" t="s">
        <v>478</v>
      </c>
      <c r="C354" t="str">
        <f>B354</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5" spans="1:3" x14ac:dyDescent="0.25">
      <c r="A355" s="5"/>
    </row>
    <row r="356" spans="1:3" x14ac:dyDescent="0.25">
      <c r="A356" s="5"/>
      <c r="C356" t="s">
        <v>55</v>
      </c>
    </row>
    <row r="357" spans="1:3" x14ac:dyDescent="0.25">
      <c r="A357" s="5"/>
    </row>
    <row r="358" spans="1:3" x14ac:dyDescent="0.25">
      <c r="A358" s="5"/>
      <c r="B358" s="37" t="s">
        <v>479</v>
      </c>
      <c r="C358" t="str">
        <f>B358</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9" spans="1:3" s="29" customFormat="1" x14ac:dyDescent="0.25">
      <c r="A359" s="27"/>
      <c r="B359" s="28"/>
    </row>
    <row r="360" spans="1:3" s="29" customFormat="1" x14ac:dyDescent="0.25">
      <c r="A360" s="30"/>
      <c r="B360" s="28"/>
      <c r="C360" s="6" t="s">
        <v>181</v>
      </c>
    </row>
    <row r="361" spans="1:3" s="29" customFormat="1" x14ac:dyDescent="0.25">
      <c r="A361" s="30"/>
      <c r="B361" s="28"/>
      <c r="C361" s="6"/>
    </row>
    <row r="362" spans="1:3" x14ac:dyDescent="0.25">
      <c r="A362" s="5"/>
      <c r="C362" t="s">
        <v>121</v>
      </c>
    </row>
    <row r="363" spans="1:3" x14ac:dyDescent="0.25">
      <c r="A363" s="5"/>
    </row>
    <row r="364" spans="1:3" x14ac:dyDescent="0.25">
      <c r="A364" s="5" t="s">
        <v>17</v>
      </c>
      <c r="B364" s="23" t="s">
        <v>178</v>
      </c>
      <c r="C364" t="str">
        <f>B364</f>
        <v>This variant is associated with increased “oxidative stress,” which is caused by [free radicals](https://nccih.nih.gov/health/antioxidants/introduction.htm) triggering cell damage. The increased risk of oxidative stress also leads to [cancer](https://www.ncbi.nlm.nih.gov/pubmed/21716162).</v>
      </c>
    </row>
    <row r="365" spans="1:3" x14ac:dyDescent="0.25">
      <c r="A365" s="5"/>
    </row>
    <row r="366" spans="1:3" x14ac:dyDescent="0.25">
      <c r="A366" s="5"/>
      <c r="C366" t="s">
        <v>55</v>
      </c>
    </row>
    <row r="367" spans="1:3" x14ac:dyDescent="0.25">
      <c r="A367" s="5"/>
    </row>
    <row r="368" spans="1:3" x14ac:dyDescent="0.25">
      <c r="A368" s="5"/>
      <c r="B368" s="23" t="s">
        <v>177</v>
      </c>
      <c r="C368" t="str">
        <f>B368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69" spans="1:3" s="29" customFormat="1" x14ac:dyDescent="0.25">
      <c r="A369" s="27"/>
      <c r="B369" s="28"/>
    </row>
    <row r="370" spans="1:3" s="29" customFormat="1" x14ac:dyDescent="0.25">
      <c r="A370" s="30"/>
      <c r="B370" s="28"/>
      <c r="C370" s="6" t="s">
        <v>174</v>
      </c>
    </row>
    <row r="371" spans="1:3" s="29" customFormat="1" x14ac:dyDescent="0.25">
      <c r="A371" s="30"/>
      <c r="B371" s="28"/>
      <c r="C371" s="6"/>
    </row>
    <row r="372" spans="1:3" x14ac:dyDescent="0.25">
      <c r="A372" s="5"/>
      <c r="C372" t="s">
        <v>120</v>
      </c>
    </row>
    <row r="373" spans="1:3" x14ac:dyDescent="0.25">
      <c r="A373" s="5"/>
    </row>
    <row r="374" spans="1:3" x14ac:dyDescent="0.25">
      <c r="A374" s="5" t="s">
        <v>17</v>
      </c>
      <c r="B374" s="37" t="s">
        <v>480</v>
      </c>
      <c r="C374" t="str">
        <f>B374</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75" spans="1:3" x14ac:dyDescent="0.25">
      <c r="A375" s="5"/>
    </row>
    <row r="376" spans="1:3" x14ac:dyDescent="0.25">
      <c r="A376" s="5"/>
      <c r="C376" t="s">
        <v>55</v>
      </c>
    </row>
    <row r="377" spans="1:3" x14ac:dyDescent="0.25">
      <c r="A377" s="5"/>
    </row>
    <row r="378" spans="1:3" x14ac:dyDescent="0.25">
      <c r="A378" s="5"/>
      <c r="B378" s="23" t="s">
        <v>481</v>
      </c>
      <c r="C378" t="str">
        <f>B378</f>
        <v>Be careful if taking [Tacrolimus]( https://www.ncbi.nlm.nih.gov/pubmed/24465960). Avoid cold temperatures or temperature shock.</v>
      </c>
    </row>
    <row r="379" spans="1:3" s="29" customFormat="1" x14ac:dyDescent="0.25">
      <c r="A379" s="27"/>
      <c r="B379" s="28"/>
    </row>
    <row r="380" spans="1:3" s="29" customFormat="1" x14ac:dyDescent="0.25">
      <c r="A380" s="30"/>
      <c r="B380" s="28"/>
      <c r="C380" s="6" t="s">
        <v>176</v>
      </c>
    </row>
    <row r="381" spans="1:3" s="29" customFormat="1" x14ac:dyDescent="0.25">
      <c r="A381" s="30"/>
      <c r="B381" s="28"/>
      <c r="C381" s="6"/>
    </row>
    <row r="382" spans="1:3" x14ac:dyDescent="0.25">
      <c r="A382" s="5"/>
      <c r="C382" t="s">
        <v>120</v>
      </c>
    </row>
    <row r="383" spans="1:3" x14ac:dyDescent="0.25">
      <c r="A383" s="5"/>
    </row>
    <row r="384" spans="1:3" x14ac:dyDescent="0.25">
      <c r="A384" s="5" t="s">
        <v>17</v>
      </c>
      <c r="B384" s="23" t="s">
        <v>482</v>
      </c>
      <c r="C384" t="str">
        <f>B384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385" spans="1:3" x14ac:dyDescent="0.25">
      <c r="A385" s="5"/>
    </row>
    <row r="386" spans="1:3" x14ac:dyDescent="0.25">
      <c r="A386" s="5"/>
      <c r="C386" t="s">
        <v>55</v>
      </c>
    </row>
    <row r="387" spans="1:3" x14ac:dyDescent="0.25">
      <c r="A387" s="5"/>
    </row>
    <row r="388" spans="1:3" x14ac:dyDescent="0.25">
      <c r="A388" s="5"/>
      <c r="B388" s="23" t="s">
        <v>177</v>
      </c>
      <c r="C388" t="str">
        <f>B388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90" spans="1:3" s="29" customFormat="1" x14ac:dyDescent="0.25">
      <c r="A390" s="27"/>
      <c r="B390" s="28"/>
    </row>
    <row r="391" spans="1:3" s="29" customFormat="1" x14ac:dyDescent="0.25">
      <c r="A391" s="30"/>
      <c r="B391" s="28"/>
      <c r="C391" s="6" t="s">
        <v>179</v>
      </c>
    </row>
    <row r="392" spans="1:3" s="29" customFormat="1" x14ac:dyDescent="0.25">
      <c r="A392" s="30"/>
      <c r="B392" s="28"/>
      <c r="C392" s="6"/>
    </row>
    <row r="393" spans="1:3" x14ac:dyDescent="0.25">
      <c r="A393" s="5"/>
      <c r="C393" t="s">
        <v>120</v>
      </c>
    </row>
    <row r="394" spans="1:3" x14ac:dyDescent="0.25">
      <c r="A394" s="5"/>
    </row>
    <row r="395" spans="1:3" x14ac:dyDescent="0.25">
      <c r="A395" s="5" t="s">
        <v>17</v>
      </c>
      <c r="B395" s="23" t="s">
        <v>483</v>
      </c>
      <c r="C395" t="str">
        <f>B395</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396" spans="1:3" x14ac:dyDescent="0.25">
      <c r="A396" s="5"/>
    </row>
    <row r="397" spans="1:3" x14ac:dyDescent="0.25">
      <c r="A397" s="5"/>
      <c r="C397" t="s">
        <v>55</v>
      </c>
    </row>
    <row r="398" spans="1:3" x14ac:dyDescent="0.25">
      <c r="A398" s="5"/>
    </row>
    <row r="399" spans="1:3" x14ac:dyDescent="0.25">
      <c r="A399" s="5"/>
      <c r="B399" s="23" t="s">
        <v>177</v>
      </c>
      <c r="C399" t="str">
        <f>B399</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401" spans="1:3" s="29" customFormat="1" x14ac:dyDescent="0.25">
      <c r="B401" s="28"/>
    </row>
    <row r="403" spans="1:3" ht="60" x14ac:dyDescent="0.25">
      <c r="A403" t="s">
        <v>56</v>
      </c>
      <c r="B403" s="7" t="s">
        <v>180</v>
      </c>
      <c r="C403" t="str">
        <f>CONCATENATE("&lt;symptoms ",B403,"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2"/>
  <sheetViews>
    <sheetView workbookViewId="0">
      <selection activeCell="C27" sqref="C27"/>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202</v>
      </c>
      <c r="C2" t="str">
        <f>CONCATENATE("# What does the ",B2," gene do?")</f>
        <v># What does the CHRNE gene do?</v>
      </c>
    </row>
    <row r="3" spans="1:3" x14ac:dyDescent="0.25">
      <c r="A3" s="6"/>
    </row>
    <row r="4" spans="1:3" ht="17.25" x14ac:dyDescent="0.3">
      <c r="A4" s="6" t="s">
        <v>22</v>
      </c>
      <c r="B4" s="24" t="s">
        <v>205</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v>
      </c>
    </row>
    <row r="5" spans="1:3" ht="17.25" x14ac:dyDescent="0.3">
      <c r="A5" s="6"/>
      <c r="B5" s="24"/>
    </row>
    <row r="6" spans="1:3" x14ac:dyDescent="0.25">
      <c r="A6" s="6" t="s">
        <v>23</v>
      </c>
      <c r="B6" s="23">
        <v>17</v>
      </c>
      <c r="C6" t="str">
        <f>CONCATENATE("This gene is located on chromosome ",B6,". The ",B7," it creates acts in your ",B8)</f>
        <v>This gene is located on chromosome 17. The protein it creates acts in your immune system and muscles.</v>
      </c>
    </row>
    <row r="7" spans="1:3" x14ac:dyDescent="0.25">
      <c r="A7" s="6" t="s">
        <v>24</v>
      </c>
      <c r="B7" s="23" t="s">
        <v>25</v>
      </c>
    </row>
    <row r="8" spans="1:3" x14ac:dyDescent="0.25">
      <c r="A8" s="6" t="s">
        <v>21</v>
      </c>
      <c r="B8" s="23" t="s">
        <v>206</v>
      </c>
    </row>
    <row r="9" spans="1:3" x14ac:dyDescent="0.25">
      <c r="A9" s="5" t="s">
        <v>26</v>
      </c>
      <c r="B9" s="23" t="s">
        <v>207</v>
      </c>
      <c r="C9" t="str">
        <f>CONCATENATE("&lt;TissueList ",B9," /&gt;")</f>
        <v>&lt;TissueList brain immune circularity muscles D001921 D007107 D002319 D009132 /&gt;</v>
      </c>
    </row>
    <row r="10" spans="1:3" s="29" customFormat="1" x14ac:dyDescent="0.25">
      <c r="A10" s="30"/>
      <c r="B10" s="28"/>
    </row>
    <row r="11" spans="1:3" x14ac:dyDescent="0.25">
      <c r="A11" s="6" t="s">
        <v>4</v>
      </c>
      <c r="B11" s="23" t="s">
        <v>202</v>
      </c>
      <c r="C11" t="str">
        <f>CONCATENATE("&lt;GeneAnalysis gene=",CHAR(34),B11,CHAR(34)," interval=",CHAR(34),B12,CHAR(34),"&gt; ")</f>
        <v xml:space="preserve">&lt;GeneAnalysis gene="CHRNE" interval="NC_000017.11 :g.4897769_4905019"&gt; </v>
      </c>
    </row>
    <row r="12" spans="1:3" x14ac:dyDescent="0.25">
      <c r="A12" s="6" t="s">
        <v>27</v>
      </c>
      <c r="B12" s="23" t="s">
        <v>204</v>
      </c>
    </row>
    <row r="13" spans="1:3" x14ac:dyDescent="0.25">
      <c r="A13" s="6" t="s">
        <v>28</v>
      </c>
      <c r="B13" s="23" t="s">
        <v>322</v>
      </c>
      <c r="C13" t="str">
        <f>CONCATENATE("# What are some common mutations of ",B11,"?")</f>
        <v># What are some common mutations of CHRNE?</v>
      </c>
    </row>
    <row r="14" spans="1:3" x14ac:dyDescent="0.25">
      <c r="A14" s="6"/>
      <c r="C14" t="s">
        <v>17</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29</v>
      </c>
      <c r="B18" s="1" t="s">
        <v>210</v>
      </c>
      <c r="C18" t="str">
        <f>CONCATENATE(" &lt;Variant hgvs=",CHAR(34),B18,CHAR(34)," name=",CHAR(34),B19,CHAR(34),"&gt; ")</f>
        <v xml:space="preserve"> &lt;Variant hgvs="NC_000017.11:g.4901607G&gt;A" name="G1074A"&gt; </v>
      </c>
    </row>
    <row r="19" spans="1:3" x14ac:dyDescent="0.25">
      <c r="A19" s="5" t="s">
        <v>30</v>
      </c>
      <c r="B19" s="1" t="s">
        <v>208</v>
      </c>
    </row>
    <row r="20" spans="1:3" x14ac:dyDescent="0.25">
      <c r="A20" s="5" t="s">
        <v>31</v>
      </c>
      <c r="B20" s="23"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32</v>
      </c>
      <c r="B21" s="23" t="s">
        <v>66</v>
      </c>
      <c r="C21" t="s">
        <v>17</v>
      </c>
    </row>
    <row r="22" spans="1:3" x14ac:dyDescent="0.25">
      <c r="A22" s="5" t="s">
        <v>40</v>
      </c>
      <c r="B22" s="26" t="s">
        <v>209</v>
      </c>
      <c r="C22" t="str">
        <f>"&lt;/Variant&gt;"</f>
        <v>&lt;/Variant&gt;</v>
      </c>
    </row>
    <row r="23" spans="1:3" x14ac:dyDescent="0.25">
      <c r="C23" t="str">
        <f>CONCATENATE("&lt;# ",B25," #&gt;")</f>
        <v>&lt;# C865T #&gt;</v>
      </c>
    </row>
    <row r="24" spans="1:3" x14ac:dyDescent="0.25">
      <c r="A24" s="6" t="s">
        <v>29</v>
      </c>
      <c r="B24" s="1" t="s">
        <v>212</v>
      </c>
      <c r="C24" t="str">
        <f>CONCATENATE(" &lt;Variant hgvs=",CHAR(34),B24,CHAR(34)," name=",CHAR(34),B25,CHAR(34),"&gt; ")</f>
        <v xml:space="preserve"> &lt;Variant hgvs="NC_000017.11:g.4900845G&gt;A" name="C865T"&gt; </v>
      </c>
    </row>
    <row r="25" spans="1:3" x14ac:dyDescent="0.25">
      <c r="A25" s="5" t="s">
        <v>30</v>
      </c>
      <c r="B25" s="26" t="s">
        <v>211</v>
      </c>
    </row>
    <row r="26" spans="1:3" x14ac:dyDescent="0.25">
      <c r="A26" s="5" t="s">
        <v>31</v>
      </c>
      <c r="B26" s="23"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32</v>
      </c>
      <c r="B27" s="23" t="s">
        <v>37</v>
      </c>
    </row>
    <row r="28" spans="1:3" x14ac:dyDescent="0.25">
      <c r="A28" s="6" t="s">
        <v>40</v>
      </c>
      <c r="B28" s="26" t="s">
        <v>218</v>
      </c>
      <c r="C28" t="str">
        <f>"&lt;/Variant&gt;"</f>
        <v>&lt;/Variant&gt;</v>
      </c>
    </row>
    <row r="29" spans="1:3" s="29" customFormat="1" x14ac:dyDescent="0.25">
      <c r="A29" s="27"/>
      <c r="B29" s="28"/>
    </row>
    <row r="30" spans="1:3" s="29" customFormat="1" x14ac:dyDescent="0.25">
      <c r="A30" s="27"/>
      <c r="B30" s="28"/>
      <c r="C30" t="str">
        <f>C17</f>
        <v>&lt;# G1074A #&gt;</v>
      </c>
    </row>
    <row r="31" spans="1:3" x14ac:dyDescent="0.25">
      <c r="A31" s="5" t="s">
        <v>39</v>
      </c>
      <c r="B31" s="1" t="s">
        <v>213</v>
      </c>
      <c r="C31" t="str">
        <f>CONCATENATE(" &lt;Genotype hgvs=",CHAR(34),B31,B32,";",B33,CHAR(34)," name=",CHAR(34),B19,CHAR(34),"&gt; ")</f>
        <v xml:space="preserve"> &lt;Genotype hgvs="NC_000017.11:g.[4901607G&gt;A];[4901607=]" name="G1074A"&gt; </v>
      </c>
    </row>
    <row r="32" spans="1:3" x14ac:dyDescent="0.25">
      <c r="A32" s="5" t="s">
        <v>40</v>
      </c>
      <c r="B32" s="23" t="s">
        <v>214</v>
      </c>
    </row>
    <row r="33" spans="1:3" x14ac:dyDescent="0.25">
      <c r="A33" s="5" t="s">
        <v>31</v>
      </c>
      <c r="B33" s="23" t="s">
        <v>215</v>
      </c>
      <c r="C33" t="s">
        <v>452</v>
      </c>
    </row>
    <row r="34" spans="1:3" x14ac:dyDescent="0.25">
      <c r="A34" s="5" t="s">
        <v>45</v>
      </c>
      <c r="B34" s="23"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46</v>
      </c>
      <c r="B35" s="23" t="s">
        <v>194</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47</v>
      </c>
      <c r="B36" s="23">
        <v>7.1</v>
      </c>
    </row>
    <row r="37" spans="1:3" x14ac:dyDescent="0.25">
      <c r="A37" s="5"/>
      <c r="C37" t="s">
        <v>454</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455</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48</v>
      </c>
      <c r="B45" s="23"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49</v>
      </c>
      <c r="B46" s="23" t="s">
        <v>194</v>
      </c>
      <c r="C46" t="s">
        <v>17</v>
      </c>
    </row>
    <row r="47" spans="1:3" x14ac:dyDescent="0.25">
      <c r="A47" s="6" t="s">
        <v>47</v>
      </c>
      <c r="B47" s="23">
        <v>0.2</v>
      </c>
      <c r="C47" t="s">
        <v>452</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454</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455</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50</v>
      </c>
      <c r="B59" s="23"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51</v>
      </c>
      <c r="B60" s="23" t="s">
        <v>484</v>
      </c>
      <c r="C60" t="s">
        <v>17</v>
      </c>
    </row>
    <row r="61" spans="1:3" x14ac:dyDescent="0.25">
      <c r="A61" s="6" t="s">
        <v>47</v>
      </c>
      <c r="B61" s="23">
        <v>92.7</v>
      </c>
      <c r="C61" t="s">
        <v>452</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454</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455</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39</v>
      </c>
      <c r="B74" s="1" t="s">
        <v>213</v>
      </c>
      <c r="C74" t="str">
        <f>CONCATENATE(" &lt;Genotype hgvs=",CHAR(34),B74,B75,";",B76,CHAR(34)," name=",CHAR(34),B25,CHAR(34),"&gt; ")</f>
        <v xml:space="preserve"> &lt;Genotype hgvs="NC_000017.11:g.[4900845G&gt;A];[4900845=]" name="C865T"&gt; </v>
      </c>
    </row>
    <row r="75" spans="1:3" x14ac:dyDescent="0.25">
      <c r="A75" s="5" t="s">
        <v>40</v>
      </c>
      <c r="B75" s="23" t="s">
        <v>216</v>
      </c>
    </row>
    <row r="76" spans="1:3" x14ac:dyDescent="0.25">
      <c r="A76" s="5" t="s">
        <v>31</v>
      </c>
      <c r="B76" s="23" t="s">
        <v>217</v>
      </c>
      <c r="C76" t="s">
        <v>452</v>
      </c>
    </row>
    <row r="77" spans="1:3" x14ac:dyDescent="0.25">
      <c r="A77" s="5" t="s">
        <v>45</v>
      </c>
      <c r="B77" s="23"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46</v>
      </c>
      <c r="B78" s="23" t="s">
        <v>194</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47</v>
      </c>
      <c r="B79" s="23" t="s">
        <v>17</v>
      </c>
    </row>
    <row r="80" spans="1:3" x14ac:dyDescent="0.25">
      <c r="A80" s="5"/>
      <c r="C80" t="s">
        <v>454</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455</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48</v>
      </c>
      <c r="B88" s="23"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49</v>
      </c>
      <c r="B89" s="23" t="s">
        <v>166</v>
      </c>
      <c r="C89" t="s">
        <v>17</v>
      </c>
    </row>
    <row r="90" spans="1:3" x14ac:dyDescent="0.25">
      <c r="A90" s="6" t="s">
        <v>47</v>
      </c>
      <c r="B90" s="23" t="s">
        <v>17</v>
      </c>
      <c r="C90" t="s">
        <v>452</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454</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455</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50</v>
      </c>
      <c r="B102" s="23"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51</v>
      </c>
      <c r="B103" s="23" t="s">
        <v>194</v>
      </c>
      <c r="C103" t="s">
        <v>17</v>
      </c>
    </row>
    <row r="104" spans="1:3" x14ac:dyDescent="0.25">
      <c r="A104" s="6" t="s">
        <v>47</v>
      </c>
      <c r="B104" s="23" t="s">
        <v>17</v>
      </c>
      <c r="C104" t="s">
        <v>452</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454</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455</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t="s">
        <v>52</v>
      </c>
      <c r="B116" s="23" t="str">
        <f>CONCATENATE("Your ",B11," has an unknown variant.")</f>
        <v>Your CHRNE has an unknown variant.</v>
      </c>
      <c r="C116" t="str">
        <f>CONCATENATE(" &lt;Genotype hgvs=",CHAR(34),"unknown",CHAR(34),"&gt; ")</f>
        <v xml:space="preserve"> &lt;Genotype hgvs="unknown"&gt; </v>
      </c>
    </row>
    <row r="117" spans="1:3" x14ac:dyDescent="0.25">
      <c r="A117" s="6" t="s">
        <v>52</v>
      </c>
      <c r="B117" s="23" t="s">
        <v>115</v>
      </c>
      <c r="C117" t="s">
        <v>17</v>
      </c>
    </row>
    <row r="118" spans="1:3" x14ac:dyDescent="0.25">
      <c r="A118" s="6" t="s">
        <v>47</v>
      </c>
      <c r="C118" t="s">
        <v>452</v>
      </c>
    </row>
    <row r="119" spans="1:3" x14ac:dyDescent="0.25">
      <c r="A119" s="6"/>
    </row>
    <row r="120" spans="1:3" x14ac:dyDescent="0.25">
      <c r="A120" s="6"/>
      <c r="C120" t="str">
        <f>CONCATENATE("     ",B116)</f>
        <v xml:space="preserve">     Your CHRNE has an unknown variant.</v>
      </c>
    </row>
    <row r="121" spans="1:3" x14ac:dyDescent="0.25">
      <c r="A121" s="6"/>
    </row>
    <row r="122" spans="1:3" x14ac:dyDescent="0.25">
      <c r="A122" s="6"/>
      <c r="C122" t="s">
        <v>454</v>
      </c>
    </row>
    <row r="123" spans="1:3" x14ac:dyDescent="0.25">
      <c r="A123" s="6"/>
    </row>
    <row r="124" spans="1:3" x14ac:dyDescent="0.25">
      <c r="A124" s="5"/>
      <c r="C124" t="str">
        <f>CONCATENATE("     ",B117)</f>
        <v xml:space="preserve">     The effect is unknown.</v>
      </c>
    </row>
    <row r="125" spans="1:3" x14ac:dyDescent="0.25">
      <c r="A125" s="6"/>
    </row>
    <row r="126" spans="1:3" x14ac:dyDescent="0.25">
      <c r="A126" s="5"/>
      <c r="C126" t="s">
        <v>455</v>
      </c>
    </row>
    <row r="127" spans="1:3" x14ac:dyDescent="0.25">
      <c r="A127" s="5"/>
    </row>
    <row r="128" spans="1:3" x14ac:dyDescent="0.25">
      <c r="A128" s="5"/>
      <c r="C128" t="str">
        <f>CONCATENATE( " &lt;piechart percentage=",B118," /&gt;")</f>
        <v xml:space="preserve"> &lt;piechart percentage= /&gt;</v>
      </c>
    </row>
    <row r="129" spans="1:3" x14ac:dyDescent="0.25">
      <c r="A129" s="5"/>
      <c r="C129" t="str">
        <f>" &lt;/Genotype&gt;"</f>
        <v xml:space="preserve"> &lt;/Genotype&gt;</v>
      </c>
    </row>
    <row r="130" spans="1:3" x14ac:dyDescent="0.25">
      <c r="A130" s="5" t="s">
        <v>50</v>
      </c>
      <c r="B130" s="23" t="str">
        <f>CONCATENATE("Your ",B11," has no variants. A normal gene is referred to as a ",CHAR(34),"wild-type",CHAR(34)," gene.")</f>
        <v>Your CHRNE has no variants. A normal gene is referred to as a "wild-type" gene.</v>
      </c>
      <c r="C130" t="str">
        <f>CONCATENATE(" &lt;Genotype hgvs=",CHAR(34),"wildtype",CHAR(34),"&gt;")</f>
        <v xml:space="preserve"> &lt;Genotype hgvs="wildtype"&gt;</v>
      </c>
    </row>
    <row r="131" spans="1:3" x14ac:dyDescent="0.25">
      <c r="A131" s="6" t="s">
        <v>51</v>
      </c>
      <c r="B131" s="23" t="s">
        <v>113</v>
      </c>
      <c r="C131" t="s">
        <v>17</v>
      </c>
    </row>
    <row r="132" spans="1:3" x14ac:dyDescent="0.25">
      <c r="A132" s="6" t="s">
        <v>47</v>
      </c>
      <c r="C132" t="s">
        <v>452</v>
      </c>
    </row>
    <row r="133" spans="1:3" x14ac:dyDescent="0.25">
      <c r="A133" s="6"/>
    </row>
    <row r="134" spans="1:3" x14ac:dyDescent="0.25">
      <c r="A134" s="6"/>
      <c r="C134" t="str">
        <f>CONCATENATE("     ",B130)</f>
        <v xml:space="preserve">     Your CHRNE has no variants. A normal gene is referred to as a "wild-type" gene.</v>
      </c>
    </row>
    <row r="135" spans="1:3" x14ac:dyDescent="0.25">
      <c r="A135" s="6"/>
    </row>
    <row r="136" spans="1:3" x14ac:dyDescent="0.25">
      <c r="A136" s="6"/>
      <c r="C136" t="s">
        <v>454</v>
      </c>
    </row>
    <row r="137" spans="1:3" x14ac:dyDescent="0.25">
      <c r="A137" s="6"/>
    </row>
    <row r="138" spans="1:3" x14ac:dyDescent="0.25">
      <c r="A138" s="6"/>
      <c r="C138" t="str">
        <f>CONCATENATE("     ",B131)</f>
        <v xml:space="preserve">     This variant is not associated with increased risk.</v>
      </c>
    </row>
    <row r="139" spans="1:3" x14ac:dyDescent="0.25">
      <c r="A139" s="6"/>
    </row>
    <row r="140" spans="1:3" x14ac:dyDescent="0.25">
      <c r="A140" s="6"/>
      <c r="C140" t="s">
        <v>455</v>
      </c>
    </row>
    <row r="141" spans="1:3" x14ac:dyDescent="0.25">
      <c r="A141" s="5"/>
    </row>
    <row r="142" spans="1:3" x14ac:dyDescent="0.25">
      <c r="A142" s="6"/>
      <c r="C142" t="str">
        <f>CONCATENATE( " &lt;piechart percentage=",B132," /&gt;")</f>
        <v xml:space="preserve"> &lt;piechart percentage= /&gt;</v>
      </c>
    </row>
    <row r="143" spans="1:3" x14ac:dyDescent="0.25">
      <c r="A143" s="6"/>
      <c r="C143" t="str">
        <f>" &lt;/Genotype&gt;"</f>
        <v xml:space="preserve"> &lt;/Genotype&gt;</v>
      </c>
    </row>
    <row r="144" spans="1:3" x14ac:dyDescent="0.25">
      <c r="A144" s="6"/>
      <c r="C144" t="str">
        <f>"&lt;/GeneAnalysis&gt;"</f>
        <v>&lt;/GeneAnalysis&gt;</v>
      </c>
    </row>
    <row r="145" spans="1:3" s="29" customFormat="1" x14ac:dyDescent="0.25">
      <c r="A145" s="27"/>
      <c r="B145" s="28"/>
    </row>
    <row r="146" spans="1:3" s="29" customFormat="1" x14ac:dyDescent="0.25">
      <c r="A146" s="30"/>
      <c r="B146" s="28"/>
      <c r="C146" s="6" t="s">
        <v>219</v>
      </c>
    </row>
    <row r="147" spans="1:3" s="29" customFormat="1" x14ac:dyDescent="0.25">
      <c r="A147" s="30"/>
      <c r="B147" s="28"/>
      <c r="C147" s="6"/>
    </row>
    <row r="148" spans="1:3" x14ac:dyDescent="0.25">
      <c r="A148" s="5"/>
      <c r="C148" t="str">
        <f>CONCATENATE("# How do changes in ",B11," affect people?")</f>
        <v># How do changes in CHRNE affect people?</v>
      </c>
    </row>
    <row r="149" spans="1:3" x14ac:dyDescent="0.25">
      <c r="A149" s="5"/>
    </row>
    <row r="150" spans="1:3" x14ac:dyDescent="0.25">
      <c r="A150" s="5" t="s">
        <v>54</v>
      </c>
      <c r="B150" s="23"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CHRNE variants is small, and do not impact treatment. It is possible that variants in this gene interact with other gene variants, which is the reason for our inclusion of this gene.</v>
      </c>
      <c r="C150" t="str">
        <f>B150</f>
        <v>For the vast majority of people, the overall risk associated with the common CHRNE variants is small, and do not impact treatment. It is possible that variants in this gene interact with other gene variants, which is the reason for our inclusion of this gene.</v>
      </c>
    </row>
    <row r="151" spans="1:3" s="29" customFormat="1" x14ac:dyDescent="0.25">
      <c r="A151" s="27"/>
      <c r="B151" s="28"/>
    </row>
    <row r="152" spans="1:3" x14ac:dyDescent="0.25">
      <c r="A152" s="5"/>
      <c r="C152" t="s">
        <v>171</v>
      </c>
    </row>
    <row r="153" spans="1:3" x14ac:dyDescent="0.25">
      <c r="A153" s="5"/>
    </row>
    <row r="154" spans="1:3" x14ac:dyDescent="0.25">
      <c r="A154" s="5" t="s">
        <v>17</v>
      </c>
      <c r="B154" s="23" t="s">
        <v>220</v>
      </c>
      <c r="C154" t="str">
        <f>B154</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v>
      </c>
    </row>
    <row r="155" spans="1:3" x14ac:dyDescent="0.25">
      <c r="A155" s="5"/>
    </row>
    <row r="156" spans="1:3" x14ac:dyDescent="0.25">
      <c r="A156" s="5"/>
      <c r="C156" t="s">
        <v>55</v>
      </c>
    </row>
    <row r="157" spans="1:3" x14ac:dyDescent="0.25">
      <c r="A157" s="5"/>
    </row>
    <row r="158" spans="1:3" ht="409.5" x14ac:dyDescent="0.25">
      <c r="A158" s="5"/>
      <c r="B158" s="37" t="s">
        <v>514</v>
      </c>
      <c r="C158" t="str">
        <f>B158</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59" spans="1:3" s="29" customFormat="1" x14ac:dyDescent="0.25">
      <c r="A159" s="27"/>
      <c r="B159" s="28"/>
    </row>
    <row r="160" spans="1:3" s="29" customFormat="1" x14ac:dyDescent="0.25">
      <c r="A160" s="30"/>
      <c r="B160" s="28"/>
      <c r="C160" s="6" t="s">
        <v>221</v>
      </c>
    </row>
    <row r="161" spans="1:3" s="29" customFormat="1" x14ac:dyDescent="0.25">
      <c r="A161" s="30"/>
      <c r="B161" s="28"/>
      <c r="C161" s="6"/>
    </row>
    <row r="162" spans="1:3" x14ac:dyDescent="0.25">
      <c r="A162" s="5"/>
      <c r="C162" t="s">
        <v>120</v>
      </c>
    </row>
    <row r="163" spans="1:3" x14ac:dyDescent="0.25">
      <c r="A163" s="5"/>
    </row>
    <row r="164" spans="1:3" x14ac:dyDescent="0.25">
      <c r="A164" s="5" t="s">
        <v>17</v>
      </c>
      <c r="B164" s="23" t="s">
        <v>222</v>
      </c>
      <c r="C164" t="str">
        <f>B164</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65" spans="1:3" x14ac:dyDescent="0.25">
      <c r="A165" s="5"/>
    </row>
    <row r="166" spans="1:3" x14ac:dyDescent="0.25">
      <c r="A166" s="5"/>
      <c r="C166" t="s">
        <v>55</v>
      </c>
    </row>
    <row r="167" spans="1:3" x14ac:dyDescent="0.25">
      <c r="A167" s="5"/>
    </row>
    <row r="168" spans="1:3" x14ac:dyDescent="0.25">
      <c r="A168" s="5"/>
      <c r="B168" s="23" t="s">
        <v>223</v>
      </c>
      <c r="C168" t="str">
        <f>B168</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0" spans="1:3" s="29" customFormat="1" x14ac:dyDescent="0.25">
      <c r="B170" s="28"/>
    </row>
    <row r="172" spans="1:3" x14ac:dyDescent="0.25">
      <c r="A172" t="s">
        <v>56</v>
      </c>
      <c r="B172" s="7" t="s">
        <v>224</v>
      </c>
      <c r="C172" t="str">
        <f>CONCATENATE("&lt;symptoms ",B172,"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197"/>
  <sheetViews>
    <sheetView topLeftCell="A13" workbookViewId="0">
      <selection activeCell="C26" sqref="C26"/>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182</v>
      </c>
      <c r="C2" t="str">
        <f>CONCATENATE("# What does the ",B2," gene do?")</f>
        <v># What does the MTHFR gene do?</v>
      </c>
    </row>
    <row r="3" spans="1:3" x14ac:dyDescent="0.25">
      <c r="A3" s="6"/>
    </row>
    <row r="4" spans="1:3" x14ac:dyDescent="0.25">
      <c r="A4" s="6" t="s">
        <v>22</v>
      </c>
      <c r="B4" s="37" t="s">
        <v>485</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4"/>
    </row>
    <row r="6" spans="1:3" x14ac:dyDescent="0.25">
      <c r="A6" s="6" t="s">
        <v>23</v>
      </c>
      <c r="B6" s="23">
        <v>1</v>
      </c>
      <c r="C6" t="str">
        <f>CONCATENATE("This gene is located on chromosome ",B6,". The ",B7," it creates acts in your ",B8)</f>
        <v>This gene is located on chromosome 1. The enzyme it creates acts in your endocrine system and pancreas.</v>
      </c>
    </row>
    <row r="7" spans="1:3" x14ac:dyDescent="0.25">
      <c r="A7" s="6" t="s">
        <v>24</v>
      </c>
      <c r="B7" s="23" t="s">
        <v>144</v>
      </c>
    </row>
    <row r="8" spans="1:3" x14ac:dyDescent="0.25">
      <c r="A8" s="6" t="s">
        <v>21</v>
      </c>
      <c r="B8" s="23" t="s">
        <v>183</v>
      </c>
    </row>
    <row r="9" spans="1:3" x14ac:dyDescent="0.25">
      <c r="A9" s="5" t="s">
        <v>26</v>
      </c>
      <c r="B9" s="23" t="s">
        <v>200</v>
      </c>
      <c r="C9" t="str">
        <f>CONCATENATE("&lt;TissueList ",B9," /&gt;")</f>
        <v>&lt;TissueList D004703 D010179 endocrine pancreas /&gt;</v>
      </c>
    </row>
    <row r="10" spans="1:3" s="29" customFormat="1" x14ac:dyDescent="0.25">
      <c r="A10" s="30"/>
      <c r="B10" s="28"/>
    </row>
    <row r="11" spans="1:3" x14ac:dyDescent="0.25">
      <c r="A11" s="6" t="s">
        <v>4</v>
      </c>
      <c r="B11" s="23" t="s">
        <v>182</v>
      </c>
      <c r="C11" t="str">
        <f>CONCATENATE("&lt;GeneAnalysis gene=",CHAR(34),B11,CHAR(34)," interval=",CHAR(34),B12,CHAR(34),"&gt; ")</f>
        <v xml:space="preserve">&lt;GeneAnalysis gene="MTHFR" interval="NC_000001.11 :g.11785730_11806103"&gt; </v>
      </c>
    </row>
    <row r="12" spans="1:3" x14ac:dyDescent="0.25">
      <c r="A12" s="6" t="s">
        <v>27</v>
      </c>
      <c r="B12" s="23" t="s">
        <v>201</v>
      </c>
    </row>
    <row r="13" spans="1:3" x14ac:dyDescent="0.25">
      <c r="A13" s="6" t="s">
        <v>28</v>
      </c>
      <c r="B13" s="23" t="s">
        <v>322</v>
      </c>
      <c r="C13" t="str">
        <f>CONCATENATE("# What are some common mutations of ",B11,"?")</f>
        <v># What are some common mutations of MTHFR?</v>
      </c>
    </row>
    <row r="14" spans="1:3" x14ac:dyDescent="0.25">
      <c r="A14" s="6"/>
      <c r="C14" t="s">
        <v>17</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29</v>
      </c>
      <c r="B18" s="1" t="s">
        <v>150</v>
      </c>
      <c r="C18" t="str">
        <f>CONCATENATE(" &lt;Variant hgvs=",CHAR(34),B18,CHAR(34)," name=",CHAR(34),B19,CHAR(34),"&gt; ")</f>
        <v xml:space="preserve"> &lt;Variant hgvs="NC_000022.11:g.19963748G&gt;A" name="C677T"&gt; </v>
      </c>
    </row>
    <row r="19" spans="1:3" x14ac:dyDescent="0.25">
      <c r="A19" s="5" t="s">
        <v>30</v>
      </c>
      <c r="B19" s="1" t="s">
        <v>185</v>
      </c>
    </row>
    <row r="20" spans="1:3" x14ac:dyDescent="0.25">
      <c r="A20" s="5" t="s">
        <v>31</v>
      </c>
      <c r="B20" s="23" t="s">
        <v>184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32</v>
      </c>
      <c r="B21" s="23" t="s">
        <v>37</v>
      </c>
      <c r="C21" t="s">
        <v>17</v>
      </c>
    </row>
    <row r="22" spans="1:3" x14ac:dyDescent="0.25">
      <c r="A22" s="5" t="s">
        <v>40</v>
      </c>
      <c r="B22" s="26" t="s">
        <v>187</v>
      </c>
      <c r="C22" t="str">
        <f>"&lt;/Variant&gt;"</f>
        <v>&lt;/Variant&gt;</v>
      </c>
    </row>
    <row r="23" spans="1:3" x14ac:dyDescent="0.25">
      <c r="C23" t="str">
        <f>CONCATENATE("&lt;# ",B25," #&gt;")</f>
        <v>&lt;# A1298C #&gt;</v>
      </c>
    </row>
    <row r="24" spans="1:3" x14ac:dyDescent="0.25">
      <c r="A24" s="6" t="s">
        <v>29</v>
      </c>
      <c r="B24" s="1" t="s">
        <v>149</v>
      </c>
      <c r="C24" t="str">
        <f>CONCATENATE(" &lt;Variant hgvs=",CHAR(34),B24,CHAR(34)," name=",CHAR(34),B25,CHAR(34),"&gt; ")</f>
        <v xml:space="preserve"> &lt;Variant hgvs="NC_000022.11:g.19962712C&gt;T" name="A1298C"&gt; </v>
      </c>
    </row>
    <row r="25" spans="1:3" x14ac:dyDescent="0.25">
      <c r="A25" s="5" t="s">
        <v>30</v>
      </c>
      <c r="B25" s="26" t="s">
        <v>203</v>
      </c>
    </row>
    <row r="26" spans="1:3" x14ac:dyDescent="0.25">
      <c r="A26" s="5" t="s">
        <v>31</v>
      </c>
      <c r="B26" s="23"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32</v>
      </c>
      <c r="B27" s="23" t="str">
        <f>"cytosine (C)"</f>
        <v>cytosine (C)</v>
      </c>
    </row>
    <row r="28" spans="1:3" x14ac:dyDescent="0.25">
      <c r="A28" s="6" t="s">
        <v>40</v>
      </c>
      <c r="B28" s="26" t="s">
        <v>448</v>
      </c>
      <c r="C28" t="str">
        <f>"&lt;/Variant&gt;"</f>
        <v>&lt;/Variant&gt;</v>
      </c>
    </row>
    <row r="29" spans="1:3" s="29" customFormat="1" x14ac:dyDescent="0.25">
      <c r="A29" s="27"/>
      <c r="B29" s="28"/>
    </row>
    <row r="30" spans="1:3" s="29" customFormat="1" x14ac:dyDescent="0.25">
      <c r="A30" s="27"/>
      <c r="B30" s="28"/>
      <c r="C30" t="str">
        <f>C17</f>
        <v>&lt;# C677T #&gt;</v>
      </c>
    </row>
    <row r="31" spans="1:3" x14ac:dyDescent="0.25">
      <c r="A31" s="5" t="s">
        <v>39</v>
      </c>
      <c r="B31" s="26" t="s">
        <v>188</v>
      </c>
      <c r="C31" t="str">
        <f>CONCATENATE(" &lt;Genotype hgvs=",CHAR(34),B31,B32,";",B33,CHAR(34)," name=",CHAR(34),B19,CHAR(34),"&gt; ")</f>
        <v xml:space="preserve"> &lt;Genotype hgvs="NC_00001.11:g.[12345C&gt;T];[12345=]" name="C677T"&gt; </v>
      </c>
    </row>
    <row r="32" spans="1:3" x14ac:dyDescent="0.25">
      <c r="A32" s="5" t="s">
        <v>40</v>
      </c>
      <c r="B32" s="23" t="s">
        <v>189</v>
      </c>
    </row>
    <row r="33" spans="1:3" x14ac:dyDescent="0.25">
      <c r="A33" s="5" t="s">
        <v>31</v>
      </c>
      <c r="B33" s="23" t="s">
        <v>190</v>
      </c>
      <c r="C33" t="s">
        <v>452</v>
      </c>
    </row>
    <row r="34" spans="1:3" x14ac:dyDescent="0.25">
      <c r="A34" s="5" t="s">
        <v>45</v>
      </c>
      <c r="B34" s="23"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17</v>
      </c>
    </row>
    <row r="35" spans="1:3" x14ac:dyDescent="0.25">
      <c r="A35" s="6" t="s">
        <v>46</v>
      </c>
      <c r="B35" s="23" t="s">
        <v>193</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47</v>
      </c>
      <c r="B36" s="23">
        <v>30</v>
      </c>
    </row>
    <row r="37" spans="1:3" x14ac:dyDescent="0.25">
      <c r="A37" s="5"/>
      <c r="C37" t="s">
        <v>454</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455</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48</v>
      </c>
      <c r="B45" s="23"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49</v>
      </c>
      <c r="B46" s="23" t="s">
        <v>165</v>
      </c>
      <c r="C46" t="s">
        <v>17</v>
      </c>
    </row>
    <row r="47" spans="1:3" x14ac:dyDescent="0.25">
      <c r="A47" s="6" t="s">
        <v>47</v>
      </c>
      <c r="B47" s="23">
        <v>9</v>
      </c>
      <c r="C47" t="s">
        <v>452</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454</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455</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50</v>
      </c>
      <c r="B59" s="23"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51</v>
      </c>
      <c r="B60" s="23" t="s">
        <v>194</v>
      </c>
      <c r="C60" t="s">
        <v>17</v>
      </c>
    </row>
    <row r="61" spans="1:3" x14ac:dyDescent="0.25">
      <c r="A61" s="6" t="s">
        <v>47</v>
      </c>
      <c r="B61" s="23">
        <v>61</v>
      </c>
      <c r="C61" t="s">
        <v>452</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454</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455</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39</v>
      </c>
      <c r="B74" s="26" t="s">
        <v>61</v>
      </c>
      <c r="C74" t="str">
        <f>CONCATENATE(" &lt;Genotype hgvs=",CHAR(34),B74,B75,";",B76,CHAR(34)," name=",CHAR(34),B25,CHAR(34),"&gt; ")</f>
        <v xml:space="preserve"> &lt;Genotype hgvs="NC_000001.11:g.[11794419T&gt;G];[11794419T=]" name="A1298C"&gt; </v>
      </c>
    </row>
    <row r="75" spans="1:3" x14ac:dyDescent="0.25">
      <c r="A75" s="5" t="s">
        <v>40</v>
      </c>
      <c r="B75" s="23" t="s">
        <v>191</v>
      </c>
    </row>
    <row r="76" spans="1:3" x14ac:dyDescent="0.25">
      <c r="A76" s="5" t="s">
        <v>31</v>
      </c>
      <c r="B76" s="23" t="s">
        <v>192</v>
      </c>
      <c r="C76" t="s">
        <v>452</v>
      </c>
    </row>
    <row r="77" spans="1:3" x14ac:dyDescent="0.25">
      <c r="A77" s="5" t="s">
        <v>45</v>
      </c>
      <c r="B77" s="23"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17</v>
      </c>
    </row>
    <row r="78" spans="1:3" x14ac:dyDescent="0.25">
      <c r="A78" s="6" t="s">
        <v>46</v>
      </c>
      <c r="B78" s="23" t="s">
        <v>165</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47</v>
      </c>
      <c r="B79" s="23">
        <v>20</v>
      </c>
    </row>
    <row r="80" spans="1:3" x14ac:dyDescent="0.25">
      <c r="A80" s="5"/>
      <c r="C80" t="s">
        <v>454</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455</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48</v>
      </c>
      <c r="B88" s="23"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49</v>
      </c>
      <c r="B89" s="23" t="s">
        <v>193</v>
      </c>
      <c r="C89" t="s">
        <v>17</v>
      </c>
    </row>
    <row r="90" spans="1:3" x14ac:dyDescent="0.25">
      <c r="A90" s="6" t="s">
        <v>47</v>
      </c>
      <c r="B90" s="23">
        <v>4</v>
      </c>
      <c r="C90" t="s">
        <v>452</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454</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455</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50</v>
      </c>
      <c r="B102" s="23"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51</v>
      </c>
      <c r="B103" s="23" t="s">
        <v>194</v>
      </c>
      <c r="C103" t="s">
        <v>17</v>
      </c>
    </row>
    <row r="104" spans="1:3" x14ac:dyDescent="0.25">
      <c r="A104" s="6" t="s">
        <v>47</v>
      </c>
      <c r="B104" s="23">
        <v>76</v>
      </c>
      <c r="C104" t="s">
        <v>452</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454</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455</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186</v>
      </c>
    </row>
    <row r="117" spans="1:3" x14ac:dyDescent="0.25">
      <c r="A117" s="5" t="s">
        <v>39</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40</v>
      </c>
      <c r="B118" s="1" t="str">
        <f t="shared" ref="B118:B119" si="0">B32</f>
        <v>[12345C&gt;T]</v>
      </c>
    </row>
    <row r="119" spans="1:3" x14ac:dyDescent="0.25">
      <c r="A119" s="5" t="s">
        <v>31</v>
      </c>
      <c r="B119" s="1" t="str">
        <f t="shared" si="0"/>
        <v>[12345=]</v>
      </c>
      <c r="C119" t="s">
        <v>452</v>
      </c>
    </row>
    <row r="120" spans="1:3" x14ac:dyDescent="0.25">
      <c r="A120" s="5" t="s">
        <v>39</v>
      </c>
      <c r="B120" s="1" t="str">
        <f>B74</f>
        <v>NC_000001.11:g.</v>
      </c>
      <c r="C120" t="s">
        <v>17</v>
      </c>
    </row>
    <row r="121" spans="1:3" x14ac:dyDescent="0.25">
      <c r="A121" s="5" t="s">
        <v>40</v>
      </c>
      <c r="B121" s="1" t="str">
        <f t="shared" ref="B121:B122" si="1">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31</v>
      </c>
      <c r="B122" s="1" t="str">
        <f t="shared" si="1"/>
        <v>[11794419T=]</v>
      </c>
    </row>
    <row r="123" spans="1:3" x14ac:dyDescent="0.25">
      <c r="A123" s="5" t="s">
        <v>45</v>
      </c>
      <c r="B123" s="23"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454</v>
      </c>
    </row>
    <row r="124" spans="1:3" x14ac:dyDescent="0.25">
      <c r="A124" s="6" t="s">
        <v>46</v>
      </c>
      <c r="B124" s="23" t="s">
        <v>166</v>
      </c>
      <c r="C124" t="s">
        <v>17</v>
      </c>
    </row>
    <row r="125" spans="1:3" x14ac:dyDescent="0.25">
      <c r="A125" s="6" t="s">
        <v>47</v>
      </c>
      <c r="B125" s="23">
        <v>6</v>
      </c>
      <c r="C125" t="str">
        <f>CONCATENATE("     ",B124)</f>
        <v xml:space="preserve">     You are in the Severe Loss of Function category. See below for more information.</v>
      </c>
    </row>
    <row r="126" spans="1:3" x14ac:dyDescent="0.25">
      <c r="A126" s="6"/>
    </row>
    <row r="127" spans="1:3" x14ac:dyDescent="0.25">
      <c r="A127" s="6"/>
      <c r="C127" t="s">
        <v>455</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t="s">
        <v>52</v>
      </c>
      <c r="B131" s="23" t="str">
        <f>CONCATENATE("Your ",B11," gene has an unknown variant.")</f>
        <v>Your MTHFR gene has an unknown variant.</v>
      </c>
      <c r="C131" t="str">
        <f>CONCATENATE(" &lt;Genotype hgvs=",CHAR(34),"unknown",CHAR(34),"&gt; ")</f>
        <v xml:space="preserve"> &lt;Genotype hgvs="unknown"&gt; </v>
      </c>
    </row>
    <row r="132" spans="1:3" x14ac:dyDescent="0.25">
      <c r="A132" s="6" t="s">
        <v>52</v>
      </c>
      <c r="B132" s="23" t="s">
        <v>115</v>
      </c>
      <c r="C132" t="s">
        <v>17</v>
      </c>
    </row>
    <row r="133" spans="1:3" x14ac:dyDescent="0.25">
      <c r="A133" s="6" t="s">
        <v>47</v>
      </c>
      <c r="C133" t="s">
        <v>452</v>
      </c>
    </row>
    <row r="134" spans="1:3" x14ac:dyDescent="0.25">
      <c r="A134" s="6"/>
    </row>
    <row r="135" spans="1:3" x14ac:dyDescent="0.25">
      <c r="A135" s="6"/>
      <c r="C135" t="str">
        <f>CONCATENATE("     ",B131)</f>
        <v xml:space="preserve">     Your MTHFR gene has an unknown variant.</v>
      </c>
    </row>
    <row r="136" spans="1:3" x14ac:dyDescent="0.25">
      <c r="A136" s="6"/>
    </row>
    <row r="137" spans="1:3" x14ac:dyDescent="0.25">
      <c r="A137" s="6"/>
      <c r="C137" t="s">
        <v>454</v>
      </c>
    </row>
    <row r="138" spans="1:3" x14ac:dyDescent="0.25">
      <c r="A138" s="6"/>
    </row>
    <row r="139" spans="1:3" x14ac:dyDescent="0.25">
      <c r="A139" s="5"/>
      <c r="C139" t="str">
        <f>CONCATENATE("     ",B132)</f>
        <v xml:space="preserve">     The effect is unknown.</v>
      </c>
    </row>
    <row r="140" spans="1:3" x14ac:dyDescent="0.25">
      <c r="A140" s="6"/>
    </row>
    <row r="141" spans="1:3" x14ac:dyDescent="0.25">
      <c r="A141" s="5"/>
      <c r="C141" t="s">
        <v>455</v>
      </c>
    </row>
    <row r="142" spans="1:3" x14ac:dyDescent="0.25">
      <c r="A142" s="5"/>
    </row>
    <row r="143" spans="1:3" x14ac:dyDescent="0.25">
      <c r="A143" s="5"/>
      <c r="C143" t="str">
        <f>CONCATENATE( " &lt;piechart percentage=",B133," /&gt;")</f>
        <v xml:space="preserve"> &lt;piechart percentage= /&gt;</v>
      </c>
    </row>
    <row r="144" spans="1:3" x14ac:dyDescent="0.25">
      <c r="A144" s="5"/>
      <c r="C144" t="str">
        <f>" &lt;/Genotype&gt;"</f>
        <v xml:space="preserve"> &lt;/Genotype&gt;</v>
      </c>
    </row>
    <row r="145" spans="1:3" x14ac:dyDescent="0.25">
      <c r="A145" s="5" t="s">
        <v>50</v>
      </c>
      <c r="B145" s="23" t="str">
        <f>CONCATENATE("Your ",B11," gene has no variants. A normal gene is referred to as a ",CHAR(34),"wild-type",CHAR(34)," gene.")</f>
        <v>Your MTHFR gene has no variants. A normal gene is referred to as a "wild-type" gene.</v>
      </c>
      <c r="C145" t="str">
        <f>CONCATENATE(" &lt;Genotype hgvs=",CHAR(34),"wildtype",CHAR(34),"&gt;")</f>
        <v xml:space="preserve"> &lt;Genotype hgvs="wildtype"&gt;</v>
      </c>
    </row>
    <row r="146" spans="1:3" x14ac:dyDescent="0.25">
      <c r="A146" s="6" t="s">
        <v>51</v>
      </c>
      <c r="B146" s="23" t="s">
        <v>113</v>
      </c>
      <c r="C146" t="s">
        <v>17</v>
      </c>
    </row>
    <row r="147" spans="1:3" x14ac:dyDescent="0.25">
      <c r="A147" s="6" t="s">
        <v>47</v>
      </c>
      <c r="C147" t="s">
        <v>452</v>
      </c>
    </row>
    <row r="148" spans="1:3" x14ac:dyDescent="0.25">
      <c r="A148" s="6"/>
    </row>
    <row r="149" spans="1:3" x14ac:dyDescent="0.25">
      <c r="A149" s="6"/>
      <c r="C149" t="str">
        <f>CONCATENATE("     ",B145)</f>
        <v xml:space="preserve">     Your MTHFR gene has no variants. A normal gene is referred to as a "wild-type" gene.</v>
      </c>
    </row>
    <row r="150" spans="1:3" x14ac:dyDescent="0.25">
      <c r="A150" s="6"/>
    </row>
    <row r="151" spans="1:3" x14ac:dyDescent="0.25">
      <c r="A151" s="6"/>
      <c r="C151" t="s">
        <v>454</v>
      </c>
    </row>
    <row r="152" spans="1:3" x14ac:dyDescent="0.25">
      <c r="A152" s="6"/>
    </row>
    <row r="153" spans="1:3" x14ac:dyDescent="0.25">
      <c r="A153" s="6"/>
      <c r="C153" t="str">
        <f>CONCATENATE("     ",B146)</f>
        <v xml:space="preserve">     This variant is not associated with increased risk.</v>
      </c>
    </row>
    <row r="154" spans="1:3" x14ac:dyDescent="0.25">
      <c r="A154" s="6"/>
    </row>
    <row r="155" spans="1:3" x14ac:dyDescent="0.25">
      <c r="A155" s="6"/>
      <c r="C155" t="s">
        <v>455</v>
      </c>
    </row>
    <row r="156" spans="1:3" x14ac:dyDescent="0.25">
      <c r="A156" s="5"/>
    </row>
    <row r="157" spans="1:3" x14ac:dyDescent="0.25">
      <c r="A157" s="6"/>
      <c r="C157" t="str">
        <f>CONCATENATE( " &lt;piechart percentage=",B147," /&gt;")</f>
        <v xml:space="preserve"> &lt;piechart percentage= /&gt;</v>
      </c>
    </row>
    <row r="158" spans="1:3" x14ac:dyDescent="0.25">
      <c r="A158" s="6"/>
      <c r="C158" t="str">
        <f>" &lt;/Genotype&gt;"</f>
        <v xml:space="preserve"> &lt;/Genotype&gt;</v>
      </c>
    </row>
    <row r="159" spans="1:3" x14ac:dyDescent="0.25">
      <c r="A159" s="6"/>
      <c r="C159" t="str">
        <f>"&lt;/GeneAnalysis&gt;"</f>
        <v>&lt;/GeneAnalysis&gt;</v>
      </c>
    </row>
    <row r="160" spans="1:3" s="29" customFormat="1" x14ac:dyDescent="0.25">
      <c r="A160" s="27"/>
      <c r="B160" s="28"/>
    </row>
    <row r="161" spans="1:3" s="29" customFormat="1" x14ac:dyDescent="0.25">
      <c r="A161" s="30"/>
      <c r="B161" s="28"/>
      <c r="C161" s="6" t="s">
        <v>195</v>
      </c>
    </row>
    <row r="162" spans="1:3" s="29" customFormat="1" x14ac:dyDescent="0.25">
      <c r="A162" s="30"/>
      <c r="B162" s="28"/>
      <c r="C162" s="6"/>
    </row>
    <row r="163" spans="1:3" x14ac:dyDescent="0.25">
      <c r="A163" s="5"/>
      <c r="C163" t="str">
        <f>CONCATENATE("# How do changes in ",B11," affect people?")</f>
        <v># How do changes in MTHFR affect people?</v>
      </c>
    </row>
    <row r="164" spans="1:3" x14ac:dyDescent="0.25">
      <c r="A164" s="5"/>
    </row>
    <row r="165" spans="1:3" x14ac:dyDescent="0.25">
      <c r="A165" s="5" t="s">
        <v>54</v>
      </c>
      <c r="B165" s="23"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5" t="str">
        <f>B165</f>
        <v>For the vast majority of people, the overall risk associated with the common MTHFR variants is small and does not impact treatment. It is possible that variants in this gene interact with other gene variants, which is the reason for our inclusion of this gene.</v>
      </c>
    </row>
    <row r="166" spans="1:3" s="29" customFormat="1" x14ac:dyDescent="0.25">
      <c r="A166" s="27"/>
      <c r="B166" s="28"/>
    </row>
    <row r="167" spans="1:3" x14ac:dyDescent="0.25">
      <c r="A167" s="5"/>
      <c r="C167" t="s">
        <v>196</v>
      </c>
    </row>
    <row r="168" spans="1:3" x14ac:dyDescent="0.25">
      <c r="A168" s="5"/>
    </row>
    <row r="169" spans="1:3" x14ac:dyDescent="0.25">
      <c r="A169" s="5" t="s">
        <v>17</v>
      </c>
      <c r="B169" s="23" t="s">
        <v>486</v>
      </c>
      <c r="C169" t="str">
        <f>B169</f>
        <v>People with the following variants have a slightly reduced efficacy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70" spans="1:3" x14ac:dyDescent="0.25">
      <c r="A170" s="5"/>
    </row>
    <row r="171" spans="1:3" x14ac:dyDescent="0.25">
      <c r="A171" s="5"/>
      <c r="C171" t="s">
        <v>55</v>
      </c>
    </row>
    <row r="172" spans="1:3" x14ac:dyDescent="0.25">
      <c r="A172" s="5"/>
    </row>
    <row r="173" spans="1:3" x14ac:dyDescent="0.25">
      <c r="A173" s="5"/>
      <c r="B173" s="23" t="s">
        <v>198</v>
      </c>
      <c r="C173" t="str">
        <f>B173</f>
        <v xml:space="preserve">Some people with mild loss of function variant may benefit from supplementing their diets with an [oral folic acid](https://www.ncbi.nlm.nih.gov/pubmed/25902009) supplement. Consult your physician. </v>
      </c>
    </row>
    <row r="174" spans="1:3" s="29" customFormat="1" x14ac:dyDescent="0.25">
      <c r="A174" s="27"/>
      <c r="B174" s="28"/>
    </row>
    <row r="175" spans="1:3" s="29" customFormat="1" x14ac:dyDescent="0.25">
      <c r="A175" s="30"/>
      <c r="B175" s="28"/>
      <c r="C175" s="6" t="s">
        <v>197</v>
      </c>
    </row>
    <row r="176" spans="1:3" s="29" customFormat="1" x14ac:dyDescent="0.25">
      <c r="A176" s="30"/>
      <c r="B176" s="28"/>
      <c r="C176" s="6"/>
    </row>
    <row r="177" spans="1:3" x14ac:dyDescent="0.25">
      <c r="A177" s="5"/>
      <c r="C177" t="s">
        <v>169</v>
      </c>
    </row>
    <row r="178" spans="1:3" x14ac:dyDescent="0.25">
      <c r="A178" s="5"/>
    </row>
    <row r="179" spans="1:3" x14ac:dyDescent="0.25">
      <c r="A179" s="5" t="s">
        <v>17</v>
      </c>
      <c r="B179" s="23" t="s">
        <v>515</v>
      </c>
      <c r="C179" t="str">
        <f>B179</f>
        <v>People with the following mutations have a drastically reduced efficcacy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80" spans="1:3" x14ac:dyDescent="0.25">
      <c r="A180" s="5"/>
    </row>
    <row r="181" spans="1:3" x14ac:dyDescent="0.25">
      <c r="A181" s="5"/>
      <c r="C181" t="s">
        <v>55</v>
      </c>
    </row>
    <row r="182" spans="1:3" x14ac:dyDescent="0.25">
      <c r="A182" s="5"/>
    </row>
    <row r="183" spans="1:3" x14ac:dyDescent="0.25">
      <c r="A183" s="5"/>
      <c r="B183" s="23" t="s">
        <v>516</v>
      </c>
      <c r="C183" t="str">
        <f>B183</f>
        <v xml:space="preserve">Most people with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cause worse MTHRF function. Consult your physician. </v>
      </c>
    </row>
    <row r="185" spans="1:3" s="29" customFormat="1" x14ac:dyDescent="0.25">
      <c r="A185" s="27"/>
      <c r="B185" s="28"/>
    </row>
    <row r="186" spans="1:3" s="29" customFormat="1" x14ac:dyDescent="0.25">
      <c r="A186" s="30"/>
      <c r="B186" s="28"/>
      <c r="C186" s="6" t="s">
        <v>186</v>
      </c>
    </row>
    <row r="187" spans="1:3" s="29" customFormat="1" x14ac:dyDescent="0.25">
      <c r="A187" s="30"/>
      <c r="B187" s="28"/>
      <c r="C187" s="6"/>
    </row>
    <row r="188" spans="1:3" x14ac:dyDescent="0.25">
      <c r="A188" s="5"/>
      <c r="C188" t="s">
        <v>171</v>
      </c>
    </row>
    <row r="189" spans="1:3" x14ac:dyDescent="0.25">
      <c r="A189" s="5"/>
    </row>
    <row r="190" spans="1:3" x14ac:dyDescent="0.25">
      <c r="A190" s="5" t="s">
        <v>17</v>
      </c>
      <c r="B190" s="37" t="s">
        <v>517</v>
      </c>
      <c r="C190" t="str">
        <f>B190</f>
        <v>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91" spans="1:3" x14ac:dyDescent="0.25">
      <c r="A191" s="5"/>
    </row>
    <row r="192" spans="1:3" x14ac:dyDescent="0.25">
      <c r="A192" s="5"/>
      <c r="C192" t="s">
        <v>55</v>
      </c>
    </row>
    <row r="193" spans="1:3" x14ac:dyDescent="0.25">
      <c r="A193" s="5"/>
    </row>
    <row r="194" spans="1:3" x14ac:dyDescent="0.25">
      <c r="A194" s="5"/>
      <c r="B194" s="37" t="s">
        <v>487</v>
      </c>
      <c r="C194" t="str">
        <f>B194</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95" spans="1:3" s="29" customFormat="1" x14ac:dyDescent="0.25">
      <c r="B195" s="28"/>
    </row>
    <row r="197" spans="1:3" ht="30" x14ac:dyDescent="0.25">
      <c r="A197" t="s">
        <v>56</v>
      </c>
      <c r="B197" s="7" t="s">
        <v>199</v>
      </c>
      <c r="C197" t="str">
        <f>CONCATENATE("&lt;symptoms ",B197,"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68"/>
  <sheetViews>
    <sheetView topLeftCell="A46" workbookViewId="0">
      <selection activeCell="C21" sqref="C21"/>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225</v>
      </c>
      <c r="C2" t="str">
        <f>CONCATENATE("# What does the ",B2," gene do?")</f>
        <v># What does the SLCA4 gene do?</v>
      </c>
    </row>
    <row r="3" spans="1:3" x14ac:dyDescent="0.25">
      <c r="A3" s="6"/>
    </row>
    <row r="4" spans="1:3" ht="17.25" x14ac:dyDescent="0.3">
      <c r="A4" s="6" t="s">
        <v>22</v>
      </c>
      <c r="B4" s="24" t="s">
        <v>226</v>
      </c>
      <c r="C4" t="str">
        <f>B4</f>
        <v>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v>
      </c>
    </row>
    <row r="5" spans="1:3" ht="17.25" x14ac:dyDescent="0.3">
      <c r="A5" s="6"/>
      <c r="B5" s="24"/>
    </row>
    <row r="6" spans="1:3" x14ac:dyDescent="0.25">
      <c r="A6" s="6" t="s">
        <v>23</v>
      </c>
      <c r="B6" s="23">
        <v>17</v>
      </c>
      <c r="C6" t="str">
        <f>CONCATENATE("This gene is located on chromosome ",B6,". The ",B7," it creates acts in your ",B8)</f>
        <v>This gene is located on chromosome 17. The protein it creates acts in your brain and nervous system.</v>
      </c>
    </row>
    <row r="7" spans="1:3" x14ac:dyDescent="0.25">
      <c r="A7" s="6" t="s">
        <v>24</v>
      </c>
      <c r="B7" s="23" t="s">
        <v>25</v>
      </c>
    </row>
    <row r="8" spans="1:3" x14ac:dyDescent="0.25">
      <c r="A8" s="6" t="s">
        <v>21</v>
      </c>
      <c r="B8" s="23" t="s">
        <v>16</v>
      </c>
    </row>
    <row r="9" spans="1:3" x14ac:dyDescent="0.25">
      <c r="A9" s="5" t="s">
        <v>26</v>
      </c>
      <c r="B9" s="23" t="s">
        <v>227</v>
      </c>
      <c r="C9" t="str">
        <f>CONCATENATE("&lt;TissueList ",B9," /&gt;")</f>
        <v>&lt;TissueList brain D001921 /&gt;</v>
      </c>
    </row>
    <row r="10" spans="1:3" s="29" customFormat="1" x14ac:dyDescent="0.25">
      <c r="A10" s="30"/>
      <c r="B10" s="28"/>
    </row>
    <row r="11" spans="1:3" x14ac:dyDescent="0.25">
      <c r="A11" s="6" t="s">
        <v>4</v>
      </c>
      <c r="B11" s="23" t="s">
        <v>225</v>
      </c>
      <c r="C11" t="str">
        <f>CONCATENATE("&lt;GeneAnalysis gene=",CHAR(34),B11,CHAR(34)," interval=",CHAR(34),B12,CHAR(34),"&gt; ")</f>
        <v xml:space="preserve">&lt;GeneAnalysis gene="SLCA4" interval="NC_000017.11:g.30194319_30235968"&gt; </v>
      </c>
    </row>
    <row r="12" spans="1:3" x14ac:dyDescent="0.25">
      <c r="A12" s="6" t="s">
        <v>27</v>
      </c>
      <c r="B12" s="23" t="s">
        <v>263</v>
      </c>
    </row>
    <row r="13" spans="1:3" x14ac:dyDescent="0.25">
      <c r="A13" s="6" t="s">
        <v>28</v>
      </c>
      <c r="B13" s="23" t="s">
        <v>323</v>
      </c>
      <c r="C13" t="str">
        <f>CONCATENATE("# What are some common mutations of ",B11,"?")</f>
        <v># What are some common mutations of SLCA4?</v>
      </c>
    </row>
    <row r="14" spans="1:3" x14ac:dyDescent="0.25">
      <c r="A14" s="6"/>
      <c r="C14" t="s">
        <v>17</v>
      </c>
    </row>
    <row r="15" spans="1:3" x14ac:dyDescent="0.25">
      <c r="C15" t="str">
        <f>CONCATENATE("There are ",B13," well-known variants in ",B11,": ",B22,", ",B28,", ",B34,", ",B40,", ",B46," ,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29</v>
      </c>
      <c r="B18" s="1" t="s">
        <v>231</v>
      </c>
      <c r="C18" t="str">
        <f>CONCATENATE(" &lt;Variant hgvs=",CHAR(34),B18,CHAR(34)," name=",CHAR(34),B19,CHAR(34),"&gt; ")</f>
        <v xml:space="preserve"> &lt;Variant hgvs="NC_000017.11:g.30237328T&gt;C" name="5-HTTLPR"&gt; </v>
      </c>
    </row>
    <row r="19" spans="1:3" x14ac:dyDescent="0.25">
      <c r="A19" s="5" t="s">
        <v>30</v>
      </c>
      <c r="B19" s="26" t="s">
        <v>228</v>
      </c>
    </row>
    <row r="20" spans="1:3" x14ac:dyDescent="0.25">
      <c r="A20" s="5" t="s">
        <v>31</v>
      </c>
      <c r="B20" s="23" t="s">
        <v>271</v>
      </c>
      <c r="C20" t="s">
        <v>663</v>
      </c>
    </row>
    <row r="21" spans="1:3" x14ac:dyDescent="0.25">
      <c r="A21" s="5" t="s">
        <v>32</v>
      </c>
      <c r="B21" s="23" t="s">
        <v>272</v>
      </c>
      <c r="C21" t="s">
        <v>17</v>
      </c>
    </row>
    <row r="22" spans="1:3" x14ac:dyDescent="0.25">
      <c r="A22" s="5" t="s">
        <v>40</v>
      </c>
      <c r="B22" s="26" t="s">
        <v>233</v>
      </c>
      <c r="C22" t="str">
        <f>"&lt;/Variant&gt;"</f>
        <v>&lt;/Variant&gt;</v>
      </c>
    </row>
    <row r="23" spans="1:3" x14ac:dyDescent="0.25">
      <c r="C23" t="str">
        <f>CONCATENATE("&lt;# ",B25," #&gt;")</f>
        <v>&lt;# A3609G #&gt;</v>
      </c>
    </row>
    <row r="24" spans="1:3" x14ac:dyDescent="0.25">
      <c r="A24" s="6" t="s">
        <v>29</v>
      </c>
      <c r="B24" s="1" t="s">
        <v>231</v>
      </c>
      <c r="C24" t="str">
        <f>CONCATENATE(" &lt;Variant hgvs=",CHAR(34),B24,CHAR(34)," name=",CHAR(34),B25,CHAR(34),"&gt; ")</f>
        <v xml:space="preserve"> &lt;Variant hgvs="NC_000017.11:g.30237328T&gt;C" name="A3609G"&gt; </v>
      </c>
    </row>
    <row r="25" spans="1:3" x14ac:dyDescent="0.25">
      <c r="A25" s="5" t="s">
        <v>30</v>
      </c>
      <c r="B25" s="26" t="s">
        <v>229</v>
      </c>
    </row>
    <row r="26" spans="1:3" x14ac:dyDescent="0.25">
      <c r="A26" s="5" t="s">
        <v>31</v>
      </c>
      <c r="B26" s="23"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32</v>
      </c>
      <c r="B27" s="23" t="s">
        <v>38</v>
      </c>
    </row>
    <row r="28" spans="1:3" x14ac:dyDescent="0.25">
      <c r="A28" s="6" t="s">
        <v>40</v>
      </c>
      <c r="B28" s="26" t="s">
        <v>232</v>
      </c>
      <c r="C28" t="str">
        <f>"&lt;/Variant&gt;"</f>
        <v>&lt;/Variant&gt;</v>
      </c>
    </row>
    <row r="29" spans="1:3" x14ac:dyDescent="0.25">
      <c r="C29" t="str">
        <f>CONCATENATE("&lt;# ",B31," #&gt;")</f>
        <v>&lt;# T463G #&gt;</v>
      </c>
    </row>
    <row r="30" spans="1:3" x14ac:dyDescent="0.25">
      <c r="A30" s="6" t="s">
        <v>29</v>
      </c>
      <c r="B30" s="1" t="s">
        <v>97</v>
      </c>
      <c r="C30" t="str">
        <f>CONCATENATE(" &lt;Variant hgvs=",CHAR(34),B30,CHAR(34)," name=",CHAR(34),B31,CHAR(34),"&gt; ")</f>
        <v xml:space="preserve"> &lt;Variant hgvs="NC_000002.12:g.233945906G&gt;C" name="T463G"&gt; </v>
      </c>
    </row>
    <row r="31" spans="1:3" x14ac:dyDescent="0.25">
      <c r="A31" s="5" t="s">
        <v>30</v>
      </c>
      <c r="B31" s="1" t="s">
        <v>230</v>
      </c>
    </row>
    <row r="32" spans="1:3" x14ac:dyDescent="0.25">
      <c r="A32" s="5" t="s">
        <v>31</v>
      </c>
      <c r="B32" s="23"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32</v>
      </c>
      <c r="B33" s="23" t="s">
        <v>38</v>
      </c>
    </row>
    <row r="34" spans="1:3" x14ac:dyDescent="0.25">
      <c r="A34" s="5" t="s">
        <v>40</v>
      </c>
      <c r="B34" s="1" t="s">
        <v>234</v>
      </c>
      <c r="C34" t="str">
        <f>"&lt;/Variant&gt;"</f>
        <v>&lt;/Variant&gt;</v>
      </c>
    </row>
    <row r="35" spans="1:3" x14ac:dyDescent="0.25">
      <c r="A35" s="5"/>
      <c r="C35" t="str">
        <f>CONCATENATE("&lt;# ",B37," #&gt;")</f>
        <v>&lt;# T30199457C #&gt;</v>
      </c>
    </row>
    <row r="36" spans="1:3" x14ac:dyDescent="0.25">
      <c r="A36" s="6" t="s">
        <v>29</v>
      </c>
      <c r="B36" s="1" t="s">
        <v>260</v>
      </c>
      <c r="C36" t="str">
        <f>CONCATENATE(" &lt;Variant hgvs=",CHAR(34),B36,CHAR(34)," name=",CHAR(34),B37,CHAR(34),"&gt; ")</f>
        <v xml:space="preserve"> &lt;Variant hgvs="NC_000017.11:g.30199457T&gt;C" name="T30199457C"&gt; </v>
      </c>
    </row>
    <row r="37" spans="1:3" x14ac:dyDescent="0.25">
      <c r="A37" s="5" t="s">
        <v>30</v>
      </c>
      <c r="B37" s="26" t="s">
        <v>243</v>
      </c>
    </row>
    <row r="38" spans="1:3" x14ac:dyDescent="0.25">
      <c r="A38" s="5" t="s">
        <v>31</v>
      </c>
      <c r="B38" s="23"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32</v>
      </c>
      <c r="B39" s="23" t="str">
        <f>"cytosine (C)"</f>
        <v>cytosine (C)</v>
      </c>
    </row>
    <row r="40" spans="1:3" x14ac:dyDescent="0.25">
      <c r="A40" s="5" t="s">
        <v>40</v>
      </c>
      <c r="B40" s="26" t="s">
        <v>244</v>
      </c>
      <c r="C40" t="str">
        <f>"&lt;/Variant&gt;"</f>
        <v>&lt;/Variant&gt;</v>
      </c>
    </row>
    <row r="41" spans="1:3" x14ac:dyDescent="0.25">
      <c r="A41" s="6"/>
      <c r="C41" t="str">
        <f>CONCATENATE("&lt;# ",B43," #&gt;")</f>
        <v>&lt;# C30219896T #&gt;</v>
      </c>
    </row>
    <row r="42" spans="1:3" x14ac:dyDescent="0.25">
      <c r="A42" s="6" t="s">
        <v>29</v>
      </c>
      <c r="B42" s="31" t="s">
        <v>261</v>
      </c>
      <c r="C42" t="str">
        <f>CONCATENATE(" &lt;Variant hgvs=",CHAR(34),B42,CHAR(34)," name=",CHAR(34),B43,CHAR(34),"&gt; ")</f>
        <v xml:space="preserve"> &lt;Variant hgvs="NC_000017.11:g.30219896C&gt;T" name="C30219896T"&gt; </v>
      </c>
    </row>
    <row r="43" spans="1:3" x14ac:dyDescent="0.25">
      <c r="A43" s="5" t="s">
        <v>30</v>
      </c>
      <c r="B43" s="23" t="s">
        <v>245</v>
      </c>
    </row>
    <row r="44" spans="1:3" x14ac:dyDescent="0.25">
      <c r="A44" s="5" t="s">
        <v>31</v>
      </c>
      <c r="B44" s="23"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32</v>
      </c>
      <c r="B45" s="23" t="s">
        <v>37</v>
      </c>
    </row>
    <row r="46" spans="1:3" x14ac:dyDescent="0.25">
      <c r="A46" s="5" t="s">
        <v>40</v>
      </c>
      <c r="B46" s="23" t="s">
        <v>246</v>
      </c>
      <c r="C46" t="str">
        <f>"&lt;/Variant&gt;"</f>
        <v>&lt;/Variant&gt;</v>
      </c>
    </row>
    <row r="47" spans="1:3" ht="15.75" thickBot="1" x14ac:dyDescent="0.3">
      <c r="A47" s="5"/>
      <c r="C47" t="str">
        <f>CONCATENATE("&lt;# ",B49," #&gt;")</f>
        <v>&lt;# C30204775T #&gt;</v>
      </c>
    </row>
    <row r="48" spans="1:3" ht="15.75" thickBot="1" x14ac:dyDescent="0.3">
      <c r="A48" s="6" t="s">
        <v>29</v>
      </c>
      <c r="B48" s="32" t="s">
        <v>262</v>
      </c>
      <c r="C48" t="str">
        <f>CONCATENATE(" &lt;Variant hgvs=",CHAR(34),B48,CHAR(34)," name=",CHAR(34),B49,CHAR(34),"&gt; ")</f>
        <v xml:space="preserve"> &lt;Variant hgvs="NC_000017.11:g.30204775C&gt;T" name="C30204775T"&gt; </v>
      </c>
    </row>
    <row r="49" spans="1:3" x14ac:dyDescent="0.25">
      <c r="A49" s="5" t="s">
        <v>30</v>
      </c>
      <c r="B49" s="26" t="s">
        <v>247</v>
      </c>
    </row>
    <row r="50" spans="1:3" x14ac:dyDescent="0.25">
      <c r="A50" s="5" t="s">
        <v>31</v>
      </c>
      <c r="B50" s="23"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32</v>
      </c>
      <c r="B51" s="23" t="s">
        <v>37</v>
      </c>
    </row>
    <row r="52" spans="1:3" x14ac:dyDescent="0.25">
      <c r="A52" s="5" t="s">
        <v>40</v>
      </c>
      <c r="B52" s="26" t="s">
        <v>248</v>
      </c>
      <c r="C52" t="str">
        <f>"&lt;/Variant&gt;"</f>
        <v>&lt;/Variant&gt;</v>
      </c>
    </row>
    <row r="53" spans="1:3" x14ac:dyDescent="0.25">
      <c r="A53" s="6"/>
      <c r="C53" t="str">
        <f>CONCATENATE("&lt;# ",B55," #&gt;")</f>
        <v>&lt;# C1748A #&gt;</v>
      </c>
    </row>
    <row r="54" spans="1:3" x14ac:dyDescent="0.25">
      <c r="A54" s="6" t="s">
        <v>29</v>
      </c>
      <c r="B54" s="31" t="s">
        <v>241</v>
      </c>
      <c r="C54" t="str">
        <f>CONCATENATE(" &lt;Variant hgvs=",CHAR(34),B54,CHAR(34)," name=",CHAR(34),B55,CHAR(34),"&gt; ")</f>
        <v xml:space="preserve"> &lt;Variant hgvs="NC_000017.11:g.30196708G&gt;T" name="C1748A"&gt; </v>
      </c>
    </row>
    <row r="55" spans="1:3" x14ac:dyDescent="0.25">
      <c r="A55" s="5" t="s">
        <v>30</v>
      </c>
      <c r="B55" s="23" t="s">
        <v>240</v>
      </c>
    </row>
    <row r="56" spans="1:3" x14ac:dyDescent="0.25">
      <c r="A56" s="5" t="s">
        <v>31</v>
      </c>
      <c r="B56" s="23"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32</v>
      </c>
      <c r="B57" s="23" t="s">
        <v>66</v>
      </c>
    </row>
    <row r="58" spans="1:3" x14ac:dyDescent="0.25">
      <c r="A58" s="5" t="s">
        <v>40</v>
      </c>
      <c r="B58" s="23" t="s">
        <v>242</v>
      </c>
      <c r="C58" t="str">
        <f>"&lt;/Variant&gt;"</f>
        <v>&lt;/Variant&gt;</v>
      </c>
    </row>
    <row r="59" spans="1:3" s="29" customFormat="1" x14ac:dyDescent="0.25">
      <c r="A59" s="27"/>
      <c r="B59" s="28"/>
    </row>
    <row r="60" spans="1:3" s="29" customFormat="1" x14ac:dyDescent="0.25">
      <c r="A60" s="27"/>
      <c r="B60" s="28"/>
      <c r="C60" t="str">
        <f>C17</f>
        <v>&lt;# 5-HTTLPR #&gt;</v>
      </c>
    </row>
    <row r="61" spans="1:3" x14ac:dyDescent="0.25">
      <c r="A61" s="5" t="s">
        <v>39</v>
      </c>
      <c r="B61" s="1" t="s">
        <v>213</v>
      </c>
      <c r="C61" t="str">
        <f>CONCATENATE(" &lt;Genotype hgvs=",CHAR(34),B61,B62,";",B63,CHAR(34)," name=",CHAR(34),B19,CHAR(34),"&gt; ")</f>
        <v xml:space="preserve"> &lt;Genotype hgvs="NC_000017.11:g.[30237328T&gt;C];[30237328=]" name="5-HTTLPR"&gt; </v>
      </c>
    </row>
    <row r="62" spans="1:3" x14ac:dyDescent="0.25">
      <c r="A62" s="5" t="s">
        <v>40</v>
      </c>
      <c r="B62" s="23" t="s">
        <v>235</v>
      </c>
    </row>
    <row r="63" spans="1:3" x14ac:dyDescent="0.25">
      <c r="A63" s="5" t="s">
        <v>31</v>
      </c>
      <c r="B63" s="23" t="s">
        <v>236</v>
      </c>
      <c r="C63" t="s">
        <v>452</v>
      </c>
    </row>
    <row r="64" spans="1:3" x14ac:dyDescent="0.25">
      <c r="A64" s="5" t="s">
        <v>45</v>
      </c>
      <c r="B64" s="23" t="s">
        <v>488</v>
      </c>
      <c r="C64" t="s">
        <v>17</v>
      </c>
    </row>
    <row r="65" spans="1:3" x14ac:dyDescent="0.25">
      <c r="A65" s="6" t="s">
        <v>46</v>
      </c>
      <c r="B65" s="23" t="s">
        <v>259</v>
      </c>
      <c r="C65" t="str">
        <f>CONCATENATE("     ",B64)</f>
        <v xml:space="preserve">     People with this variant have the 5-HTTLPR variant with 16 and 14 repeated sections. It is called a variable number tandem repeats variant (VNTR).</v>
      </c>
    </row>
    <row r="66" spans="1:3" x14ac:dyDescent="0.25">
      <c r="A66" s="6" t="s">
        <v>47</v>
      </c>
      <c r="B66" s="23">
        <v>23.7</v>
      </c>
    </row>
    <row r="67" spans="1:3" x14ac:dyDescent="0.25">
      <c r="A67" s="5"/>
      <c r="C67" t="s">
        <v>454</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455</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48</v>
      </c>
      <c r="B75" s="23" t="s">
        <v>257</v>
      </c>
      <c r="C75" t="str">
        <f>CONCATENATE(" &lt;Genotype hgvs=",CHAR(34),B61,B62,";",B62,CHAR(34)," name=",CHAR(34),B19,CHAR(34),"&gt; ")</f>
        <v xml:space="preserve"> &lt;Genotype hgvs="NC_000017.11:g.[30237328T&gt;C];[30237328T&gt;C]" name="5-HTTLPR"&gt; </v>
      </c>
    </row>
    <row r="76" spans="1:3" x14ac:dyDescent="0.25">
      <c r="A76" s="6" t="s">
        <v>49</v>
      </c>
      <c r="B76" s="23" t="s">
        <v>237</v>
      </c>
      <c r="C76" t="s">
        <v>17</v>
      </c>
    </row>
    <row r="77" spans="1:3" x14ac:dyDescent="0.25">
      <c r="A77" s="6" t="s">
        <v>47</v>
      </c>
      <c r="B77" s="23">
        <v>63.2</v>
      </c>
      <c r="C77" t="s">
        <v>452</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454</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455</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50</v>
      </c>
      <c r="B89" s="23" t="s">
        <v>258</v>
      </c>
      <c r="C89" t="str">
        <f>CONCATENATE(" &lt;Genotype hgvs=",CHAR(34),B61,B63,";",B63,CHAR(34)," name=",CHAR(34),B19,CHAR(34),"&gt; ")</f>
        <v xml:space="preserve"> &lt;Genotype hgvs="NC_000017.11:g.[30237328=];[30237328=]" name="5-HTTLPR"&gt; </v>
      </c>
    </row>
    <row r="90" spans="1:3" x14ac:dyDescent="0.25">
      <c r="A90" s="6" t="s">
        <v>51</v>
      </c>
      <c r="B90" s="23" t="s">
        <v>238</v>
      </c>
      <c r="C90" t="s">
        <v>17</v>
      </c>
    </row>
    <row r="91" spans="1:3" x14ac:dyDescent="0.25">
      <c r="A91" s="6" t="s">
        <v>47</v>
      </c>
      <c r="B91" s="23">
        <v>13.1</v>
      </c>
      <c r="C91" t="s">
        <v>452</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454</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455</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39</v>
      </c>
      <c r="B104" s="1" t="s">
        <v>213</v>
      </c>
      <c r="C104" t="str">
        <f>CONCATENATE(" &lt;Genotype hgvs=",CHAR(34),B104,B105,";",B106,CHAR(34)," name=",CHAR(34),B25,CHAR(34),"&gt; ")</f>
        <v xml:space="preserve"> &lt;Genotype hgvs="NC_000017.11:g.[30237328T&gt;C];[30237328=]" name="A3609G"&gt; </v>
      </c>
    </row>
    <row r="105" spans="1:3" x14ac:dyDescent="0.25">
      <c r="A105" s="5" t="s">
        <v>40</v>
      </c>
      <c r="B105" s="23" t="s">
        <v>235</v>
      </c>
    </row>
    <row r="106" spans="1:3" x14ac:dyDescent="0.25">
      <c r="A106" s="5" t="s">
        <v>31</v>
      </c>
      <c r="B106" s="23" t="s">
        <v>236</v>
      </c>
      <c r="C106" t="s">
        <v>452</v>
      </c>
    </row>
    <row r="107" spans="1:3" x14ac:dyDescent="0.25">
      <c r="A107" s="5" t="s">
        <v>45</v>
      </c>
      <c r="B107" s="23"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46</v>
      </c>
      <c r="B108" s="23" t="s">
        <v>259</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47</v>
      </c>
      <c r="B109" s="23">
        <v>23.7</v>
      </c>
    </row>
    <row r="110" spans="1:3" x14ac:dyDescent="0.25">
      <c r="A110" s="5"/>
      <c r="C110" t="s">
        <v>454</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455</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48</v>
      </c>
      <c r="B118" s="23"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49</v>
      </c>
      <c r="B119" s="23" t="s">
        <v>237</v>
      </c>
      <c r="C119" t="s">
        <v>17</v>
      </c>
    </row>
    <row r="120" spans="1:3" x14ac:dyDescent="0.25">
      <c r="A120" s="6" t="s">
        <v>47</v>
      </c>
      <c r="B120" s="23">
        <v>63.2</v>
      </c>
      <c r="C120" t="s">
        <v>452</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454</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455</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50</v>
      </c>
      <c r="B132" s="23"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51</v>
      </c>
      <c r="B133" s="23" t="s">
        <v>238</v>
      </c>
      <c r="C133" t="s">
        <v>17</v>
      </c>
    </row>
    <row r="134" spans="1:3" x14ac:dyDescent="0.25">
      <c r="A134" s="6" t="s">
        <v>47</v>
      </c>
      <c r="B134" s="23">
        <v>13.1</v>
      </c>
      <c r="C134" t="s">
        <v>452</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454</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455</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39</v>
      </c>
      <c r="B147" s="1" t="s">
        <v>89</v>
      </c>
      <c r="C147" t="str">
        <f>CONCATENATE(" &lt;Genotype hgvs=",CHAR(34),B147,B148,";",B149,CHAR(34)," name=",CHAR(34),B31,CHAR(34),"&gt; ")</f>
        <v xml:space="preserve"> &lt;Genotype hgvs="NC_000002.12:g.[233945906G&gt;C];[233945906=]" name="T463G"&gt; </v>
      </c>
    </row>
    <row r="148" spans="1:3" x14ac:dyDescent="0.25">
      <c r="A148" s="5" t="s">
        <v>40</v>
      </c>
      <c r="B148" s="23" t="s">
        <v>102</v>
      </c>
    </row>
    <row r="149" spans="1:3" x14ac:dyDescent="0.25">
      <c r="A149" s="5" t="s">
        <v>31</v>
      </c>
      <c r="B149" s="23" t="s">
        <v>103</v>
      </c>
      <c r="C149" t="s">
        <v>452</v>
      </c>
    </row>
    <row r="150" spans="1:3" x14ac:dyDescent="0.25">
      <c r="A150" s="5" t="s">
        <v>45</v>
      </c>
      <c r="B150" s="23"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46</v>
      </c>
      <c r="B151" s="23" t="s">
        <v>194</v>
      </c>
      <c r="C151" t="str">
        <f>CONCATENATE("     ",B150)</f>
        <v xml:space="preserve">     People with this variant have one copy of the T463G variant. This substitution of a single nucleotide is known as a missense mutation.</v>
      </c>
    </row>
    <row r="152" spans="1:3" x14ac:dyDescent="0.25">
      <c r="A152" s="6" t="s">
        <v>47</v>
      </c>
      <c r="B152" s="23">
        <v>50</v>
      </c>
    </row>
    <row r="153" spans="1:3" x14ac:dyDescent="0.25">
      <c r="A153" s="5"/>
      <c r="C153" t="s">
        <v>454</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455</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48</v>
      </c>
      <c r="B161" s="23"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49</v>
      </c>
      <c r="B162" s="23" t="s">
        <v>194</v>
      </c>
      <c r="C162" t="s">
        <v>17</v>
      </c>
    </row>
    <row r="163" spans="1:3" x14ac:dyDescent="0.25">
      <c r="A163" s="6" t="s">
        <v>47</v>
      </c>
      <c r="B163" s="23">
        <v>17.5</v>
      </c>
      <c r="C163" t="s">
        <v>452</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454</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455</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50</v>
      </c>
      <c r="B175" s="23"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51</v>
      </c>
      <c r="B176" s="23" t="s">
        <v>239</v>
      </c>
      <c r="C176" t="s">
        <v>17</v>
      </c>
    </row>
    <row r="177" spans="1:3" x14ac:dyDescent="0.25">
      <c r="A177" s="6" t="s">
        <v>47</v>
      </c>
      <c r="B177" s="23">
        <v>32.6</v>
      </c>
      <c r="C177" t="s">
        <v>452</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454</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455</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39</v>
      </c>
      <c r="B190" s="1" t="s">
        <v>213</v>
      </c>
      <c r="C190" t="str">
        <f>CONCATENATE(" &lt;Genotype hgvs=",CHAR(34),B190,B191,";",B192,CHAR(34)," name=",CHAR(34),B37,CHAR(34),"&gt; ")</f>
        <v xml:space="preserve"> &lt;Genotype hgvs="NC_000017.11:g.[30199457T&gt;C];[30199457=]" name="T30199457C"&gt; </v>
      </c>
    </row>
    <row r="191" spans="1:3" x14ac:dyDescent="0.25">
      <c r="A191" s="5" t="s">
        <v>40</v>
      </c>
      <c r="B191" s="23" t="s">
        <v>249</v>
      </c>
    </row>
    <row r="192" spans="1:3" x14ac:dyDescent="0.25">
      <c r="A192" s="5" t="s">
        <v>31</v>
      </c>
      <c r="B192" s="23" t="s">
        <v>250</v>
      </c>
      <c r="C192" t="s">
        <v>452</v>
      </c>
    </row>
    <row r="193" spans="1:3" x14ac:dyDescent="0.25">
      <c r="A193" s="5" t="s">
        <v>45</v>
      </c>
      <c r="B193" s="23"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46</v>
      </c>
      <c r="B194" s="23" t="s">
        <v>194</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47</v>
      </c>
      <c r="B195" s="23">
        <v>49.5</v>
      </c>
    </row>
    <row r="196" spans="1:3" x14ac:dyDescent="0.25">
      <c r="A196" s="5"/>
      <c r="C196" t="s">
        <v>454</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455</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48</v>
      </c>
      <c r="B204" s="23"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49</v>
      </c>
      <c r="B205" s="23" t="s">
        <v>456</v>
      </c>
      <c r="C205" t="s">
        <v>17</v>
      </c>
    </row>
    <row r="206" spans="1:3" x14ac:dyDescent="0.25">
      <c r="A206" s="6" t="s">
        <v>47</v>
      </c>
      <c r="B206" s="23">
        <v>32.700000000000003</v>
      </c>
      <c r="C206" t="s">
        <v>452</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454</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455</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50</v>
      </c>
      <c r="B218" s="23"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51</v>
      </c>
      <c r="B219" s="23" t="s">
        <v>194</v>
      </c>
      <c r="C219" t="s">
        <v>17</v>
      </c>
    </row>
    <row r="220" spans="1:3" x14ac:dyDescent="0.25">
      <c r="A220" s="6" t="s">
        <v>47</v>
      </c>
      <c r="B220" s="23">
        <v>17.8</v>
      </c>
      <c r="C220" t="s">
        <v>452</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454</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455</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 &lt;/Genotype&gt;"</f>
        <v xml:space="preserve"> &lt;/Genotype&gt;</v>
      </c>
    </row>
    <row r="233" spans="1:3" x14ac:dyDescent="0.25">
      <c r="A233" s="5"/>
      <c r="C233" t="str">
        <f>C41</f>
        <v>&lt;# C30219896T #&gt;</v>
      </c>
    </row>
    <row r="234" spans="1:3" x14ac:dyDescent="0.25">
      <c r="A234" s="5" t="s">
        <v>39</v>
      </c>
      <c r="B234" s="31" t="s">
        <v>213</v>
      </c>
      <c r="C234" t="str">
        <f>CONCATENATE(" &lt;Genotype hgvs=",CHAR(34),B234,B235,";",B236,CHAR(34)," name=",CHAR(34),B43,CHAR(34),"&gt; ")</f>
        <v xml:space="preserve"> &lt;Genotype hgvs="NC_000017.11:g.[30219896C&gt;T];[30219896=]" name="C30219896T"&gt; </v>
      </c>
    </row>
    <row r="235" spans="1:3" x14ac:dyDescent="0.25">
      <c r="A235" s="5" t="s">
        <v>40</v>
      </c>
      <c r="B235" s="25" t="s">
        <v>251</v>
      </c>
    </row>
    <row r="236" spans="1:3" x14ac:dyDescent="0.25">
      <c r="A236" s="5" t="s">
        <v>31</v>
      </c>
      <c r="B236" s="25" t="s">
        <v>252</v>
      </c>
      <c r="C236" t="s">
        <v>452</v>
      </c>
    </row>
    <row r="237" spans="1:3" x14ac:dyDescent="0.25">
      <c r="A237" s="5" t="s">
        <v>45</v>
      </c>
      <c r="B237" s="23"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7" t="s">
        <v>17</v>
      </c>
    </row>
    <row r="238" spans="1:3" x14ac:dyDescent="0.25">
      <c r="A238" s="6" t="s">
        <v>46</v>
      </c>
      <c r="B238" s="23" t="s">
        <v>456</v>
      </c>
      <c r="C238" t="str">
        <f>CONCATENATE("     ",B237)</f>
        <v xml:space="preserve">     People with this variant have one copy of the [C30219896T](http://institutferran.org/documentos/estudio_genetico/JCR%20106%20140408.pdf) variant. This substitution of a single nucleotide is known as a missense mutation.</v>
      </c>
    </row>
    <row r="239" spans="1:3" x14ac:dyDescent="0.25">
      <c r="A239" s="6" t="s">
        <v>47</v>
      </c>
      <c r="B239" s="23">
        <v>38</v>
      </c>
    </row>
    <row r="240" spans="1:3" x14ac:dyDescent="0.25">
      <c r="A240" s="5"/>
      <c r="C240" t="s">
        <v>454</v>
      </c>
    </row>
    <row r="241" spans="1:3" x14ac:dyDescent="0.25">
      <c r="A241" s="6"/>
    </row>
    <row r="242" spans="1:3" x14ac:dyDescent="0.25">
      <c r="A242" s="6"/>
      <c r="C242" t="str">
        <f>CONCATENATE("     ",B238)</f>
        <v xml:space="preserve">     People with this variant have an increased risk of CFS. See below for more information.</v>
      </c>
    </row>
    <row r="243" spans="1:3" x14ac:dyDescent="0.25">
      <c r="A243" s="6"/>
    </row>
    <row r="244" spans="1:3" x14ac:dyDescent="0.25">
      <c r="A244" s="6"/>
      <c r="C244" t="s">
        <v>455</v>
      </c>
    </row>
    <row r="245" spans="1:3" x14ac:dyDescent="0.25">
      <c r="A245" s="5"/>
    </row>
    <row r="246" spans="1:3" x14ac:dyDescent="0.25">
      <c r="A246" s="5"/>
      <c r="C246" t="str">
        <f>CONCATENATE( " &lt;piechart percentage=",B239," /&gt;")</f>
        <v xml:space="preserve"> &lt;piechart percentage=38 /&gt;</v>
      </c>
    </row>
    <row r="247" spans="1:3" x14ac:dyDescent="0.25">
      <c r="A247" s="5"/>
      <c r="C247" t="str">
        <f>" &lt;/Genotype&gt;"</f>
        <v xml:space="preserve"> &lt;/Genotype&gt;</v>
      </c>
    </row>
    <row r="248" spans="1:3" x14ac:dyDescent="0.25">
      <c r="A248" s="5" t="s">
        <v>48</v>
      </c>
      <c r="B248" s="23"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8" t="str">
        <f>CONCATENATE(" &lt;Genotype hgvs=",CHAR(34),B234,B235,";",B235,CHAR(34)," name=",CHAR(34),B43,CHAR(34),"&gt; ")</f>
        <v xml:space="preserve"> &lt;Genotype hgvs="NC_000017.11:g.[30219896C&gt;T];[30219896C&gt;T]" name="C30219896T"&gt; </v>
      </c>
    </row>
    <row r="249" spans="1:3" x14ac:dyDescent="0.25">
      <c r="A249" s="6" t="s">
        <v>49</v>
      </c>
      <c r="B249" s="23" t="s">
        <v>489</v>
      </c>
      <c r="C249" t="s">
        <v>17</v>
      </c>
    </row>
    <row r="250" spans="1:3" x14ac:dyDescent="0.25">
      <c r="A250" s="6" t="s">
        <v>47</v>
      </c>
      <c r="B250" s="23">
        <v>16</v>
      </c>
      <c r="C250" t="s">
        <v>452</v>
      </c>
    </row>
    <row r="251" spans="1:3" x14ac:dyDescent="0.25">
      <c r="A251" s="6"/>
    </row>
    <row r="252" spans="1:3" x14ac:dyDescent="0.25">
      <c r="A252" s="5"/>
      <c r="C252" t="str">
        <f>CONCATENATE("     ",B248)</f>
        <v xml:space="preserve">     People with this variant have two copies of the [C30219896T](http://institutferran.org/documentos/estudio_genetico/JCR%20106%20140408.pdf) variant. This substitution of a single nucleotide is known as a missense mutation.</v>
      </c>
    </row>
    <row r="253" spans="1:3" x14ac:dyDescent="0.25">
      <c r="A253" s="6"/>
    </row>
    <row r="254" spans="1:3" x14ac:dyDescent="0.25">
      <c r="A254" s="6"/>
      <c r="C254" t="s">
        <v>454</v>
      </c>
    </row>
    <row r="255" spans="1:3" x14ac:dyDescent="0.25">
      <c r="A255" s="6"/>
    </row>
    <row r="256" spans="1:3" x14ac:dyDescent="0.25">
      <c r="A256" s="6"/>
      <c r="C256" t="str">
        <f>CONCATENATE("     ",B249)</f>
        <v xml:space="preserve">     Your variant is not associated with cleft palate and increased energy. See below for more details.</v>
      </c>
    </row>
    <row r="257" spans="1:3" x14ac:dyDescent="0.25">
      <c r="A257" s="6"/>
    </row>
    <row r="258" spans="1:3" x14ac:dyDescent="0.25">
      <c r="A258" s="5"/>
      <c r="C258" t="s">
        <v>455</v>
      </c>
    </row>
    <row r="259" spans="1:3" x14ac:dyDescent="0.25">
      <c r="A259" s="5"/>
    </row>
    <row r="260" spans="1:3" x14ac:dyDescent="0.25">
      <c r="A260" s="5"/>
      <c r="C260" t="str">
        <f>CONCATENATE( " &lt;piechart percentage=",B250," /&gt;")</f>
        <v xml:space="preserve"> &lt;piechart percentage=16 /&gt;</v>
      </c>
    </row>
    <row r="261" spans="1:3" x14ac:dyDescent="0.25">
      <c r="A261" s="5"/>
      <c r="C261" t="str">
        <f>" &lt;/Genotype&gt;"</f>
        <v xml:space="preserve"> &lt;/Genotype&gt;</v>
      </c>
    </row>
    <row r="262" spans="1:3" x14ac:dyDescent="0.25">
      <c r="A262" s="5" t="s">
        <v>50</v>
      </c>
      <c r="B262" s="23" t="str">
        <f>CONCATENATE("Your ",B11," gene has no variants. A normal gene is referred to as a ",CHAR(34),"wild-type",CHAR(34)," gene.")</f>
        <v>Your SLCA4 gene has no variants. A normal gene is referred to as a "wild-type" gene.</v>
      </c>
      <c r="C262" t="str">
        <f>CONCATENATE(" &lt;Genotype hgvs=",CHAR(34),B234,B236,";",B236,CHAR(34)," name=",CHAR(34),B43,CHAR(34),"&gt; ")</f>
        <v xml:space="preserve"> &lt;Genotype hgvs="NC_000017.11:g.[30219896=];[30219896=]" name="C30219896T"&gt; </v>
      </c>
    </row>
    <row r="263" spans="1:3" x14ac:dyDescent="0.25">
      <c r="A263" s="6" t="s">
        <v>51</v>
      </c>
      <c r="B263" s="23" t="s">
        <v>194</v>
      </c>
      <c r="C263" t="s">
        <v>17</v>
      </c>
    </row>
    <row r="264" spans="1:3" x14ac:dyDescent="0.25">
      <c r="A264" s="6" t="s">
        <v>47</v>
      </c>
      <c r="B264" s="23">
        <v>46</v>
      </c>
      <c r="C264" t="s">
        <v>452</v>
      </c>
    </row>
    <row r="265" spans="1:3" x14ac:dyDescent="0.25">
      <c r="A265" s="5"/>
    </row>
    <row r="266" spans="1:3" x14ac:dyDescent="0.25">
      <c r="A266" s="6"/>
      <c r="C266" t="str">
        <f>CONCATENATE("     ",B262)</f>
        <v xml:space="preserve">     Your SLCA4 gene has no variants. A normal gene is referred to as a "wild-type" gene.</v>
      </c>
    </row>
    <row r="267" spans="1:3" x14ac:dyDescent="0.25">
      <c r="A267" s="6"/>
    </row>
    <row r="268" spans="1:3" x14ac:dyDescent="0.25">
      <c r="A268" s="6"/>
      <c r="C268" t="s">
        <v>454</v>
      </c>
    </row>
    <row r="269" spans="1:3" x14ac:dyDescent="0.25">
      <c r="A269" s="6"/>
    </row>
    <row r="270" spans="1:3" x14ac:dyDescent="0.25">
      <c r="A270" s="6"/>
      <c r="C270" t="str">
        <f>CONCATENATE("     ",B263)</f>
        <v xml:space="preserve">     Your variant is not associated with any loss of function.</v>
      </c>
    </row>
    <row r="271" spans="1:3" x14ac:dyDescent="0.25">
      <c r="A271" s="5"/>
    </row>
    <row r="272" spans="1:3" x14ac:dyDescent="0.25">
      <c r="A272" s="5"/>
      <c r="C272" t="s">
        <v>455</v>
      </c>
    </row>
    <row r="273" spans="1:3" x14ac:dyDescent="0.25">
      <c r="A273" s="5"/>
    </row>
    <row r="274" spans="1:3" x14ac:dyDescent="0.25">
      <c r="A274" s="5"/>
      <c r="C274" t="str">
        <f>CONCATENATE( " &lt;piechart percentage=",B264," /&gt;")</f>
        <v xml:space="preserve"> &lt;piechart percentage=46 /&gt;</v>
      </c>
    </row>
    <row r="275" spans="1:3" x14ac:dyDescent="0.25">
      <c r="A275" s="5"/>
      <c r="C275" t="str">
        <f>" &lt;/Genotype&gt;"</f>
        <v xml:space="preserve"> &lt;/Genotype&gt;</v>
      </c>
    </row>
    <row r="276" spans="1:3" x14ac:dyDescent="0.25">
      <c r="A276" s="5"/>
      <c r="C276" t="str">
        <f>C47</f>
        <v>&lt;# C30204775T #&gt;</v>
      </c>
    </row>
    <row r="277" spans="1:3" x14ac:dyDescent="0.25">
      <c r="A277" s="5" t="s">
        <v>39</v>
      </c>
      <c r="B277" s="31" t="s">
        <v>213</v>
      </c>
      <c r="C277" t="str">
        <f>CONCATENATE(" &lt;Genotype hgvs=",CHAR(34),B277,B278,";",B279,CHAR(34)," name=",CHAR(34),B85,CHAR(34),"&gt; ")</f>
        <v xml:space="preserve"> &lt;Genotype hgvs="NC_000017.11:g.[30204775C&gt;T];[30204775=]" name=""&gt; </v>
      </c>
    </row>
    <row r="278" spans="1:3" x14ac:dyDescent="0.25">
      <c r="A278" s="5" t="s">
        <v>40</v>
      </c>
      <c r="B278" s="25" t="s">
        <v>253</v>
      </c>
    </row>
    <row r="279" spans="1:3" x14ac:dyDescent="0.25">
      <c r="A279" s="5" t="s">
        <v>31</v>
      </c>
      <c r="B279" s="25" t="s">
        <v>254</v>
      </c>
      <c r="C279" t="s">
        <v>452</v>
      </c>
    </row>
    <row r="280" spans="1:3" x14ac:dyDescent="0.25">
      <c r="A280" s="5" t="s">
        <v>45</v>
      </c>
      <c r="B280" s="23"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80" t="s">
        <v>17</v>
      </c>
    </row>
    <row r="281" spans="1:3" x14ac:dyDescent="0.25">
      <c r="A281" s="6" t="s">
        <v>46</v>
      </c>
      <c r="B281" s="23" t="s">
        <v>456</v>
      </c>
      <c r="C281" t="str">
        <f>CONCATENATE("     ",B280)</f>
        <v xml:space="preserve">     People with this variant have one copy of the [C30204775T](http://institutferran.org/documentos/estudio_genetico/JCR%20106%20140408.pdf) variant. This substitution of a single nucleotide is known as a missense mutation.</v>
      </c>
    </row>
    <row r="282" spans="1:3" x14ac:dyDescent="0.25">
      <c r="A282" s="6" t="s">
        <v>47</v>
      </c>
      <c r="B282" s="23">
        <v>49.9</v>
      </c>
    </row>
    <row r="283" spans="1:3" x14ac:dyDescent="0.25">
      <c r="A283" s="5"/>
      <c r="C283" t="s">
        <v>454</v>
      </c>
    </row>
    <row r="284" spans="1:3" x14ac:dyDescent="0.25">
      <c r="A284" s="6"/>
    </row>
    <row r="285" spans="1:3" x14ac:dyDescent="0.25">
      <c r="A285" s="6"/>
      <c r="C285" t="str">
        <f>CONCATENATE("     ",B281)</f>
        <v xml:space="preserve">     People with this variant have an increased risk of CFS. See below for more information.</v>
      </c>
    </row>
    <row r="286" spans="1:3" x14ac:dyDescent="0.25">
      <c r="A286" s="6"/>
    </row>
    <row r="287" spans="1:3" x14ac:dyDescent="0.25">
      <c r="A287" s="6"/>
      <c r="C287" t="s">
        <v>455</v>
      </c>
    </row>
    <row r="288" spans="1:3" x14ac:dyDescent="0.25">
      <c r="A288" s="5"/>
    </row>
    <row r="289" spans="1:3" x14ac:dyDescent="0.25">
      <c r="A289" s="5"/>
      <c r="C289" t="str">
        <f>CONCATENATE( " &lt;piechart percentage=",B282," /&gt;")</f>
        <v xml:space="preserve"> &lt;piechart percentage=49.9 /&gt;</v>
      </c>
    </row>
    <row r="290" spans="1:3" x14ac:dyDescent="0.25">
      <c r="A290" s="5"/>
      <c r="C290" t="str">
        <f>" &lt;/Genotype&gt;"</f>
        <v xml:space="preserve"> &lt;/Genotype&gt;</v>
      </c>
    </row>
    <row r="291" spans="1:3" x14ac:dyDescent="0.25">
      <c r="A291" s="5" t="s">
        <v>48</v>
      </c>
      <c r="B291" s="23"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1" t="str">
        <f>CONCATENATE(" &lt;Genotype hgvs=",CHAR(34),B277,B278,";",B278,CHAR(34)," name=",CHAR(34),B85,CHAR(34),"&gt; ")</f>
        <v xml:space="preserve"> &lt;Genotype hgvs="NC_000017.11:g.[30204775C&gt;T];[30204775C&gt;T]" name=""&gt; </v>
      </c>
    </row>
    <row r="292" spans="1:3" x14ac:dyDescent="0.25">
      <c r="A292" s="6" t="s">
        <v>49</v>
      </c>
      <c r="B292" s="23" t="s">
        <v>490</v>
      </c>
      <c r="C292" t="s">
        <v>17</v>
      </c>
    </row>
    <row r="293" spans="1:3" x14ac:dyDescent="0.25">
      <c r="A293" s="6" t="s">
        <v>47</v>
      </c>
      <c r="B293" s="23">
        <v>31.8</v>
      </c>
      <c r="C293" t="s">
        <v>452</v>
      </c>
    </row>
    <row r="294" spans="1:3" x14ac:dyDescent="0.25">
      <c r="A294" s="6"/>
    </row>
    <row r="295" spans="1:3" x14ac:dyDescent="0.25">
      <c r="A295" s="5"/>
      <c r="C295" t="str">
        <f>CONCATENATE("     ",B291)</f>
        <v xml:space="preserve">     People with this variant have two copies of the [C30204775T](http://institutferran.org/documentos/estudio_genetico/JCR%20106%20140408.pdf) variant. This substitution of a single nucleotide is known as a missense mutation.</v>
      </c>
    </row>
    <row r="296" spans="1:3" x14ac:dyDescent="0.25">
      <c r="A296" s="6"/>
    </row>
    <row r="297" spans="1:3" x14ac:dyDescent="0.25">
      <c r="A297" s="6"/>
      <c r="C297" t="s">
        <v>454</v>
      </c>
    </row>
    <row r="298" spans="1:3" x14ac:dyDescent="0.25">
      <c r="A298" s="6"/>
    </row>
    <row r="299" spans="1:3" x14ac:dyDescent="0.25">
      <c r="A299" s="6"/>
      <c r="C299" t="str">
        <f>CONCATENATE("     ",B292)</f>
        <v xml:space="preserve">     People with this variant have an increased risk of CFS and mood disorders. See below for more information.</v>
      </c>
    </row>
    <row r="300" spans="1:3" x14ac:dyDescent="0.25">
      <c r="A300" s="6"/>
    </row>
    <row r="301" spans="1:3" x14ac:dyDescent="0.25">
      <c r="A301" s="5"/>
      <c r="C301" t="s">
        <v>455</v>
      </c>
    </row>
    <row r="302" spans="1:3" x14ac:dyDescent="0.25">
      <c r="A302" s="5"/>
    </row>
    <row r="303" spans="1:3" x14ac:dyDescent="0.25">
      <c r="A303" s="5"/>
      <c r="C303" t="str">
        <f>CONCATENATE( " &lt;piechart percentage=",B293," /&gt;")</f>
        <v xml:space="preserve"> &lt;piechart percentage=31.8 /&gt;</v>
      </c>
    </row>
    <row r="304" spans="1:3" x14ac:dyDescent="0.25">
      <c r="A304" s="5"/>
      <c r="C304" t="str">
        <f>" &lt;/Genotype&gt;"</f>
        <v xml:space="preserve"> &lt;/Genotype&gt;</v>
      </c>
    </row>
    <row r="305" spans="1:3" x14ac:dyDescent="0.25">
      <c r="A305" s="5" t="s">
        <v>50</v>
      </c>
      <c r="B305" s="23" t="str">
        <f>CONCATENATE("Your ",B49," gene has no variants. A normal gene is referred to as a ",CHAR(34),"wild-type",CHAR(34)," gene.")</f>
        <v>Your C30204775T gene has no variants. A normal gene is referred to as a "wild-type" gene.</v>
      </c>
      <c r="C305" t="str">
        <f>CONCATENATE(" &lt;Genotype hgvs=",CHAR(34),B277,B279,";",B279,CHAR(34)," name=",CHAR(34),B85,CHAR(34),"&gt; ")</f>
        <v xml:space="preserve"> &lt;Genotype hgvs="NC_000017.11:g.[30204775=];[30204775=]" name=""&gt; </v>
      </c>
    </row>
    <row r="306" spans="1:3" x14ac:dyDescent="0.25">
      <c r="A306" s="6" t="s">
        <v>51</v>
      </c>
      <c r="B306" s="23" t="s">
        <v>194</v>
      </c>
      <c r="C306" t="s">
        <v>17</v>
      </c>
    </row>
    <row r="307" spans="1:3" x14ac:dyDescent="0.25">
      <c r="A307" s="6" t="s">
        <v>47</v>
      </c>
      <c r="B307" s="23">
        <v>18.3</v>
      </c>
      <c r="C307" t="s">
        <v>452</v>
      </c>
    </row>
    <row r="308" spans="1:3" x14ac:dyDescent="0.25">
      <c r="A308" s="5"/>
    </row>
    <row r="309" spans="1:3" x14ac:dyDescent="0.25">
      <c r="A309" s="6"/>
      <c r="C309" t="str">
        <f>CONCATENATE("     ",B305)</f>
        <v xml:space="preserve">     Your C30204775T gene has no variants. A normal gene is referred to as a "wild-type" gene.</v>
      </c>
    </row>
    <row r="310" spans="1:3" x14ac:dyDescent="0.25">
      <c r="A310" s="6"/>
    </row>
    <row r="311" spans="1:3" x14ac:dyDescent="0.25">
      <c r="A311" s="6"/>
      <c r="C311" t="s">
        <v>454</v>
      </c>
    </row>
    <row r="312" spans="1:3" x14ac:dyDescent="0.25">
      <c r="A312" s="6"/>
    </row>
    <row r="313" spans="1:3" x14ac:dyDescent="0.25">
      <c r="A313" s="6"/>
      <c r="C313" t="str">
        <f>CONCATENATE("     ",B306)</f>
        <v xml:space="preserve">     Your variant is not associated with any loss of function.</v>
      </c>
    </row>
    <row r="314" spans="1:3" x14ac:dyDescent="0.25">
      <c r="A314" s="5"/>
    </row>
    <row r="315" spans="1:3" x14ac:dyDescent="0.25">
      <c r="A315" s="5"/>
      <c r="C315" t="s">
        <v>455</v>
      </c>
    </row>
    <row r="316" spans="1:3" x14ac:dyDescent="0.25">
      <c r="A316" s="5"/>
    </row>
    <row r="317" spans="1:3" x14ac:dyDescent="0.25">
      <c r="A317" s="5"/>
      <c r="C317" t="str">
        <f>CONCATENATE( " &lt;piechart percentage=",B307," /&gt;")</f>
        <v xml:space="preserve"> &lt;piechart percentage=18.3 /&gt;</v>
      </c>
    </row>
    <row r="318" spans="1:3" x14ac:dyDescent="0.25">
      <c r="A318" s="5"/>
      <c r="C318" t="str">
        <f>" &lt;/Genotype&gt;"</f>
        <v xml:space="preserve"> &lt;/Genotype&gt;</v>
      </c>
    </row>
    <row r="319" spans="1:3" x14ac:dyDescent="0.25">
      <c r="A319" s="5"/>
      <c r="C319" t="str">
        <f>C53</f>
        <v>&lt;# C1748A #&gt;</v>
      </c>
    </row>
    <row r="320" spans="1:3" x14ac:dyDescent="0.25">
      <c r="A320" s="5" t="s">
        <v>39</v>
      </c>
      <c r="B320" s="31" t="s">
        <v>213</v>
      </c>
      <c r="C320" t="str">
        <f>CONCATENATE(" &lt;Genotype hgvs=",CHAR(34),B320,B321,";",B322,CHAR(34)," name=",CHAR(34),B85,CHAR(34),"&gt; ")</f>
        <v xml:space="preserve"> &lt;Genotype hgvs="NC_000017.11:g.[30196708G&gt;T];[30196708=]" name=""&gt; </v>
      </c>
    </row>
    <row r="321" spans="1:3" x14ac:dyDescent="0.25">
      <c r="A321" s="5" t="s">
        <v>40</v>
      </c>
      <c r="B321" s="25" t="s">
        <v>255</v>
      </c>
    </row>
    <row r="322" spans="1:3" x14ac:dyDescent="0.25">
      <c r="A322" s="5" t="s">
        <v>31</v>
      </c>
      <c r="B322" s="25" t="s">
        <v>256</v>
      </c>
      <c r="C322" t="s">
        <v>452</v>
      </c>
    </row>
    <row r="323" spans="1:3" x14ac:dyDescent="0.25">
      <c r="A323" s="5" t="s">
        <v>45</v>
      </c>
      <c r="B323" s="23"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3" t="s">
        <v>17</v>
      </c>
    </row>
    <row r="324" spans="1:3" x14ac:dyDescent="0.25">
      <c r="A324" s="6" t="s">
        <v>46</v>
      </c>
      <c r="B324" s="23" t="s">
        <v>456</v>
      </c>
      <c r="C324" t="str">
        <f>CONCATENATE("     ",B323)</f>
        <v xml:space="preserve">     People with this variant have one copy of the C1748A variant. This substitution of a single nucleotide is known as a missense mutation.</v>
      </c>
    </row>
    <row r="325" spans="1:3" x14ac:dyDescent="0.25">
      <c r="A325" s="6" t="s">
        <v>47</v>
      </c>
      <c r="B325" s="23" t="s">
        <v>17</v>
      </c>
    </row>
    <row r="326" spans="1:3" x14ac:dyDescent="0.25">
      <c r="A326" s="5"/>
      <c r="C326" t="s">
        <v>454</v>
      </c>
    </row>
    <row r="327" spans="1:3" x14ac:dyDescent="0.25">
      <c r="A327" s="6"/>
    </row>
    <row r="328" spans="1:3" x14ac:dyDescent="0.25">
      <c r="A328" s="6"/>
      <c r="C328" t="str">
        <f>CONCATENATE("     ",B324)</f>
        <v xml:space="preserve">     People with this variant have an increased risk of CFS. See below for more information.</v>
      </c>
    </row>
    <row r="329" spans="1:3" x14ac:dyDescent="0.25">
      <c r="A329" s="6"/>
    </row>
    <row r="330" spans="1:3" x14ac:dyDescent="0.25">
      <c r="A330" s="6"/>
      <c r="C330" t="s">
        <v>455</v>
      </c>
    </row>
    <row r="331" spans="1:3" x14ac:dyDescent="0.25">
      <c r="A331" s="5"/>
    </row>
    <row r="332" spans="1:3" x14ac:dyDescent="0.25">
      <c r="A332" s="5"/>
      <c r="C332" t="str">
        <f>CONCATENATE( " &lt;piechart percentage=",B325," /&gt;")</f>
        <v xml:space="preserve"> &lt;piechart percentage=  /&gt;</v>
      </c>
    </row>
    <row r="333" spans="1:3" x14ac:dyDescent="0.25">
      <c r="A333" s="5"/>
      <c r="C333" t="str">
        <f>" &lt;/Genotype&gt;"</f>
        <v xml:space="preserve"> &lt;/Genotype&gt;</v>
      </c>
    </row>
    <row r="334" spans="1:3" x14ac:dyDescent="0.25">
      <c r="A334" s="5" t="s">
        <v>48</v>
      </c>
      <c r="B334" s="23"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4" t="str">
        <f>CONCATENATE(" &lt;Genotype hgvs=",CHAR(34),B320,B321,";",B321,CHAR(34)," name=",CHAR(34),B85,CHAR(34),"&gt; ")</f>
        <v xml:space="preserve"> &lt;Genotype hgvs="NC_000017.11:g.[30196708G&gt;T];[30196708G&gt;T]" name=""&gt; </v>
      </c>
    </row>
    <row r="335" spans="1:3" x14ac:dyDescent="0.25">
      <c r="A335" s="6" t="s">
        <v>49</v>
      </c>
      <c r="B335" s="23" t="s">
        <v>194</v>
      </c>
      <c r="C335" t="s">
        <v>17</v>
      </c>
    </row>
    <row r="336" spans="1:3" x14ac:dyDescent="0.25">
      <c r="A336" s="6" t="s">
        <v>47</v>
      </c>
      <c r="B336" s="23" t="s">
        <v>17</v>
      </c>
      <c r="C336" t="s">
        <v>452</v>
      </c>
    </row>
    <row r="337" spans="1:3" x14ac:dyDescent="0.25">
      <c r="A337" s="6"/>
    </row>
    <row r="338" spans="1:3" x14ac:dyDescent="0.25">
      <c r="A338" s="5"/>
      <c r="C338" t="str">
        <f>CONCATENATE("     ",B334)</f>
        <v xml:space="preserve">     People with this variant have two copies of the C1748A variant. This substitution of a single nucleotide is known as a missense mutation.</v>
      </c>
    </row>
    <row r="339" spans="1:3" x14ac:dyDescent="0.25">
      <c r="A339" s="6"/>
    </row>
    <row r="340" spans="1:3" x14ac:dyDescent="0.25">
      <c r="A340" s="6"/>
      <c r="C340" t="s">
        <v>454</v>
      </c>
    </row>
    <row r="341" spans="1:3" x14ac:dyDescent="0.25">
      <c r="A341" s="6"/>
    </row>
    <row r="342" spans="1:3" x14ac:dyDescent="0.25">
      <c r="A342" s="6"/>
      <c r="C342" t="str">
        <f>CONCATENATE("     ",B335)</f>
        <v xml:space="preserve">     Your variant is not associated with any loss of function.</v>
      </c>
    </row>
    <row r="343" spans="1:3" x14ac:dyDescent="0.25">
      <c r="A343" s="6"/>
    </row>
    <row r="344" spans="1:3" x14ac:dyDescent="0.25">
      <c r="A344" s="5"/>
      <c r="C344" t="s">
        <v>455</v>
      </c>
    </row>
    <row r="345" spans="1:3" x14ac:dyDescent="0.25">
      <c r="A345" s="5"/>
    </row>
    <row r="346" spans="1:3" x14ac:dyDescent="0.25">
      <c r="A346" s="5"/>
      <c r="C346" t="str">
        <f>CONCATENATE( " &lt;piechart percentage=",B336," /&gt;")</f>
        <v xml:space="preserve"> &lt;piechart percentage=  /&gt;</v>
      </c>
    </row>
    <row r="347" spans="1:3" x14ac:dyDescent="0.25">
      <c r="A347" s="5"/>
      <c r="C347" t="str">
        <f>" &lt;/Genotype&gt;"</f>
        <v xml:space="preserve"> &lt;/Genotype&gt;</v>
      </c>
    </row>
    <row r="348" spans="1:3" x14ac:dyDescent="0.25">
      <c r="A348" s="5" t="s">
        <v>50</v>
      </c>
      <c r="B348" s="23" t="str">
        <f>CONCATENATE("Your ",B58," gene has no variants. A normal gene is referred to as a ",CHAR(34),"wild-type",CHAR(34)," gene.")</f>
        <v>Your [C1748A](https://www.ncbi.nlm.nih.gov/pubmed/20981038) gene has no variants. A normal gene is referred to as a "wild-type" gene.</v>
      </c>
      <c r="C348" t="str">
        <f>CONCATENATE(" &lt;Genotype hgvs=",CHAR(34),B320,B322,";",B322,CHAR(34)," name=",CHAR(34),B85,CHAR(34),"&gt; ")</f>
        <v xml:space="preserve"> &lt;Genotype hgvs="NC_000017.11:g.[30196708=];[30196708=]" name=""&gt; </v>
      </c>
    </row>
    <row r="349" spans="1:3" x14ac:dyDescent="0.25">
      <c r="A349" s="6" t="s">
        <v>51</v>
      </c>
      <c r="B349" s="23" t="s">
        <v>194</v>
      </c>
      <c r="C349" t="s">
        <v>17</v>
      </c>
    </row>
    <row r="350" spans="1:3" x14ac:dyDescent="0.25">
      <c r="A350" s="6" t="s">
        <v>47</v>
      </c>
      <c r="B350" s="23" t="s">
        <v>17</v>
      </c>
      <c r="C350" t="s">
        <v>452</v>
      </c>
    </row>
    <row r="351" spans="1:3" x14ac:dyDescent="0.25">
      <c r="A351" s="5"/>
    </row>
    <row r="352" spans="1:3" x14ac:dyDescent="0.25">
      <c r="A352" s="6"/>
      <c r="C352" t="str">
        <f>CONCATENATE("     ",B348)</f>
        <v xml:space="preserve">     Your [C1748A](https://www.ncbi.nlm.nih.gov/pubmed/20981038) gene has no variants. A normal gene is referred to as a "wild-type" gene.</v>
      </c>
    </row>
    <row r="353" spans="1:3" x14ac:dyDescent="0.25">
      <c r="A353" s="6"/>
    </row>
    <row r="354" spans="1:3" x14ac:dyDescent="0.25">
      <c r="A354" s="6"/>
      <c r="C354" t="s">
        <v>454</v>
      </c>
    </row>
    <row r="355" spans="1:3" x14ac:dyDescent="0.25">
      <c r="A355" s="6"/>
    </row>
    <row r="356" spans="1:3" x14ac:dyDescent="0.25">
      <c r="A356" s="6"/>
      <c r="C356" t="str">
        <f>CONCATENATE("     ",B349)</f>
        <v xml:space="preserve">     Your variant is not associated with any loss of function.</v>
      </c>
    </row>
    <row r="357" spans="1:3" x14ac:dyDescent="0.25">
      <c r="A357" s="5"/>
    </row>
    <row r="358" spans="1:3" x14ac:dyDescent="0.25">
      <c r="A358" s="5"/>
      <c r="C358" t="s">
        <v>455</v>
      </c>
    </row>
    <row r="359" spans="1:3" x14ac:dyDescent="0.25">
      <c r="A359" s="5"/>
    </row>
    <row r="360" spans="1:3" x14ac:dyDescent="0.25">
      <c r="A360" s="5"/>
      <c r="C360" t="str">
        <f>CONCATENATE( " &lt;piechart percentage=",B350," /&gt;")</f>
        <v xml:space="preserve"> &lt;piechart percentage=  /&gt;</v>
      </c>
    </row>
    <row r="361" spans="1:3" x14ac:dyDescent="0.25">
      <c r="A361" s="5"/>
      <c r="C361" t="str">
        <f>" &lt;/Genotype&gt;"</f>
        <v xml:space="preserve"> &lt;/Genotype&gt;</v>
      </c>
    </row>
    <row r="362" spans="1:3" x14ac:dyDescent="0.25">
      <c r="A362" s="5" t="s">
        <v>52</v>
      </c>
      <c r="B362" s="23" t="str">
        <f>CONCATENATE("Your ",B11," gene has an unknown variant.")</f>
        <v>Your SLCA4 gene has an unknown variant.</v>
      </c>
      <c r="C362" t="str">
        <f>CONCATENATE(" &lt;Genotype hgvs=",CHAR(34),"unknown",CHAR(34),"&gt; ")</f>
        <v xml:space="preserve"> &lt;Genotype hgvs="unknown"&gt; </v>
      </c>
    </row>
    <row r="363" spans="1:3" x14ac:dyDescent="0.25">
      <c r="A363" s="6" t="s">
        <v>52</v>
      </c>
      <c r="B363" s="23" t="s">
        <v>115</v>
      </c>
      <c r="C363" t="s">
        <v>17</v>
      </c>
    </row>
    <row r="364" spans="1:3" x14ac:dyDescent="0.25">
      <c r="A364" s="6" t="s">
        <v>47</v>
      </c>
      <c r="C364" t="s">
        <v>452</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454</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455</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t="s">
        <v>50</v>
      </c>
      <c r="B376" s="23" t="str">
        <f>CONCATENATE("Your ",B11," gene has no variants. A normal gene is referred to as a ",CHAR(34),"wild-type",CHAR(34)," gene.")</f>
        <v>Your SLCA4 gene has no variants. A normal gene is referred to as a "wild-type" gene.</v>
      </c>
      <c r="C376" t="str">
        <f>CONCATENATE(" &lt;Genotype hgvs=",CHAR(34),"wildtype",CHAR(34),"&gt;")</f>
        <v xml:space="preserve"> &lt;Genotype hgvs="wildtype"&gt;</v>
      </c>
    </row>
    <row r="377" spans="1:3" x14ac:dyDescent="0.25">
      <c r="A377" s="6" t="s">
        <v>51</v>
      </c>
      <c r="B377" s="23" t="s">
        <v>194</v>
      </c>
      <c r="C377" t="s">
        <v>17</v>
      </c>
    </row>
    <row r="378" spans="1:3" x14ac:dyDescent="0.25">
      <c r="A378" s="6" t="s">
        <v>47</v>
      </c>
      <c r="C378" t="s">
        <v>452</v>
      </c>
    </row>
    <row r="379" spans="1:3" x14ac:dyDescent="0.25">
      <c r="A379" s="6"/>
    </row>
    <row r="380" spans="1:3" x14ac:dyDescent="0.25">
      <c r="A380" s="6"/>
      <c r="C380" t="str">
        <f>CONCATENATE("     ",B376)</f>
        <v xml:space="preserve">     Your SLCA4 gene has no variants. A normal gene is referred to as a "wild-type" gene.</v>
      </c>
    </row>
    <row r="381" spans="1:3" x14ac:dyDescent="0.25">
      <c r="A381" s="6"/>
    </row>
    <row r="382" spans="1:3" x14ac:dyDescent="0.25">
      <c r="A382" s="6"/>
      <c r="C382" t="s">
        <v>454</v>
      </c>
    </row>
    <row r="383" spans="1:3" x14ac:dyDescent="0.25">
      <c r="A383" s="6"/>
    </row>
    <row r="384" spans="1:3" x14ac:dyDescent="0.25">
      <c r="A384" s="6"/>
      <c r="C384" t="str">
        <f>CONCATENATE("     ",B377)</f>
        <v xml:space="preserve">     Your variant is not associated with any loss of function.</v>
      </c>
    </row>
    <row r="385" spans="1:3" x14ac:dyDescent="0.25">
      <c r="A385" s="6"/>
    </row>
    <row r="386" spans="1:3" x14ac:dyDescent="0.25">
      <c r="A386" s="6"/>
      <c r="C386" t="s">
        <v>455</v>
      </c>
    </row>
    <row r="387" spans="1:3" x14ac:dyDescent="0.25">
      <c r="A387" s="5"/>
    </row>
    <row r="388" spans="1:3" x14ac:dyDescent="0.25">
      <c r="A388" s="6"/>
      <c r="C388" t="str">
        <f>CONCATENATE( " &lt;piechart percentage=",B378," /&gt;")</f>
        <v xml:space="preserve"> &lt;piechart percentage= /&gt;</v>
      </c>
    </row>
    <row r="389" spans="1:3" x14ac:dyDescent="0.25">
      <c r="A389" s="6"/>
      <c r="C389" t="str">
        <f>" &lt;/Genotype&gt;"</f>
        <v xml:space="preserve"> &lt;/Genotype&gt;</v>
      </c>
    </row>
    <row r="390" spans="1:3" x14ac:dyDescent="0.25">
      <c r="A390" s="6"/>
      <c r="C390" t="str">
        <f>"&lt;/GeneAnalysis&gt;"</f>
        <v>&lt;/GeneAnalysis&gt;</v>
      </c>
    </row>
    <row r="391" spans="1:3" s="29" customFormat="1" x14ac:dyDescent="0.25">
      <c r="A391" s="27"/>
      <c r="B391" s="28"/>
    </row>
    <row r="392" spans="1:3" x14ac:dyDescent="0.25">
      <c r="A392" s="5"/>
      <c r="C392" t="str">
        <f>CONCATENATE("# How do changes in ",B11," affect people?")</f>
        <v># How do changes in SLCA4 affect people?</v>
      </c>
    </row>
    <row r="393" spans="1:3" x14ac:dyDescent="0.25">
      <c r="A393" s="5"/>
    </row>
    <row r="394" spans="1:3" x14ac:dyDescent="0.25">
      <c r="A394" s="5" t="s">
        <v>54</v>
      </c>
      <c r="B394" s="23"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SLCA4 variants is small, and do not impact treatment. It is possible that variants in this gene interact with other gene variants, which is the reason for our inclusion of this gene.</v>
      </c>
      <c r="C394" t="str">
        <f>B394</f>
        <v>For the vast majority of people, the overall risk associated with the common SLCA4 variants is small, and do not impact treatment. It is possible that variants in this gene interact with other gene variants, which is the reason for our inclusion of this gene.</v>
      </c>
    </row>
    <row r="395" spans="1:3" s="29" customFormat="1" x14ac:dyDescent="0.25">
      <c r="A395" s="27"/>
      <c r="B395" s="28"/>
    </row>
    <row r="396" spans="1:3" s="29" customFormat="1" x14ac:dyDescent="0.25">
      <c r="A396" s="30"/>
      <c r="B396" s="28"/>
      <c r="C396" s="6" t="s">
        <v>273</v>
      </c>
    </row>
    <row r="397" spans="1:3" s="29" customFormat="1" x14ac:dyDescent="0.25">
      <c r="A397" s="30"/>
      <c r="B397" s="28"/>
      <c r="C397" s="6"/>
    </row>
    <row r="398" spans="1:3" x14ac:dyDescent="0.25">
      <c r="A398" s="5"/>
      <c r="C398" t="s">
        <v>278</v>
      </c>
    </row>
    <row r="399" spans="1:3" x14ac:dyDescent="0.25">
      <c r="A399" s="5"/>
    </row>
    <row r="400" spans="1:3" x14ac:dyDescent="0.25">
      <c r="A400" s="5" t="s">
        <v>17</v>
      </c>
      <c r="B400" s="23" t="s">
        <v>291</v>
      </c>
      <c r="C400" t="str">
        <f>B400</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v>
      </c>
    </row>
    <row r="401" spans="1:3" x14ac:dyDescent="0.25">
      <c r="A401" s="5"/>
    </row>
    <row r="402" spans="1:3" x14ac:dyDescent="0.25">
      <c r="A402" s="5"/>
      <c r="C402" t="s">
        <v>55</v>
      </c>
    </row>
    <row r="403" spans="1:3" x14ac:dyDescent="0.25">
      <c r="A403" s="5"/>
    </row>
    <row r="404" spans="1:3" x14ac:dyDescent="0.25">
      <c r="A404" s="5"/>
      <c r="B404" s="23" t="s">
        <v>290</v>
      </c>
      <c r="C404" t="str">
        <f>B404</f>
        <v>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v>
      </c>
    </row>
    <row r="405" spans="1:3" s="29" customFormat="1" x14ac:dyDescent="0.25">
      <c r="A405" s="27"/>
      <c r="B405" s="28"/>
    </row>
    <row r="406" spans="1:3" s="29" customFormat="1" x14ac:dyDescent="0.25">
      <c r="A406" s="30"/>
      <c r="B406" s="28"/>
      <c r="C406" s="6" t="s">
        <v>274</v>
      </c>
    </row>
    <row r="407" spans="1:3" s="29" customFormat="1" x14ac:dyDescent="0.25">
      <c r="A407" s="30"/>
      <c r="B407" s="28"/>
      <c r="C407" s="6"/>
    </row>
    <row r="408" spans="1:3" x14ac:dyDescent="0.25">
      <c r="A408" s="5"/>
      <c r="C408" t="s">
        <v>277</v>
      </c>
    </row>
    <row r="409" spans="1:3" x14ac:dyDescent="0.25">
      <c r="A409" s="5"/>
    </row>
    <row r="410" spans="1:3" x14ac:dyDescent="0.25">
      <c r="A410" s="5" t="s">
        <v>17</v>
      </c>
      <c r="B410" s="23" t="s">
        <v>289</v>
      </c>
      <c r="C410" t="str">
        <f>B410</f>
        <v>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1" spans="1:3" x14ac:dyDescent="0.25">
      <c r="A411" s="5"/>
    </row>
    <row r="412" spans="1:3" x14ac:dyDescent="0.25">
      <c r="A412" s="5"/>
      <c r="C412" t="s">
        <v>55</v>
      </c>
    </row>
    <row r="413" spans="1:3" x14ac:dyDescent="0.25">
      <c r="A413" s="5"/>
    </row>
    <row r="414" spans="1:3" x14ac:dyDescent="0.25">
      <c r="A414" s="5"/>
      <c r="B414" s="23" t="s">
        <v>288</v>
      </c>
      <c r="C414" t="str">
        <f>B414</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16" spans="1:3" s="29" customFormat="1" x14ac:dyDescent="0.25">
      <c r="A416" s="27"/>
      <c r="B416" s="28"/>
    </row>
    <row r="417" spans="1:3" s="29" customFormat="1" x14ac:dyDescent="0.25">
      <c r="A417" s="30"/>
      <c r="B417" s="28"/>
      <c r="C417" s="6" t="s">
        <v>275</v>
      </c>
    </row>
    <row r="418" spans="1:3" s="29" customFormat="1" x14ac:dyDescent="0.25">
      <c r="A418" s="30"/>
      <c r="B418" s="28"/>
      <c r="C418" s="6"/>
    </row>
    <row r="419" spans="1:3" x14ac:dyDescent="0.25">
      <c r="A419" s="5"/>
      <c r="C419" t="s">
        <v>276</v>
      </c>
    </row>
    <row r="420" spans="1:3" x14ac:dyDescent="0.25">
      <c r="A420" s="5"/>
    </row>
    <row r="421" spans="1:3" x14ac:dyDescent="0.25">
      <c r="A421" s="5" t="s">
        <v>17</v>
      </c>
      <c r="B421" s="23" t="s">
        <v>287</v>
      </c>
      <c r="C421" t="str">
        <f>B421</f>
        <v>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v>
      </c>
    </row>
    <row r="422" spans="1:3" x14ac:dyDescent="0.25">
      <c r="A422" s="5"/>
    </row>
    <row r="423" spans="1:3" x14ac:dyDescent="0.25">
      <c r="A423" s="5"/>
      <c r="C423" t="s">
        <v>55</v>
      </c>
    </row>
    <row r="424" spans="1:3" x14ac:dyDescent="0.25">
      <c r="A424" s="5"/>
    </row>
    <row r="425" spans="1:3" x14ac:dyDescent="0.25">
      <c r="A425" s="5"/>
      <c r="B425" s="23" t="s">
        <v>286</v>
      </c>
      <c r="C425" t="str">
        <f>B425</f>
        <v>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v>
      </c>
    </row>
    <row r="426" spans="1:3" s="29" customFormat="1" x14ac:dyDescent="0.25">
      <c r="A426" s="27"/>
      <c r="B426" s="28"/>
    </row>
    <row r="427" spans="1:3" s="29" customFormat="1" x14ac:dyDescent="0.25">
      <c r="A427" s="30"/>
      <c r="B427" s="28"/>
      <c r="C427" s="6" t="s">
        <v>279</v>
      </c>
    </row>
    <row r="428" spans="1:3" s="29" customFormat="1" x14ac:dyDescent="0.25">
      <c r="A428" s="30"/>
      <c r="B428" s="28"/>
      <c r="C428" s="6"/>
    </row>
    <row r="429" spans="1:3" x14ac:dyDescent="0.25">
      <c r="A429" s="5"/>
      <c r="C429" t="s">
        <v>120</v>
      </c>
    </row>
    <row r="430" spans="1:3" x14ac:dyDescent="0.25">
      <c r="A430" s="5"/>
    </row>
    <row r="431" spans="1:3" x14ac:dyDescent="0.25">
      <c r="A431" s="5" t="s">
        <v>17</v>
      </c>
      <c r="B431" s="23" t="s">
        <v>285</v>
      </c>
      <c r="C431" t="str">
        <f>B431</f>
        <v>The T allele causes lower protein levels and reduced serotonin. Individuals with this variant have higher drinking intensity and higher urge and crave for drinking, leading to an increased risk of [alcohol dependence.](https://www.ncbi.nlm.nih.gov/pubmed/22355291?dopt=Abstract)</v>
      </c>
    </row>
    <row r="432" spans="1:3" x14ac:dyDescent="0.25">
      <c r="A432" s="5"/>
    </row>
    <row r="433" spans="1:3" x14ac:dyDescent="0.25">
      <c r="A433" s="5"/>
      <c r="C433" t="s">
        <v>55</v>
      </c>
    </row>
    <row r="434" spans="1:3" x14ac:dyDescent="0.25">
      <c r="A434" s="5"/>
    </row>
    <row r="435" spans="1:3" x14ac:dyDescent="0.25">
      <c r="A435" s="5"/>
      <c r="B435" s="23" t="s">
        <v>284</v>
      </c>
      <c r="C435" t="str">
        <f>B435</f>
        <v>Avoid alcohol. Early intervention by parents can also reduce the risk of [developing problematic alcohol-related behaviors.](https://www.ncbi.nlm.nih.gov/pubmed/28262188)</v>
      </c>
    </row>
    <row r="436" spans="1:3" s="29" customFormat="1" x14ac:dyDescent="0.25">
      <c r="A436" s="27"/>
      <c r="B436" s="28"/>
    </row>
    <row r="437" spans="1:3" s="29" customFormat="1" x14ac:dyDescent="0.25">
      <c r="A437" s="30"/>
      <c r="B437" s="28"/>
      <c r="C437" s="6" t="s">
        <v>280</v>
      </c>
    </row>
    <row r="438" spans="1:3" s="29" customFormat="1" x14ac:dyDescent="0.25">
      <c r="A438" s="30"/>
      <c r="B438" s="28"/>
      <c r="C438" s="6"/>
    </row>
    <row r="439" spans="1:3" x14ac:dyDescent="0.25">
      <c r="A439" s="5"/>
      <c r="C439" t="s">
        <v>120</v>
      </c>
    </row>
    <row r="440" spans="1:3" x14ac:dyDescent="0.25">
      <c r="A440" s="5"/>
    </row>
    <row r="441" spans="1:3" x14ac:dyDescent="0.25">
      <c r="A441" s="5" t="s">
        <v>17</v>
      </c>
      <c r="B441" s="23" t="s">
        <v>491</v>
      </c>
      <c r="C441" t="str">
        <f>B441</f>
        <v>This variant causes an increased likelihood of [mood disorders](https://www.ncbi.nlm.nih.gov/pubmed/19381154) such as [depression](https://www.ncbi.nlm.nih.gov/pubmed/20981038). The efficacy of SSRI or SNRI drugs is also [affected](https://www.ncbi.nlm.nih.gov/pubmed/26674707).</v>
      </c>
    </row>
    <row r="442" spans="1:3" x14ac:dyDescent="0.25">
      <c r="A442" s="5"/>
    </row>
    <row r="443" spans="1:3" x14ac:dyDescent="0.25">
      <c r="A443" s="5"/>
      <c r="C443" t="s">
        <v>55</v>
      </c>
    </row>
    <row r="444" spans="1:3" x14ac:dyDescent="0.25">
      <c r="A444" s="5"/>
    </row>
    <row r="445" spans="1:3" x14ac:dyDescent="0.25">
      <c r="A445" s="5"/>
      <c r="B445" s="23" t="s">
        <v>492</v>
      </c>
      <c r="C445" t="str">
        <f>B445</f>
        <v>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46" spans="1:3" s="29" customFormat="1" x14ac:dyDescent="0.25">
      <c r="A446" s="27"/>
      <c r="B446" s="28"/>
    </row>
    <row r="447" spans="1:3" s="29" customFormat="1" x14ac:dyDescent="0.25">
      <c r="A447" s="30"/>
      <c r="B447" s="28"/>
      <c r="C447" s="6" t="s">
        <v>281</v>
      </c>
    </row>
    <row r="448" spans="1:3" s="29" customFormat="1" x14ac:dyDescent="0.25">
      <c r="A448" s="30"/>
      <c r="B448" s="28"/>
      <c r="C448" s="6"/>
    </row>
    <row r="449" spans="1:3" x14ac:dyDescent="0.25">
      <c r="A449" s="5"/>
      <c r="C449" t="s">
        <v>120</v>
      </c>
    </row>
    <row r="450" spans="1:3" x14ac:dyDescent="0.25">
      <c r="A450" s="5"/>
    </row>
    <row r="451" spans="1:3" x14ac:dyDescent="0.25">
      <c r="A451" s="5" t="s">
        <v>17</v>
      </c>
      <c r="B451" s="37" t="s">
        <v>493</v>
      </c>
      <c r="C451" t="str">
        <f>B451</f>
        <v>Women with this variant have an odd ratio of 1.72 of having a child with [facial clefts](https://www.ncbi.nlm.nih.gov/pubmed/22072571). It may cause increased energy, as it is 
associated with a [64% lower odds of lower energy](https://www.ncbi.nlm.nih.gov/pubmed/27720787).</v>
      </c>
    </row>
    <row r="452" spans="1:3" x14ac:dyDescent="0.25">
      <c r="A452" s="5"/>
    </row>
    <row r="453" spans="1:3" x14ac:dyDescent="0.25">
      <c r="A453" s="5"/>
      <c r="C453" t="s">
        <v>55</v>
      </c>
    </row>
    <row r="454" spans="1:3" x14ac:dyDescent="0.25">
      <c r="A454" s="5"/>
    </row>
    <row r="455" spans="1:3" x14ac:dyDescent="0.25">
      <c r="A455" s="5"/>
      <c r="B455" s="23" t="s">
        <v>283</v>
      </c>
      <c r="C455" t="str">
        <f>B455</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56" spans="1:3" s="29" customFormat="1" x14ac:dyDescent="0.25">
      <c r="A456" s="27"/>
      <c r="B456" s="28"/>
    </row>
    <row r="457" spans="1:3" s="29" customFormat="1" x14ac:dyDescent="0.25">
      <c r="A457" s="30"/>
      <c r="B457" s="28"/>
      <c r="C457" s="6" t="s">
        <v>282</v>
      </c>
    </row>
    <row r="458" spans="1:3" s="29" customFormat="1" x14ac:dyDescent="0.25">
      <c r="A458" s="30"/>
      <c r="B458" s="28"/>
      <c r="C458" s="6"/>
    </row>
    <row r="459" spans="1:3" x14ac:dyDescent="0.25">
      <c r="A459" s="5"/>
      <c r="C459" t="s">
        <v>120</v>
      </c>
    </row>
    <row r="460" spans="1:3" x14ac:dyDescent="0.25">
      <c r="A460" s="5"/>
    </row>
    <row r="461" spans="1:3" x14ac:dyDescent="0.25">
      <c r="A461" s="5" t="s">
        <v>17</v>
      </c>
      <c r="B461" s="23" t="s">
        <v>494</v>
      </c>
      <c r="C461" t="str">
        <f>B461</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62" spans="1:3" x14ac:dyDescent="0.25">
      <c r="A462" s="5"/>
    </row>
    <row r="463" spans="1:3" x14ac:dyDescent="0.25">
      <c r="A463" s="5"/>
      <c r="C463" t="s">
        <v>55</v>
      </c>
    </row>
    <row r="464" spans="1:3" x14ac:dyDescent="0.25">
      <c r="A464" s="5"/>
    </row>
    <row r="465" spans="1:3" x14ac:dyDescent="0.25">
      <c r="A465" s="5"/>
      <c r="B465" s="23" t="s">
        <v>292</v>
      </c>
      <c r="C465" t="str">
        <f>B465</f>
        <v>Drugs currently used for SLC6A4 issues include [antidepressants, dopamine, doxepin, tramadol, and many more.](http://www.uniprot.org/uniprot/P31645#pathology_and_biotech)</v>
      </c>
    </row>
    <row r="466" spans="1:3" s="29" customFormat="1" x14ac:dyDescent="0.25">
      <c r="B466" s="28"/>
    </row>
    <row r="468" spans="1:3" ht="30" x14ac:dyDescent="0.25">
      <c r="A468" t="s">
        <v>56</v>
      </c>
      <c r="B468" s="7" t="s">
        <v>270</v>
      </c>
      <c r="C468" t="str">
        <f>CONCATENATE("&lt;symptoms ",B468,"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09"/>
  <sheetViews>
    <sheetView topLeftCell="A65" workbookViewId="0">
      <selection activeCell="A11" sqref="A11:C81"/>
    </sheetView>
  </sheetViews>
  <sheetFormatPr defaultRowHeight="15" x14ac:dyDescent="0.25"/>
  <cols>
    <col min="1" max="1" width="16.28515625" customWidth="1"/>
    <col min="2" max="2" width="35.28515625" style="23" customWidth="1"/>
  </cols>
  <sheetData>
    <row r="1" spans="1:27" x14ac:dyDescent="0.25">
      <c r="A1" s="4" t="s">
        <v>18</v>
      </c>
      <c r="B1" s="22" t="s">
        <v>19</v>
      </c>
      <c r="C1" s="4" t="s">
        <v>20</v>
      </c>
    </row>
    <row r="2" spans="1:27" x14ac:dyDescent="0.25">
      <c r="A2" s="6" t="s">
        <v>4</v>
      </c>
      <c r="B2" s="23" t="s">
        <v>293</v>
      </c>
      <c r="C2" t="str">
        <f>CONCATENATE("# What does the ",B2," gene do?")</f>
        <v># What does the CLYBL gene do?</v>
      </c>
    </row>
    <row r="3" spans="1:27" x14ac:dyDescent="0.25">
      <c r="A3" s="6"/>
    </row>
    <row r="4" spans="1:27" x14ac:dyDescent="0.25">
      <c r="A4" s="6" t="s">
        <v>22</v>
      </c>
      <c r="B4" s="23" t="s">
        <v>495</v>
      </c>
      <c r="C4" t="str">
        <f>B4</f>
        <v>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v>
      </c>
    </row>
    <row r="5" spans="1:27" ht="17.25" x14ac:dyDescent="0.3">
      <c r="A5" s="6"/>
      <c r="B5" s="24"/>
    </row>
    <row r="6" spans="1:27" x14ac:dyDescent="0.25">
      <c r="A6" s="6" t="s">
        <v>23</v>
      </c>
      <c r="B6" s="23">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24</v>
      </c>
      <c r="B7" s="23" t="s">
        <v>295</v>
      </c>
    </row>
    <row r="8" spans="1:27" x14ac:dyDescent="0.25">
      <c r="A8" s="6" t="s">
        <v>21</v>
      </c>
      <c r="B8" s="23" t="s">
        <v>303</v>
      </c>
      <c r="C8" t="s">
        <v>17</v>
      </c>
    </row>
    <row r="9" spans="1:27" x14ac:dyDescent="0.25">
      <c r="A9" s="5" t="s">
        <v>26</v>
      </c>
      <c r="B9" s="23" t="s">
        <v>496</v>
      </c>
      <c r="C9" t="str">
        <f>CONCATENATE("&lt;TissueList ",B9," /&gt;")</f>
        <v>&lt;TissueList circulatory and cardiovascular system D002319 Kidney and urinary bladder D005221 liver D008099  /&gt;</v>
      </c>
    </row>
    <row r="10" spans="1:27" s="29" customFormat="1" x14ac:dyDescent="0.25">
      <c r="A10" s="30"/>
      <c r="B10" s="28"/>
    </row>
    <row r="11" spans="1:27" x14ac:dyDescent="0.25">
      <c r="A11" s="6" t="s">
        <v>4</v>
      </c>
      <c r="B11" s="23" t="s">
        <v>293</v>
      </c>
      <c r="C11" t="str">
        <f>CONCATENATE("&lt;GeneAnalysis gene=",CHAR(34),B11,CHAR(34)," interval=",CHAR(34),B12,CHAR(34),"&gt; ")</f>
        <v xml:space="preserve">&lt;GeneAnalysis gene="CLYBL" interval="NC_000013.11:g.99606664_99909459"&gt; </v>
      </c>
    </row>
    <row r="12" spans="1:27" ht="48" thickBot="1" x14ac:dyDescent="0.3">
      <c r="A12" s="6" t="s">
        <v>27</v>
      </c>
      <c r="B12" s="23" t="s">
        <v>294</v>
      </c>
      <c r="N12" s="33" t="s">
        <v>304</v>
      </c>
      <c r="O12" s="33" t="s">
        <v>305</v>
      </c>
      <c r="P12" s="35" t="s">
        <v>306</v>
      </c>
      <c r="Q12" s="35">
        <v>707</v>
      </c>
      <c r="R12" s="35" t="s">
        <v>307</v>
      </c>
      <c r="S12" s="35" t="s">
        <v>308</v>
      </c>
      <c r="T12" s="35" t="s">
        <v>309</v>
      </c>
      <c r="U12" s="35" t="s">
        <v>310</v>
      </c>
      <c r="V12" s="35" t="s">
        <v>311</v>
      </c>
      <c r="W12" s="35" t="s">
        <v>312</v>
      </c>
      <c r="X12" s="33" t="s">
        <v>313</v>
      </c>
      <c r="Y12" s="33" t="s">
        <v>314</v>
      </c>
      <c r="Z12" s="33" t="s">
        <v>315</v>
      </c>
      <c r="AA12" s="33" t="s">
        <v>316</v>
      </c>
    </row>
    <row r="13" spans="1:27" x14ac:dyDescent="0.25">
      <c r="A13" s="6" t="s">
        <v>28</v>
      </c>
      <c r="B13" s="23" t="s">
        <v>324</v>
      </c>
      <c r="C13" t="str">
        <f>CONCATENATE("# What are some common mutations of ",B11,"?")</f>
        <v># What are some common mutations of CLYBL?</v>
      </c>
      <c r="Q13">
        <v>707</v>
      </c>
      <c r="R13">
        <v>605</v>
      </c>
      <c r="S13">
        <v>250</v>
      </c>
      <c r="V13">
        <v>703</v>
      </c>
      <c r="W13">
        <v>648</v>
      </c>
      <c r="X13">
        <v>260</v>
      </c>
    </row>
    <row r="14" spans="1:27" x14ac:dyDescent="0.25">
      <c r="A14" s="6"/>
      <c r="C14" t="s">
        <v>17</v>
      </c>
      <c r="R14" s="34">
        <f>1+(R13-Q13)/Q13</f>
        <v>0.85572842998585574</v>
      </c>
      <c r="S14" s="34">
        <f>1+(S13-Q13)/Q13</f>
        <v>0.3536067892503536</v>
      </c>
      <c r="W14" s="34">
        <f>1+(W13-V13)/V13</f>
        <v>0.92176386913229014</v>
      </c>
      <c r="X14" s="34">
        <f>1+(X13-V13)/V13</f>
        <v>0.36984352773826457</v>
      </c>
    </row>
    <row r="15" spans="1:27" x14ac:dyDescent="0.25">
      <c r="C15" t="str">
        <f>CONCATENATE("There is ",B13," well-known variant in ",B11,": ",B22,".")</f>
        <v>There is one well-known variant in CLYBL: [C775T](https://www.ncbi.nlm.nih.gov/pubmed/29100069) (Arg259Ter).</v>
      </c>
      <c r="U15" s="34">
        <f>(R14+W14)/2</f>
        <v>0.88874614955907294</v>
      </c>
      <c r="V15" s="34">
        <f>(S14+X14)/2</f>
        <v>0.36172515849430908</v>
      </c>
    </row>
    <row r="16" spans="1:27" x14ac:dyDescent="0.25">
      <c r="U16" s="34"/>
      <c r="V16" s="34"/>
    </row>
    <row r="17" spans="1:3" x14ac:dyDescent="0.25">
      <c r="A17" s="6"/>
      <c r="C17" t="str">
        <f>CONCATENATE("&lt;# ",B19," #&gt;")</f>
        <v>&lt;# C775T #&gt;</v>
      </c>
    </row>
    <row r="18" spans="1:3" x14ac:dyDescent="0.25">
      <c r="A18" s="6" t="s">
        <v>29</v>
      </c>
      <c r="B18" s="1" t="s">
        <v>296</v>
      </c>
      <c r="C18" t="str">
        <f>CONCATENATE(" &lt;Variant hgvs=",CHAR(34),B18,CHAR(34)," name=",CHAR(34),B19,CHAR(34),"&gt; ")</f>
        <v xml:space="preserve"> &lt;Variant hgvs="NC_000013.11:g.99866380C&gt;T" name="C775T"&gt; </v>
      </c>
    </row>
    <row r="19" spans="1:3" x14ac:dyDescent="0.25">
      <c r="A19" s="5" t="s">
        <v>30</v>
      </c>
      <c r="B19" s="1" t="s">
        <v>300</v>
      </c>
    </row>
    <row r="20" spans="1:3" x14ac:dyDescent="0.25">
      <c r="A20" s="5" t="s">
        <v>31</v>
      </c>
      <c r="B20" s="23" t="s">
        <v>184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32</v>
      </c>
      <c r="B21" s="23" t="s">
        <v>37</v>
      </c>
      <c r="C21" t="s">
        <v>17</v>
      </c>
    </row>
    <row r="22" spans="1:3" x14ac:dyDescent="0.25">
      <c r="A22" s="5" t="s">
        <v>40</v>
      </c>
      <c r="B22" s="26" t="s">
        <v>319</v>
      </c>
      <c r="C22" t="str">
        <f>"&lt;/Variant&gt;"</f>
        <v>&lt;/Variant&gt;</v>
      </c>
    </row>
    <row r="23" spans="1:3" s="29" customFormat="1" x14ac:dyDescent="0.25">
      <c r="A23" s="27"/>
      <c r="B23" s="28"/>
    </row>
    <row r="24" spans="1:3" s="29" customFormat="1" x14ac:dyDescent="0.25">
      <c r="A24" s="27"/>
      <c r="B24" s="28"/>
      <c r="C24" t="str">
        <f>C17</f>
        <v>&lt;# C775T #&gt;</v>
      </c>
    </row>
    <row r="25" spans="1:3" x14ac:dyDescent="0.25">
      <c r="A25" s="5" t="s">
        <v>39</v>
      </c>
      <c r="B25" s="1" t="s">
        <v>297</v>
      </c>
      <c r="C25" t="str">
        <f>CONCATENATE(" &lt;Genotype hgvs=",CHAR(34),B25,B26,";",B27,CHAR(34)," name=",CHAR(34),B19,CHAR(34),"&gt; ")</f>
        <v xml:space="preserve"> &lt;Genotype hgvs="NC_000013.11:g.[99866380C&gt;T];[99866380=]" name="C775T"&gt; </v>
      </c>
    </row>
    <row r="26" spans="1:3" x14ac:dyDescent="0.25">
      <c r="A26" s="5" t="s">
        <v>40</v>
      </c>
      <c r="B26" s="23" t="s">
        <v>298</v>
      </c>
    </row>
    <row r="27" spans="1:3" x14ac:dyDescent="0.25">
      <c r="A27" s="5" t="s">
        <v>31</v>
      </c>
      <c r="B27" s="23" t="s">
        <v>299</v>
      </c>
      <c r="C27" t="s">
        <v>452</v>
      </c>
    </row>
    <row r="28" spans="1:3" x14ac:dyDescent="0.25">
      <c r="A28" s="5" t="s">
        <v>45</v>
      </c>
      <c r="B28" s="23"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17</v>
      </c>
    </row>
    <row r="29" spans="1:3" x14ac:dyDescent="0.25">
      <c r="A29" s="6" t="s">
        <v>46</v>
      </c>
      <c r="B29" s="23" t="s">
        <v>193</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47</v>
      </c>
      <c r="B30" s="23">
        <v>5.3</v>
      </c>
    </row>
    <row r="31" spans="1:3" x14ac:dyDescent="0.25">
      <c r="A31" s="5"/>
      <c r="C31" t="s">
        <v>454</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455</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48</v>
      </c>
      <c r="B39" s="23"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49</v>
      </c>
      <c r="B40" s="23" t="s">
        <v>166</v>
      </c>
      <c r="C40" t="s">
        <v>17</v>
      </c>
    </row>
    <row r="41" spans="1:3" x14ac:dyDescent="0.25">
      <c r="A41" s="6" t="s">
        <v>47</v>
      </c>
      <c r="B41" s="23">
        <v>0.9</v>
      </c>
      <c r="C41" t="s">
        <v>452</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454</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455</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t="s">
        <v>50</v>
      </c>
      <c r="B53" s="23" t="str">
        <f>CONCATENATE("Your ",B11," gene has no variants. A normal gene is referred to as a ",CHAR(34),"wild-type",CHAR(34)," gene.")</f>
        <v>Your CLYBL gene has no variants. A normal gene is referred to as a "wild-type" gene.</v>
      </c>
      <c r="C53" t="str">
        <f>CONCATENATE(" &lt;Genotype hgvs=",CHAR(34),B25,B27,";",B27,CHAR(34)," name=",CHAR(34),B19,CHAR(34),"&gt; ")</f>
        <v xml:space="preserve"> &lt;Genotype hgvs="NC_000013.11:g.[99866380=];[99866380=]" name="C775T"&gt; </v>
      </c>
    </row>
    <row r="54" spans="1:3" x14ac:dyDescent="0.25">
      <c r="A54" s="6" t="s">
        <v>51</v>
      </c>
      <c r="B54" s="23" t="s">
        <v>194</v>
      </c>
      <c r="C54" t="s">
        <v>17</v>
      </c>
    </row>
    <row r="55" spans="1:3" x14ac:dyDescent="0.25">
      <c r="A55" s="6" t="s">
        <v>47</v>
      </c>
      <c r="B55" s="23">
        <v>93.8</v>
      </c>
      <c r="C55" t="s">
        <v>452</v>
      </c>
    </row>
    <row r="56" spans="1:3" x14ac:dyDescent="0.25">
      <c r="A56" s="5"/>
    </row>
    <row r="57" spans="1:3" x14ac:dyDescent="0.25">
      <c r="A57" s="6"/>
      <c r="C57" t="str">
        <f>CONCATENATE("     ",B53)</f>
        <v xml:space="preserve">     Your CLYBL gene has no variants. A normal gene is referred to as a "wild-type" gene.</v>
      </c>
    </row>
    <row r="58" spans="1:3" x14ac:dyDescent="0.25">
      <c r="A58" s="6"/>
    </row>
    <row r="59" spans="1:3" x14ac:dyDescent="0.25">
      <c r="A59" s="6"/>
      <c r="C59" t="s">
        <v>454</v>
      </c>
    </row>
    <row r="60" spans="1:3" x14ac:dyDescent="0.25">
      <c r="A60" s="6"/>
    </row>
    <row r="61" spans="1:3" x14ac:dyDescent="0.25">
      <c r="A61" s="6"/>
      <c r="C61" t="str">
        <f>CONCATENATE("     ",B54)</f>
        <v xml:space="preserve">     Your variant is not associated with any loss of function.</v>
      </c>
    </row>
    <row r="62" spans="1:3" x14ac:dyDescent="0.25">
      <c r="A62" s="5"/>
    </row>
    <row r="63" spans="1:3" x14ac:dyDescent="0.25">
      <c r="A63" s="5"/>
      <c r="C63" t="s">
        <v>455</v>
      </c>
    </row>
    <row r="64" spans="1:3" x14ac:dyDescent="0.25">
      <c r="A64" s="5"/>
    </row>
    <row r="65" spans="1:3" x14ac:dyDescent="0.25">
      <c r="A65" s="5"/>
      <c r="C65" t="str">
        <f>CONCATENATE( " &lt;piechart percentage=",B55," /&gt;")</f>
        <v xml:space="preserve"> &lt;piechart percentage=93.8 /&gt;</v>
      </c>
    </row>
    <row r="66" spans="1:3" x14ac:dyDescent="0.25">
      <c r="A66" s="5"/>
      <c r="C66" t="str">
        <f>" &lt;/Genotype&gt;"</f>
        <v xml:space="preserve"> &lt;/Genotype&gt;</v>
      </c>
    </row>
    <row r="67" spans="1:3" x14ac:dyDescent="0.25">
      <c r="A67" s="5" t="s">
        <v>50</v>
      </c>
      <c r="B67" s="23" t="str">
        <f>CONCATENATE("Your ",B11," gene has no variants. A normal gene is referred to as a ",CHAR(34),"wild-type",CHAR(34)," gene.")</f>
        <v>Your CLYBL gene has no variants. A normal gene is referred to as a "wild-type" gene.</v>
      </c>
      <c r="C67" t="str">
        <f>CONCATENATE(" &lt;Genotype hgvs=",CHAR(34),"wildtype",CHAR(34),"&gt;")</f>
        <v xml:space="preserve"> &lt;Genotype hgvs="wildtype"&gt;</v>
      </c>
    </row>
    <row r="68" spans="1:3" x14ac:dyDescent="0.25">
      <c r="A68" s="6" t="s">
        <v>51</v>
      </c>
      <c r="B68" s="23" t="s">
        <v>113</v>
      </c>
      <c r="C68" t="s">
        <v>17</v>
      </c>
    </row>
    <row r="69" spans="1:3" x14ac:dyDescent="0.25">
      <c r="A69" s="6" t="s">
        <v>47</v>
      </c>
      <c r="C69" t="s">
        <v>452</v>
      </c>
    </row>
    <row r="70" spans="1:3" x14ac:dyDescent="0.25">
      <c r="A70" s="6"/>
    </row>
    <row r="71" spans="1:3" x14ac:dyDescent="0.25">
      <c r="A71" s="6"/>
      <c r="C71" t="str">
        <f>CONCATENATE("     ",B67)</f>
        <v xml:space="preserve">     Your CLYBL gene has no variants. A normal gene is referred to as a "wild-type" gene.</v>
      </c>
    </row>
    <row r="72" spans="1:3" x14ac:dyDescent="0.25">
      <c r="A72" s="6"/>
    </row>
    <row r="73" spans="1:3" x14ac:dyDescent="0.25">
      <c r="A73" s="6"/>
      <c r="C73" t="s">
        <v>454</v>
      </c>
    </row>
    <row r="74" spans="1:3" x14ac:dyDescent="0.25">
      <c r="A74" s="6"/>
    </row>
    <row r="75" spans="1:3" x14ac:dyDescent="0.25">
      <c r="A75" s="6"/>
      <c r="C75" t="str">
        <f>CONCATENATE("     ",B68)</f>
        <v xml:space="preserve">     This variant is not associated with increased risk.</v>
      </c>
    </row>
    <row r="76" spans="1:3" x14ac:dyDescent="0.25">
      <c r="A76" s="6"/>
    </row>
    <row r="77" spans="1:3" x14ac:dyDescent="0.25">
      <c r="A77" s="6"/>
      <c r="C77" t="s">
        <v>455</v>
      </c>
    </row>
    <row r="78" spans="1:3" x14ac:dyDescent="0.25">
      <c r="A78" s="5"/>
    </row>
    <row r="79" spans="1:3" x14ac:dyDescent="0.25">
      <c r="A79" s="6"/>
      <c r="C79" t="str">
        <f>CONCATENATE( " &lt;piechart percentage=",B69," /&gt;")</f>
        <v xml:space="preserve"> &lt;piechart percentage= /&gt;</v>
      </c>
    </row>
    <row r="80" spans="1:3" x14ac:dyDescent="0.25">
      <c r="A80" s="6"/>
      <c r="C80" t="str">
        <f>" &lt;/Genotype&gt;"</f>
        <v xml:space="preserve"> &lt;/Genotype&gt;</v>
      </c>
    </row>
    <row r="81" spans="1:3" x14ac:dyDescent="0.25">
      <c r="A81" s="6"/>
      <c r="C81" t="str">
        <f>"&lt;/GeneAnalysis&gt;"</f>
        <v>&lt;/GeneAnalysis&gt;</v>
      </c>
    </row>
    <row r="82" spans="1:3" s="29" customFormat="1" x14ac:dyDescent="0.25">
      <c r="A82" s="27"/>
      <c r="B82" s="28"/>
    </row>
    <row r="83" spans="1:3" x14ac:dyDescent="0.25">
      <c r="A83" s="5"/>
      <c r="C83" t="str">
        <f>CONCATENATE("# How do changes in ",B11," affect people?")</f>
        <v># How do changes in CLYBL affect people?</v>
      </c>
    </row>
    <row r="84" spans="1:3" x14ac:dyDescent="0.25">
      <c r="A84" s="5"/>
    </row>
    <row r="85" spans="1:3" x14ac:dyDescent="0.25">
      <c r="A85" s="5" t="s">
        <v>54</v>
      </c>
      <c r="B85" s="23"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CLYBL variants is small, and do not impact treatment. It is possible that variants in this gene interact with other gene variants, which is the reason for our inclusion of this gene.</v>
      </c>
      <c r="C85" t="str">
        <f>B85</f>
        <v>For the vast majority of people, the overall risk associated with the common CLYBL variants is small, and do not impact treatment. It is possible that variants in this gene interact with other gene variants, which is the reason for our inclusion of this gene.</v>
      </c>
    </row>
    <row r="86" spans="1:3" s="29" customFormat="1" x14ac:dyDescent="0.25">
      <c r="A86" s="27"/>
      <c r="B86" s="28"/>
    </row>
    <row r="87" spans="1:3" s="29" customFormat="1" x14ac:dyDescent="0.25">
      <c r="A87" s="30"/>
      <c r="B87" s="28"/>
      <c r="C87" s="6" t="s">
        <v>302</v>
      </c>
    </row>
    <row r="88" spans="1:3" s="29" customFormat="1" x14ac:dyDescent="0.25">
      <c r="A88" s="30"/>
      <c r="B88" s="28"/>
      <c r="C88" s="6"/>
    </row>
    <row r="89" spans="1:3" x14ac:dyDescent="0.25">
      <c r="A89" s="5"/>
      <c r="C89" t="s">
        <v>196</v>
      </c>
    </row>
    <row r="90" spans="1:3" x14ac:dyDescent="0.25">
      <c r="A90" s="5"/>
    </row>
    <row r="91" spans="1:3" x14ac:dyDescent="0.25">
      <c r="A91" s="5" t="s">
        <v>17</v>
      </c>
      <c r="B91" s="23" t="s">
        <v>497</v>
      </c>
      <c r="C91" t="str">
        <f>B91</f>
        <v>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92" spans="1:3" x14ac:dyDescent="0.25">
      <c r="A92" s="5"/>
    </row>
    <row r="93" spans="1:3" x14ac:dyDescent="0.25">
      <c r="A93" s="5"/>
      <c r="C93" t="s">
        <v>55</v>
      </c>
    </row>
    <row r="94" spans="1:3" x14ac:dyDescent="0.25">
      <c r="A94" s="5"/>
    </row>
    <row r="95" spans="1:3" x14ac:dyDescent="0.25">
      <c r="A95" s="5"/>
      <c r="B95" s="23" t="s">
        <v>317</v>
      </c>
      <c r="C95" t="str">
        <f>B95</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96" spans="1:3" s="29" customFormat="1" x14ac:dyDescent="0.25">
      <c r="A96" s="27"/>
      <c r="B96" s="28"/>
    </row>
    <row r="97" spans="1:3" s="29" customFormat="1" x14ac:dyDescent="0.25">
      <c r="A97" s="30"/>
      <c r="B97" s="28"/>
      <c r="C97" s="6" t="s">
        <v>301</v>
      </c>
    </row>
    <row r="98" spans="1:3" s="29" customFormat="1" x14ac:dyDescent="0.25">
      <c r="A98" s="30"/>
      <c r="B98" s="28"/>
      <c r="C98" s="6"/>
    </row>
    <row r="99" spans="1:3" x14ac:dyDescent="0.25">
      <c r="A99" s="5"/>
      <c r="C99" t="s">
        <v>171</v>
      </c>
    </row>
    <row r="100" spans="1:3" x14ac:dyDescent="0.25">
      <c r="A100" s="5"/>
    </row>
    <row r="101" spans="1:3" x14ac:dyDescent="0.25">
      <c r="A101" s="5" t="s">
        <v>17</v>
      </c>
      <c r="B101" s="37" t="s">
        <v>498</v>
      </c>
      <c r="C101" t="str">
        <f>B101</f>
        <v>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02" spans="1:3" x14ac:dyDescent="0.25">
      <c r="A102" s="5"/>
    </row>
    <row r="103" spans="1:3" x14ac:dyDescent="0.25">
      <c r="A103" s="5"/>
      <c r="C103" t="s">
        <v>55</v>
      </c>
    </row>
    <row r="104" spans="1:3" x14ac:dyDescent="0.25">
      <c r="A104" s="5"/>
    </row>
    <row r="105" spans="1:3" x14ac:dyDescent="0.25">
      <c r="A105" s="5"/>
      <c r="B105" s="23" t="s">
        <v>318</v>
      </c>
      <c r="C105" t="str">
        <f>B105</f>
        <v>*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v>
      </c>
    </row>
    <row r="107" spans="1:3" s="29" customFormat="1" x14ac:dyDescent="0.25">
      <c r="B107" s="28"/>
    </row>
    <row r="109" spans="1:3" ht="45" x14ac:dyDescent="0.25">
      <c r="A109" t="s">
        <v>56</v>
      </c>
      <c r="B109" s="7" t="s">
        <v>499</v>
      </c>
      <c r="C109" t="str">
        <f>CONCATENATE("&lt;symptoms ",B109," /&gt;")</f>
        <v>&lt;symptoms fatigue D005221 memory problems D008569 inflamation D007249 muscle aches and pain D063806 /&gt;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193"/>
  <sheetViews>
    <sheetView topLeftCell="A138" workbookViewId="0">
      <selection activeCell="A11" sqref="A11:XFD144"/>
    </sheetView>
  </sheetViews>
  <sheetFormatPr defaultRowHeight="15" x14ac:dyDescent="0.25"/>
  <cols>
    <col min="1" max="1" width="16.28515625" customWidth="1"/>
    <col min="2" max="2" width="35.28515625" style="23" customWidth="1"/>
  </cols>
  <sheetData>
    <row r="1" spans="1:3" x14ac:dyDescent="0.25">
      <c r="A1" s="4" t="s">
        <v>18</v>
      </c>
      <c r="B1" s="22" t="s">
        <v>19</v>
      </c>
      <c r="C1" s="4" t="s">
        <v>20</v>
      </c>
    </row>
    <row r="2" spans="1:3" x14ac:dyDescent="0.25">
      <c r="A2" s="6" t="s">
        <v>4</v>
      </c>
      <c r="B2" s="23" t="s">
        <v>325</v>
      </c>
      <c r="C2" t="str">
        <f>CONCATENATE("# What does the ",B2," gene do?")</f>
        <v># What does the CHRNA3 gene do?</v>
      </c>
    </row>
    <row r="3" spans="1:3" x14ac:dyDescent="0.25">
      <c r="A3" s="6"/>
    </row>
    <row r="4" spans="1:3" ht="17.25" x14ac:dyDescent="0.3">
      <c r="A4" s="6" t="s">
        <v>22</v>
      </c>
      <c r="B4" s="24" t="s">
        <v>518</v>
      </c>
      <c r="C4" t="str">
        <f>B4</f>
        <v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v>
      </c>
    </row>
    <row r="5" spans="1:3" ht="17.25" x14ac:dyDescent="0.3">
      <c r="A5" s="6"/>
      <c r="B5" s="24"/>
    </row>
    <row r="6" spans="1:3" x14ac:dyDescent="0.25">
      <c r="A6" s="6" t="s">
        <v>23</v>
      </c>
      <c r="B6" s="23">
        <v>15</v>
      </c>
      <c r="C6" t="str">
        <f>CONCATENATE("This gene is located on chromosome ",B6,". The ",B7," it creates acts in your ",B8)</f>
        <v>This gene is located on chromosome 15. The protein it creates acts in your brain, nervous system, and immune system.</v>
      </c>
    </row>
    <row r="7" spans="1:3" x14ac:dyDescent="0.25">
      <c r="A7" s="6" t="s">
        <v>24</v>
      </c>
      <c r="B7" s="23" t="s">
        <v>25</v>
      </c>
    </row>
    <row r="8" spans="1:3" x14ac:dyDescent="0.25">
      <c r="A8" s="6" t="s">
        <v>21</v>
      </c>
      <c r="B8" s="23" t="s">
        <v>342</v>
      </c>
    </row>
    <row r="9" spans="1:3" x14ac:dyDescent="0.25">
      <c r="A9" s="5" t="s">
        <v>26</v>
      </c>
      <c r="B9" s="23" t="s">
        <v>500</v>
      </c>
      <c r="C9" t="str">
        <f>CONCATENATE("&lt;TissueList ",B9," /&gt;")</f>
        <v>&lt;TissueList brain D001921 bone marrow and immune system D007107  /&gt;</v>
      </c>
    </row>
    <row r="10" spans="1:3" s="29" customFormat="1" x14ac:dyDescent="0.25">
      <c r="A10" s="30"/>
      <c r="B10" s="28"/>
    </row>
    <row r="11" spans="1:3" x14ac:dyDescent="0.25">
      <c r="A11" s="6" t="s">
        <v>4</v>
      </c>
      <c r="B11" s="23" t="s">
        <v>325</v>
      </c>
      <c r="C11" t="str">
        <f>CONCATENATE("&lt;GeneAnalysis gene=",CHAR(34),B11,CHAR(34)," interval=",CHAR(34),B12,CHAR(34),"&gt; ")</f>
        <v xml:space="preserve">&lt;GeneAnalysis gene="CHRNA3" interval="NC_000015.10:g.78593052_78621295"&gt; </v>
      </c>
    </row>
    <row r="12" spans="1:3" x14ac:dyDescent="0.25">
      <c r="A12" s="6" t="s">
        <v>27</v>
      </c>
      <c r="B12" s="23" t="s">
        <v>326</v>
      </c>
    </row>
    <row r="13" spans="1:3" x14ac:dyDescent="0.25">
      <c r="A13" s="6" t="s">
        <v>28</v>
      </c>
      <c r="B13" s="23" t="s">
        <v>322</v>
      </c>
      <c r="C13" t="str">
        <f>CONCATENATE("# What are some common mutations of ",B11,"?")</f>
        <v># What are some common mutations of CHRNA3?</v>
      </c>
    </row>
    <row r="14" spans="1:3" x14ac:dyDescent="0.25">
      <c r="A14" s="6"/>
      <c r="C14" t="s">
        <v>17</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29</v>
      </c>
      <c r="B18" s="1" t="s">
        <v>327</v>
      </c>
      <c r="C18" t="str">
        <f>CONCATENATE(" &lt;Variant hgvs=",CHAR(34),B18,CHAR(34)," name=",CHAR(34),B19,CHAR(34),"&gt; ")</f>
        <v xml:space="preserve"> &lt;Variant hgvs="NC_000015.10:g.78606381C&gt;T" name="C78606381T"&gt; </v>
      </c>
    </row>
    <row r="19" spans="1:3" x14ac:dyDescent="0.25">
      <c r="A19" s="5" t="s">
        <v>30</v>
      </c>
      <c r="B19" s="26" t="s">
        <v>329</v>
      </c>
    </row>
    <row r="20" spans="1:3" x14ac:dyDescent="0.25">
      <c r="A20" s="5" t="s">
        <v>31</v>
      </c>
      <c r="B20" s="23" t="s">
        <v>184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32</v>
      </c>
      <c r="B21" s="23" t="s">
        <v>37</v>
      </c>
      <c r="C21" t="s">
        <v>17</v>
      </c>
    </row>
    <row r="22" spans="1:3" x14ac:dyDescent="0.25">
      <c r="A22" s="5" t="s">
        <v>40</v>
      </c>
      <c r="B22" s="26" t="s">
        <v>331</v>
      </c>
      <c r="C22" t="str">
        <f>"&lt;/Variant&gt;"</f>
        <v>&lt;/Variant&gt;</v>
      </c>
    </row>
    <row r="23" spans="1:3" x14ac:dyDescent="0.25">
      <c r="C23" t="str">
        <f>CONCATENATE("&lt;# ",B25," #&gt;")</f>
        <v>&lt;# C645T  #&gt;</v>
      </c>
    </row>
    <row r="24" spans="1:3" x14ac:dyDescent="0.25">
      <c r="A24" s="6" t="s">
        <v>29</v>
      </c>
      <c r="B24" s="1" t="s">
        <v>328</v>
      </c>
      <c r="C24" t="str">
        <f>CONCATENATE(" &lt;Variant hgvs=",CHAR(34),B24,CHAR(34)," name=",CHAR(34),B25,CHAR(34),"&gt; ")</f>
        <v xml:space="preserve"> &lt;Variant hgvs="NC_000015.10:g.78601997G&gt;A" name="C645T "&gt; </v>
      </c>
    </row>
    <row r="25" spans="1:3" x14ac:dyDescent="0.25">
      <c r="A25" s="5" t="s">
        <v>30</v>
      </c>
      <c r="B25" s="26" t="s">
        <v>330</v>
      </c>
    </row>
    <row r="26" spans="1:3" x14ac:dyDescent="0.25">
      <c r="A26" s="5" t="s">
        <v>31</v>
      </c>
      <c r="B26" s="23"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32</v>
      </c>
      <c r="B27" s="23" t="s">
        <v>66</v>
      </c>
    </row>
    <row r="28" spans="1:3" x14ac:dyDescent="0.25">
      <c r="A28" s="6" t="s">
        <v>40</v>
      </c>
      <c r="B28" s="26" t="s">
        <v>341</v>
      </c>
      <c r="C28" t="str">
        <f>"&lt;/Variant&gt;"</f>
        <v>&lt;/Variant&gt;</v>
      </c>
    </row>
    <row r="29" spans="1:3" s="29" customFormat="1" x14ac:dyDescent="0.25">
      <c r="A29" s="27"/>
      <c r="B29" s="28"/>
    </row>
    <row r="30" spans="1:3" s="29" customFormat="1" x14ac:dyDescent="0.25">
      <c r="A30" s="27"/>
      <c r="B30" s="28"/>
      <c r="C30" t="str">
        <f>C17</f>
        <v>&lt;# C78606381T #&gt;</v>
      </c>
    </row>
    <row r="31" spans="1:3" x14ac:dyDescent="0.25">
      <c r="A31" s="5" t="s">
        <v>39</v>
      </c>
      <c r="B31" s="36" t="s">
        <v>332</v>
      </c>
      <c r="C31" t="str">
        <f>CONCATENATE(" &lt;Genotype hgvs=",CHAR(34),B31,B32,";",B33,CHAR(34)," name=",CHAR(34),B19,CHAR(34),"&gt; ")</f>
        <v xml:space="preserve"> &lt;Genotype hgvs="NC_000015.10:g.[78606381C&gt;T];[78606381=]" name="C78606381T"&gt; </v>
      </c>
    </row>
    <row r="32" spans="1:3" x14ac:dyDescent="0.25">
      <c r="A32" s="5" t="s">
        <v>40</v>
      </c>
      <c r="B32" s="23" t="s">
        <v>333</v>
      </c>
    </row>
    <row r="33" spans="1:3" x14ac:dyDescent="0.25">
      <c r="A33" s="5" t="s">
        <v>31</v>
      </c>
      <c r="B33" s="23" t="s">
        <v>334</v>
      </c>
      <c r="C33" t="s">
        <v>452</v>
      </c>
    </row>
    <row r="34" spans="1:3" x14ac:dyDescent="0.25">
      <c r="A34" s="5" t="s">
        <v>45</v>
      </c>
      <c r="B34" s="23"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17</v>
      </c>
    </row>
    <row r="35" spans="1:3" x14ac:dyDescent="0.25">
      <c r="A35" s="6" t="s">
        <v>46</v>
      </c>
      <c r="B35" s="23" t="s">
        <v>193</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47</v>
      </c>
      <c r="B36" s="23">
        <v>37.9</v>
      </c>
    </row>
    <row r="37" spans="1:3" x14ac:dyDescent="0.25">
      <c r="A37" s="5"/>
      <c r="C37" t="s">
        <v>454</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455</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48</v>
      </c>
      <c r="B45" s="23" t="s">
        <v>335</v>
      </c>
      <c r="C45" t="str">
        <f>CONCATENATE(" &lt;Genotype hgvs=",CHAR(34),B31,B32,";",B32,CHAR(34)," name=",CHAR(34),B19,CHAR(34),"&gt; ")</f>
        <v xml:space="preserve"> &lt;Genotype hgvs="NC_000015.10:g.[78606381C&gt;T];[78606381C&gt;T]" name="C78606381T"&gt; </v>
      </c>
    </row>
    <row r="46" spans="1:3" x14ac:dyDescent="0.25">
      <c r="A46" s="6" t="s">
        <v>49</v>
      </c>
      <c r="B46" s="23" t="s">
        <v>165</v>
      </c>
      <c r="C46" t="s">
        <v>17</v>
      </c>
    </row>
    <row r="47" spans="1:3" x14ac:dyDescent="0.25">
      <c r="A47" s="6" t="s">
        <v>47</v>
      </c>
      <c r="B47" s="23">
        <v>15.9</v>
      </c>
      <c r="C47" t="s">
        <v>452</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454</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455</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50</v>
      </c>
      <c r="B59" s="23"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51</v>
      </c>
      <c r="B60" s="23" t="s">
        <v>113</v>
      </c>
      <c r="C60" t="s">
        <v>17</v>
      </c>
    </row>
    <row r="61" spans="1:3" x14ac:dyDescent="0.25">
      <c r="A61" s="6" t="s">
        <v>47</v>
      </c>
      <c r="B61" s="23">
        <v>46.2</v>
      </c>
      <c r="C61" t="s">
        <v>452</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454</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455</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39</v>
      </c>
      <c r="B74" s="1" t="s">
        <v>213</v>
      </c>
      <c r="C74" t="str">
        <f>CONCATENATE(" &lt;Genotype hgvs=",CHAR(34),B74,B75,";",B76,CHAR(34)," name=",CHAR(34),B25,CHAR(34),"&gt; ")</f>
        <v xml:space="preserve"> &lt;Genotype hgvs="NC_000017.11:g.[30237328T&gt;C];[30237328=]" name="C645T "&gt; </v>
      </c>
    </row>
    <row r="75" spans="1:3" x14ac:dyDescent="0.25">
      <c r="A75" s="5" t="s">
        <v>40</v>
      </c>
      <c r="B75" s="23" t="s">
        <v>235</v>
      </c>
    </row>
    <row r="76" spans="1:3" x14ac:dyDescent="0.25">
      <c r="A76" s="5" t="s">
        <v>31</v>
      </c>
      <c r="B76" s="23" t="s">
        <v>236</v>
      </c>
      <c r="C76" t="s">
        <v>452</v>
      </c>
    </row>
    <row r="77" spans="1:3" x14ac:dyDescent="0.25">
      <c r="A77" s="5" t="s">
        <v>45</v>
      </c>
      <c r="B77" s="23"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17</v>
      </c>
    </row>
    <row r="78" spans="1:3" x14ac:dyDescent="0.25">
      <c r="A78" s="6" t="s">
        <v>46</v>
      </c>
      <c r="B78" s="23" t="s">
        <v>193</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47</v>
      </c>
      <c r="B79" s="23">
        <v>39.700000000000003</v>
      </c>
    </row>
    <row r="80" spans="1:3" x14ac:dyDescent="0.25">
      <c r="A80" s="5"/>
      <c r="C80" t="s">
        <v>454</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455</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48</v>
      </c>
      <c r="B88" s="23"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49</v>
      </c>
      <c r="B89" s="23" t="s">
        <v>165</v>
      </c>
      <c r="C89" t="s">
        <v>17</v>
      </c>
    </row>
    <row r="90" spans="1:3" x14ac:dyDescent="0.25">
      <c r="A90" s="6" t="s">
        <v>47</v>
      </c>
      <c r="B90" s="23">
        <v>42.9</v>
      </c>
      <c r="C90" t="s">
        <v>452</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454</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455</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50</v>
      </c>
      <c r="B102" s="23"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51</v>
      </c>
      <c r="B103" s="23" t="s">
        <v>113</v>
      </c>
      <c r="C103" t="s">
        <v>17</v>
      </c>
    </row>
    <row r="104" spans="1:3" x14ac:dyDescent="0.25">
      <c r="A104" s="6" t="s">
        <v>47</v>
      </c>
      <c r="B104" s="23">
        <v>17.399999999999999</v>
      </c>
      <c r="C104" t="s">
        <v>452</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454</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455</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t="s">
        <v>52</v>
      </c>
      <c r="B116" s="23" t="str">
        <f>CONCATENATE("Your ",B11," gene has an unknown variant.")</f>
        <v>Your CHRNA3 gene has an unknown variant.</v>
      </c>
      <c r="C116" t="str">
        <f>CONCATENATE(" &lt;Genotype hgvs=",CHAR(34),"unknown",CHAR(34),"&gt; ")</f>
        <v xml:space="preserve"> &lt;Genotype hgvs="unknown"&gt; </v>
      </c>
    </row>
    <row r="117" spans="1:3" x14ac:dyDescent="0.25">
      <c r="A117" s="6" t="s">
        <v>52</v>
      </c>
      <c r="B117" s="23" t="s">
        <v>115</v>
      </c>
      <c r="C117" t="s">
        <v>17</v>
      </c>
    </row>
    <row r="118" spans="1:3" x14ac:dyDescent="0.25">
      <c r="A118" s="6" t="s">
        <v>47</v>
      </c>
      <c r="C118" t="s">
        <v>452</v>
      </c>
    </row>
    <row r="119" spans="1:3" x14ac:dyDescent="0.25">
      <c r="A119" s="6"/>
    </row>
    <row r="120" spans="1:3" x14ac:dyDescent="0.25">
      <c r="A120" s="6"/>
      <c r="C120" t="str">
        <f>CONCATENATE("     ",B116)</f>
        <v xml:space="preserve">     Your CHRNA3 gene has an unknown variant.</v>
      </c>
    </row>
    <row r="121" spans="1:3" x14ac:dyDescent="0.25">
      <c r="A121" s="6"/>
    </row>
    <row r="122" spans="1:3" x14ac:dyDescent="0.25">
      <c r="A122" s="6"/>
      <c r="C122" t="s">
        <v>454</v>
      </c>
    </row>
    <row r="123" spans="1:3" x14ac:dyDescent="0.25">
      <c r="A123" s="6"/>
    </row>
    <row r="124" spans="1:3" x14ac:dyDescent="0.25">
      <c r="A124" s="5"/>
      <c r="C124" t="str">
        <f>CONCATENATE("     ",B117)</f>
        <v xml:space="preserve">     The effect is unknown.</v>
      </c>
    </row>
    <row r="125" spans="1:3" x14ac:dyDescent="0.25">
      <c r="A125" s="6"/>
    </row>
    <row r="126" spans="1:3" x14ac:dyDescent="0.25">
      <c r="A126" s="5"/>
      <c r="C126" t="s">
        <v>455</v>
      </c>
    </row>
    <row r="127" spans="1:3" x14ac:dyDescent="0.25">
      <c r="A127" s="5"/>
    </row>
    <row r="128" spans="1:3" x14ac:dyDescent="0.25">
      <c r="A128" s="5"/>
      <c r="C128" t="str">
        <f>CONCATENATE( " &lt;piechart percentage=",B118," /&gt;")</f>
        <v xml:space="preserve"> &lt;piechart percentage= /&gt;</v>
      </c>
    </row>
    <row r="129" spans="1:3" x14ac:dyDescent="0.25">
      <c r="A129" s="5"/>
      <c r="C129" t="str">
        <f>" &lt;/Genotype&gt;"</f>
        <v xml:space="preserve"> &lt;/Genotype&gt;</v>
      </c>
    </row>
    <row r="130" spans="1:3" x14ac:dyDescent="0.25">
      <c r="A130" s="5" t="s">
        <v>50</v>
      </c>
      <c r="B130" s="23" t="str">
        <f>CONCATENATE("Your ",B11," gene has no variants. A normal gene is referred to as a ",CHAR(34),"wild-type",CHAR(34)," gene.")</f>
        <v>Your CHRNA3 gene has no variants. A normal gene is referred to as a "wild-type" gene.</v>
      </c>
      <c r="C130" t="str">
        <f>CONCATENATE(" &lt;Genotype hgvs=",CHAR(34),"wildtype",CHAR(34),"&gt;")</f>
        <v xml:space="preserve"> &lt;Genotype hgvs="wildtype"&gt;</v>
      </c>
    </row>
    <row r="131" spans="1:3" x14ac:dyDescent="0.25">
      <c r="A131" s="6" t="s">
        <v>51</v>
      </c>
      <c r="B131" s="23" t="s">
        <v>194</v>
      </c>
      <c r="C131" t="s">
        <v>17</v>
      </c>
    </row>
    <row r="132" spans="1:3" x14ac:dyDescent="0.25">
      <c r="A132" s="6" t="s">
        <v>47</v>
      </c>
      <c r="C132" t="s">
        <v>452</v>
      </c>
    </row>
    <row r="133" spans="1:3" x14ac:dyDescent="0.25">
      <c r="A133" s="6"/>
    </row>
    <row r="134" spans="1:3" x14ac:dyDescent="0.25">
      <c r="A134" s="6"/>
      <c r="C134" t="str">
        <f>CONCATENATE("     ",B130)</f>
        <v xml:space="preserve">     Your CHRNA3 gene has no variants. A normal gene is referred to as a "wild-type" gene.</v>
      </c>
    </row>
    <row r="135" spans="1:3" x14ac:dyDescent="0.25">
      <c r="A135" s="6"/>
    </row>
    <row r="136" spans="1:3" x14ac:dyDescent="0.25">
      <c r="A136" s="6"/>
      <c r="C136" t="s">
        <v>454</v>
      </c>
    </row>
    <row r="137" spans="1:3" x14ac:dyDescent="0.25">
      <c r="A137" s="6"/>
    </row>
    <row r="138" spans="1:3" x14ac:dyDescent="0.25">
      <c r="A138" s="6"/>
      <c r="C138" t="str">
        <f>CONCATENATE("     ",B131)</f>
        <v xml:space="preserve">     Your variant is not associated with any loss of function.</v>
      </c>
    </row>
    <row r="139" spans="1:3" x14ac:dyDescent="0.25">
      <c r="A139" s="6"/>
    </row>
    <row r="140" spans="1:3" x14ac:dyDescent="0.25">
      <c r="A140" s="6"/>
      <c r="C140" t="s">
        <v>455</v>
      </c>
    </row>
    <row r="141" spans="1:3" x14ac:dyDescent="0.25">
      <c r="A141" s="5"/>
    </row>
    <row r="142" spans="1:3" x14ac:dyDescent="0.25">
      <c r="A142" s="6"/>
      <c r="C142" t="str">
        <f>CONCATENATE( " &lt;piechart percentage=",B132," /&gt;")</f>
        <v xml:space="preserve"> &lt;piechart percentage= /&gt;</v>
      </c>
    </row>
    <row r="143" spans="1:3" x14ac:dyDescent="0.25">
      <c r="A143" s="6"/>
      <c r="C143" t="str">
        <f>" &lt;/Genotype&gt;"</f>
        <v xml:space="preserve"> &lt;/Genotype&gt;</v>
      </c>
    </row>
    <row r="144" spans="1:3" x14ac:dyDescent="0.25">
      <c r="A144" s="6"/>
      <c r="C144" t="str">
        <f>"&lt;/GeneAnalysis&gt;"</f>
        <v>&lt;/GeneAnalysis&gt;</v>
      </c>
    </row>
    <row r="145" spans="1:3" s="29" customFormat="1" x14ac:dyDescent="0.25">
      <c r="A145" s="27"/>
      <c r="B145" s="28"/>
    </row>
    <row r="146" spans="1:3" x14ac:dyDescent="0.25">
      <c r="A146" s="5"/>
      <c r="C146" t="str">
        <f>CONCATENATE("# How do changes in ",B11," affect people?")</f>
        <v># How do changes in CHRNA3 affect people?</v>
      </c>
    </row>
    <row r="147" spans="1:3" x14ac:dyDescent="0.25">
      <c r="A147" s="5"/>
    </row>
    <row r="148" spans="1:3" x14ac:dyDescent="0.25">
      <c r="A148" s="5" t="s">
        <v>54</v>
      </c>
      <c r="B148" s="23"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CHRNA3 variants is small, and do not impact treatment. It is possible that variants in this gene interact with other gene variants, which is the reason for our inclusion of this gene.</v>
      </c>
      <c r="C148" t="str">
        <f>B148</f>
        <v>For the vast majority of people, the overall risk associated with the common CHRNA3 variants is small, and do not impact treatment. It is possible that variants in this gene interact with other gene variants, which is the reason for our inclusion of this gene.</v>
      </c>
    </row>
    <row r="149" spans="1:3" s="29" customFormat="1" x14ac:dyDescent="0.25">
      <c r="A149" s="27"/>
      <c r="B149" s="28"/>
    </row>
    <row r="150" spans="1:3" s="29" customFormat="1" x14ac:dyDescent="0.25">
      <c r="A150" s="30"/>
      <c r="B150" s="28"/>
      <c r="C150" s="6" t="s">
        <v>337</v>
      </c>
    </row>
    <row r="151" spans="1:3" s="29" customFormat="1" x14ac:dyDescent="0.25">
      <c r="A151" s="30"/>
      <c r="B151" s="28"/>
      <c r="C151" s="6"/>
    </row>
    <row r="152" spans="1:3" x14ac:dyDescent="0.25">
      <c r="A152" s="5"/>
      <c r="C152" t="s">
        <v>336</v>
      </c>
    </row>
    <row r="153" spans="1:3" x14ac:dyDescent="0.25">
      <c r="A153" s="5"/>
    </row>
    <row r="154" spans="1:3" x14ac:dyDescent="0.25">
      <c r="A154" s="5" t="s">
        <v>17</v>
      </c>
      <c r="B154" s="23" t="s">
        <v>501</v>
      </c>
      <c r="C154" t="str">
        <f>B154</f>
        <v>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v>
      </c>
    </row>
    <row r="155" spans="1:3" x14ac:dyDescent="0.25">
      <c r="A155" s="5"/>
    </row>
    <row r="156" spans="1:3" x14ac:dyDescent="0.25">
      <c r="A156" s="5"/>
      <c r="C156" t="s">
        <v>55</v>
      </c>
    </row>
    <row r="157" spans="1:3" x14ac:dyDescent="0.25">
      <c r="A157" s="5"/>
    </row>
    <row r="158" spans="1:3" x14ac:dyDescent="0.25">
      <c r="A158" s="5"/>
      <c r="B158" s="37" t="s">
        <v>519</v>
      </c>
      <c r="C158" t="str">
        <f>B158</f>
        <v>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59" spans="1:3" s="29" customFormat="1" x14ac:dyDescent="0.25">
      <c r="A159" s="27"/>
      <c r="B159" s="28"/>
    </row>
    <row r="160" spans="1:3" s="29" customFormat="1" x14ac:dyDescent="0.25">
      <c r="A160" s="30"/>
      <c r="B160" s="28"/>
      <c r="C160" s="6" t="s">
        <v>338</v>
      </c>
    </row>
    <row r="161" spans="1:3" s="29" customFormat="1" x14ac:dyDescent="0.25">
      <c r="A161" s="30"/>
      <c r="B161" s="28"/>
      <c r="C161" s="6"/>
    </row>
    <row r="162" spans="1:3" x14ac:dyDescent="0.25">
      <c r="A162" s="5"/>
      <c r="C162" t="s">
        <v>121</v>
      </c>
    </row>
    <row r="163" spans="1:3" x14ac:dyDescent="0.25">
      <c r="A163" s="5"/>
    </row>
    <row r="164" spans="1:3" ht="409.5" x14ac:dyDescent="0.25">
      <c r="A164" s="5" t="s">
        <v>17</v>
      </c>
      <c r="B164" s="37" t="s">
        <v>520</v>
      </c>
      <c r="C164" t="str">
        <f>B164</f>
        <v>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v>
      </c>
    </row>
    <row r="165" spans="1:3" x14ac:dyDescent="0.25">
      <c r="A165" s="5"/>
    </row>
    <row r="166" spans="1:3" x14ac:dyDescent="0.25">
      <c r="A166" s="5"/>
      <c r="C166" t="s">
        <v>55</v>
      </c>
    </row>
    <row r="167" spans="1:3" x14ac:dyDescent="0.25">
      <c r="A167" s="5"/>
    </row>
    <row r="168" spans="1:3" x14ac:dyDescent="0.25">
      <c r="A168" s="5"/>
      <c r="B168" s="37" t="s">
        <v>521</v>
      </c>
      <c r="C168" t="str">
        <f>B168</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70" spans="1:3" s="29" customFormat="1" x14ac:dyDescent="0.25">
      <c r="A170" s="27"/>
      <c r="B170" s="28"/>
    </row>
    <row r="171" spans="1:3" s="29" customFormat="1" x14ac:dyDescent="0.25">
      <c r="A171" s="30"/>
      <c r="B171" s="28"/>
      <c r="C171" t="s">
        <v>340</v>
      </c>
    </row>
    <row r="172" spans="1:3" s="29" customFormat="1" x14ac:dyDescent="0.25">
      <c r="A172" s="30"/>
      <c r="B172" s="28"/>
      <c r="C172" s="6"/>
    </row>
    <row r="173" spans="1:3" x14ac:dyDescent="0.25">
      <c r="A173" s="5"/>
      <c r="C173" t="s">
        <v>336</v>
      </c>
    </row>
    <row r="174" spans="1:3" x14ac:dyDescent="0.25">
      <c r="A174" s="5"/>
    </row>
    <row r="175" spans="1:3" x14ac:dyDescent="0.25">
      <c r="A175" s="5" t="s">
        <v>17</v>
      </c>
      <c r="B175" s="23" t="s">
        <v>502</v>
      </c>
      <c r="C175" t="str">
        <f>B175</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76" spans="1:3" x14ac:dyDescent="0.25">
      <c r="A176" s="5"/>
    </row>
    <row r="177" spans="1:3" x14ac:dyDescent="0.25">
      <c r="A177" s="5"/>
      <c r="C177" t="s">
        <v>55</v>
      </c>
    </row>
    <row r="178" spans="1:3" x14ac:dyDescent="0.25">
      <c r="A178" s="5"/>
    </row>
    <row r="179" spans="1:3" x14ac:dyDescent="0.25">
      <c r="A179" s="5"/>
      <c r="B179" s="37" t="s">
        <v>522</v>
      </c>
      <c r="C179" t="str">
        <f>B179</f>
        <v>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0" spans="1:3" s="29" customFormat="1" x14ac:dyDescent="0.25">
      <c r="A180" s="27"/>
      <c r="B180" s="28"/>
    </row>
    <row r="181" spans="1:3" s="29" customFormat="1" x14ac:dyDescent="0.25">
      <c r="A181" s="30"/>
      <c r="B181" s="28"/>
      <c r="C181" t="s">
        <v>339</v>
      </c>
    </row>
    <row r="182" spans="1:3" s="29" customFormat="1" x14ac:dyDescent="0.25">
      <c r="A182" s="30"/>
      <c r="B182" s="28"/>
      <c r="C182" s="6"/>
    </row>
    <row r="183" spans="1:3" x14ac:dyDescent="0.25">
      <c r="A183" s="5"/>
      <c r="C183" t="s">
        <v>121</v>
      </c>
    </row>
    <row r="184" spans="1:3" x14ac:dyDescent="0.25">
      <c r="A184" s="5"/>
    </row>
    <row r="185" spans="1:3" x14ac:dyDescent="0.25">
      <c r="A185" s="5" t="s">
        <v>17</v>
      </c>
      <c r="B185" s="23" t="s">
        <v>523</v>
      </c>
      <c r="C185" t="str">
        <f>B185</f>
        <v>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v>
      </c>
    </row>
    <row r="186" spans="1:3" x14ac:dyDescent="0.25">
      <c r="A186" s="5"/>
    </row>
    <row r="187" spans="1:3" x14ac:dyDescent="0.25">
      <c r="A187" s="5"/>
      <c r="C187" t="s">
        <v>55</v>
      </c>
    </row>
    <row r="188" spans="1:3" x14ac:dyDescent="0.25">
      <c r="A188" s="5"/>
    </row>
    <row r="189" spans="1:3" x14ac:dyDescent="0.25">
      <c r="A189" s="5"/>
      <c r="B189" s="37" t="s">
        <v>524</v>
      </c>
      <c r="C189" t="str">
        <f>B189</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1" spans="1:3" s="29" customFormat="1" x14ac:dyDescent="0.25">
      <c r="B191" s="28"/>
    </row>
    <row r="193" spans="1:3" ht="30" x14ac:dyDescent="0.25">
      <c r="A193" t="s">
        <v>56</v>
      </c>
      <c r="B193" s="7" t="s">
        <v>343</v>
      </c>
      <c r="C193" t="str">
        <f>CONCATENATE("&lt;symptoms ",B193,"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grik3</vt:lpstr>
      <vt:lpstr>tprm8</vt:lpstr>
      <vt:lpstr>COMT</vt:lpstr>
      <vt:lpstr>CHRNE</vt:lpstr>
      <vt:lpstr>MTHFR</vt:lpstr>
      <vt:lpstr>SLCA4</vt:lpstr>
      <vt:lpstr>CLYBL</vt:lpstr>
      <vt:lpstr>CHRNA3</vt:lpstr>
      <vt:lpstr>CHRNA5</vt:lpstr>
      <vt:lpstr>SCN9A</vt:lpstr>
      <vt:lpstr>Other CFS Variants</vt:lpstr>
      <vt:lpstr>Other CFS variants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2018-04-24T06:09:35Z</dcterms:modified>
</cp:coreProperties>
</file>