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C22D9765-AA27-49C8-9069-319E068BBB40}" xr6:coauthVersionLast="33" xr6:coauthVersionMax="33" xr10:uidLastSave="{00000000-0000-0000-0000-000000000000}"/>
  <bookViews>
    <workbookView xWindow="0" yWindow="0" windowWidth="12045" windowHeight="6315" firstSheet="14" activeTab="21" xr2:uid="{F242D327-181C-4A2D-8161-3E7E0C2ECB73}"/>
  </bookViews>
  <sheets>
    <sheet name="HTR2A0" sheetId="7" r:id="rId1"/>
    <sheet name="HSD11B10" sheetId="3" r:id="rId2"/>
    <sheet name="POMC0" sheetId="5" r:id="rId3"/>
    <sheet name="CHRNA20" sheetId="6" r:id="rId4"/>
    <sheet name="NOS30" sheetId="10" r:id="rId5"/>
    <sheet name="TRPC40" sheetId="9" r:id="rId6"/>
    <sheet name="IFNG0" sheetId="15" r:id="rId7"/>
    <sheet name="TRPC20" sheetId="12" r:id="rId8"/>
    <sheet name="NPAS20" sheetId="2" r:id="rId9"/>
    <sheet name="GRIK20" sheetId="11" r:id="rId10"/>
    <sheet name="DRD20" sheetId="4" r:id="rId11"/>
    <sheet name="DRD2" sheetId="28" r:id="rId12"/>
    <sheet name="HTR2A" sheetId="27" r:id="rId13"/>
    <sheet name="HSD11B1" sheetId="26" r:id="rId14"/>
    <sheet name="POMC" sheetId="25" r:id="rId15"/>
    <sheet name="CHRNA2" sheetId="24" r:id="rId16"/>
    <sheet name="NOS3" sheetId="22" r:id="rId17"/>
    <sheet name="TRPC4" sheetId="21" r:id="rId18"/>
    <sheet name="IFNG" sheetId="20" r:id="rId19"/>
    <sheet name="TRPC2" sheetId="19" r:id="rId20"/>
    <sheet name="Grik2" sheetId="18" r:id="rId21"/>
    <sheet name="NPAS2" sheetId="17" r:id="rId22"/>
    <sheet name="TPH2" sheetId="14" r:id="rId23"/>
    <sheet name="IL12B" sheetId="8" r:id="rId24"/>
    <sheet name="CRHR1" sheetId="16" r:id="rId25"/>
    <sheet name="NR3C1" sheetId="1" r:id="rId2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17" l="1"/>
  <c r="B42" i="17" s="1"/>
  <c r="C46" i="17" s="1"/>
  <c r="H23" i="17"/>
  <c r="I2" i="17"/>
  <c r="I1" i="17"/>
  <c r="K3" i="17"/>
  <c r="L2" i="17" s="1"/>
  <c r="L3" i="17" s="1"/>
  <c r="K2" i="17"/>
  <c r="J1" i="17"/>
  <c r="K1" i="17"/>
  <c r="L1" i="17" s="1"/>
  <c r="C18" i="17"/>
  <c r="C18" i="18"/>
  <c r="O23" i="28"/>
  <c r="B375" i="28" s="1"/>
  <c r="C379" i="28" s="1"/>
  <c r="N23" i="28"/>
  <c r="M23" i="28"/>
  <c r="L23" i="28"/>
  <c r="K23" i="28"/>
  <c r="B215" i="28" s="1"/>
  <c r="C219" i="28" s="1"/>
  <c r="J23" i="28"/>
  <c r="I23" i="28"/>
  <c r="H23" i="28"/>
  <c r="O20" i="28"/>
  <c r="B361" i="28" s="1"/>
  <c r="C365" i="28" s="1"/>
  <c r="N20" i="28"/>
  <c r="M20" i="28"/>
  <c r="L20" i="28"/>
  <c r="K20" i="28"/>
  <c r="B201" i="28" s="1"/>
  <c r="C205" i="28" s="1"/>
  <c r="J20" i="28"/>
  <c r="I20" i="28"/>
  <c r="B123" i="28" s="1"/>
  <c r="C127" i="28" s="1"/>
  <c r="H20" i="28"/>
  <c r="B84" i="28" s="1"/>
  <c r="C88" i="28" s="1"/>
  <c r="O17" i="28"/>
  <c r="B350" i="28" s="1"/>
  <c r="C351" i="28" s="1"/>
  <c r="N17" i="28"/>
  <c r="M17" i="28"/>
  <c r="B272" i="28" s="1"/>
  <c r="C273" i="28" s="1"/>
  <c r="L17" i="28"/>
  <c r="B233" i="28" s="1"/>
  <c r="C234" i="28" s="1"/>
  <c r="K17" i="28"/>
  <c r="B190" i="28" s="1"/>
  <c r="C191" i="28" s="1"/>
  <c r="J17" i="28"/>
  <c r="I17" i="28"/>
  <c r="H17" i="28"/>
  <c r="C67" i="28"/>
  <c r="C65" i="28"/>
  <c r="B65" i="28"/>
  <c r="C63" i="28"/>
  <c r="C62" i="28"/>
  <c r="C61" i="28"/>
  <c r="C59" i="28"/>
  <c r="C57" i="28"/>
  <c r="C56" i="28"/>
  <c r="C55" i="28"/>
  <c r="B53" i="28"/>
  <c r="C53" i="28" s="1"/>
  <c r="C51" i="28"/>
  <c r="C50" i="28"/>
  <c r="C49" i="28"/>
  <c r="C47" i="28"/>
  <c r="C45" i="28"/>
  <c r="C44" i="28"/>
  <c r="C229" i="28" s="1"/>
  <c r="C43" i="28"/>
  <c r="C41" i="28"/>
  <c r="C39" i="28"/>
  <c r="C38" i="28"/>
  <c r="C186" i="28" s="1"/>
  <c r="C37" i="28"/>
  <c r="C35" i="28"/>
  <c r="C33" i="28"/>
  <c r="C32" i="28"/>
  <c r="C147" i="28" s="1"/>
  <c r="C31" i="28"/>
  <c r="C29" i="28"/>
  <c r="C27" i="28"/>
  <c r="C26" i="28"/>
  <c r="C25" i="28"/>
  <c r="C23" i="28"/>
  <c r="C21" i="28"/>
  <c r="C20" i="28"/>
  <c r="C69" i="28" s="1"/>
  <c r="C18" i="28"/>
  <c r="C16" i="28"/>
  <c r="C14" i="28"/>
  <c r="C2605" i="28"/>
  <c r="C2599" i="28"/>
  <c r="C2469" i="28"/>
  <c r="C2463" i="28"/>
  <c r="C2333" i="28"/>
  <c r="C2327" i="28"/>
  <c r="C2197" i="28"/>
  <c r="C2191" i="28"/>
  <c r="C2061" i="28"/>
  <c r="C2055" i="28"/>
  <c r="C1925" i="28"/>
  <c r="C1919" i="28"/>
  <c r="C1789" i="28"/>
  <c r="C1783" i="28"/>
  <c r="C1653" i="28"/>
  <c r="C1647" i="28"/>
  <c r="C1245" i="28"/>
  <c r="C1239" i="28"/>
  <c r="C1109" i="28"/>
  <c r="C1103" i="28"/>
  <c r="C431" i="28"/>
  <c r="C429" i="28"/>
  <c r="C427" i="28"/>
  <c r="C425" i="28"/>
  <c r="C423" i="28"/>
  <c r="C421" i="28"/>
  <c r="C419" i="28"/>
  <c r="C417" i="28"/>
  <c r="C415" i="28"/>
  <c r="C414" i="28"/>
  <c r="C413" i="28"/>
  <c r="C409" i="28"/>
  <c r="C405" i="28"/>
  <c r="B405" i="28"/>
  <c r="C403" i="28"/>
  <c r="C402" i="28"/>
  <c r="C398" i="28"/>
  <c r="C390" i="28"/>
  <c r="B390" i="28"/>
  <c r="C394" i="28" s="1"/>
  <c r="C388" i="28"/>
  <c r="C383" i="28"/>
  <c r="B377" i="28"/>
  <c r="C387" i="28" s="1"/>
  <c r="B376" i="28"/>
  <c r="C374" i="28"/>
  <c r="C369" i="28"/>
  <c r="B363" i="28"/>
  <c r="C373" i="28" s="1"/>
  <c r="B362" i="28"/>
  <c r="C360" i="28"/>
  <c r="B352" i="28"/>
  <c r="C359" i="28" s="1"/>
  <c r="B351" i="28"/>
  <c r="C355" i="28" s="1"/>
  <c r="B349" i="28"/>
  <c r="B348" i="28"/>
  <c r="B347" i="28"/>
  <c r="C346" i="28"/>
  <c r="C345" i="28"/>
  <c r="B338" i="28"/>
  <c r="C344" i="28" s="1"/>
  <c r="B337" i="28"/>
  <c r="C335" i="28"/>
  <c r="C334" i="28"/>
  <c r="B324" i="28"/>
  <c r="B323" i="28"/>
  <c r="C330" i="28" s="1"/>
  <c r="C321" i="28"/>
  <c r="C320" i="28"/>
  <c r="B313" i="28"/>
  <c r="B312" i="28"/>
  <c r="C316" i="28" s="1"/>
  <c r="B310" i="28"/>
  <c r="B309" i="28"/>
  <c r="B308" i="28"/>
  <c r="C306" i="28"/>
  <c r="C305" i="28"/>
  <c r="B299" i="28"/>
  <c r="B298" i="28"/>
  <c r="C296" i="28"/>
  <c r="C295" i="28"/>
  <c r="B285" i="28"/>
  <c r="B284" i="28"/>
  <c r="C291" i="28" s="1"/>
  <c r="C282" i="28"/>
  <c r="B274" i="28"/>
  <c r="C281" i="28" s="1"/>
  <c r="B273" i="28"/>
  <c r="C277" i="28" s="1"/>
  <c r="B271" i="28"/>
  <c r="B270" i="28"/>
  <c r="B269" i="28"/>
  <c r="C269" i="28" s="1"/>
  <c r="C267" i="28"/>
  <c r="B260" i="28"/>
  <c r="C266" i="28" s="1"/>
  <c r="B259" i="28"/>
  <c r="C257" i="28"/>
  <c r="B246" i="28"/>
  <c r="C256" i="28" s="1"/>
  <c r="B245" i="28"/>
  <c r="C252" i="28" s="1"/>
  <c r="C243" i="28"/>
  <c r="B235" i="28"/>
  <c r="C242" i="28" s="1"/>
  <c r="B234" i="28"/>
  <c r="C238" i="28" s="1"/>
  <c r="B232" i="28"/>
  <c r="B231" i="28"/>
  <c r="B230" i="28"/>
  <c r="C244" i="28" s="1"/>
  <c r="C228" i="28"/>
  <c r="C223" i="28"/>
  <c r="B217" i="28"/>
  <c r="C227" i="28" s="1"/>
  <c r="B216" i="28"/>
  <c r="C214" i="28"/>
  <c r="C213" i="28"/>
  <c r="C209" i="28"/>
  <c r="B203" i="28"/>
  <c r="B202" i="28"/>
  <c r="C200" i="28"/>
  <c r="B192" i="28"/>
  <c r="C199" i="28" s="1"/>
  <c r="B191" i="28"/>
  <c r="C195" i="28" s="1"/>
  <c r="B189" i="28"/>
  <c r="B188" i="28"/>
  <c r="B187" i="28"/>
  <c r="C185" i="28"/>
  <c r="B178" i="28"/>
  <c r="C184" i="28" s="1"/>
  <c r="B177" i="28"/>
  <c r="C175" i="28"/>
  <c r="C170" i="28"/>
  <c r="B164" i="28"/>
  <c r="C174" i="28" s="1"/>
  <c r="B163" i="28"/>
  <c r="C161" i="28"/>
  <c r="C156" i="28"/>
  <c r="B153" i="28"/>
  <c r="C160" i="28" s="1"/>
  <c r="B152" i="28"/>
  <c r="B150" i="28"/>
  <c r="B149" i="28"/>
  <c r="B148" i="28"/>
  <c r="C148" i="28" s="1"/>
  <c r="C146" i="28"/>
  <c r="B139" i="28"/>
  <c r="C145" i="28" s="1"/>
  <c r="B138" i="28"/>
  <c r="C136" i="28"/>
  <c r="B125" i="28"/>
  <c r="C135" i="28" s="1"/>
  <c r="B124" i="28"/>
  <c r="C131" i="28" s="1"/>
  <c r="C122" i="28"/>
  <c r="B114" i="28"/>
  <c r="C121" i="28" s="1"/>
  <c r="B113" i="28"/>
  <c r="C117" i="28" s="1"/>
  <c r="B111" i="28"/>
  <c r="B110" i="28"/>
  <c r="B109" i="28"/>
  <c r="C108" i="28"/>
  <c r="C107" i="28"/>
  <c r="B100" i="28"/>
  <c r="C106" i="28" s="1"/>
  <c r="B99" i="28"/>
  <c r="C97" i="28"/>
  <c r="C92" i="28"/>
  <c r="B86" i="28"/>
  <c r="C96" i="28" s="1"/>
  <c r="B85" i="28"/>
  <c r="C83" i="28"/>
  <c r="C82" i="28"/>
  <c r="C78" i="28"/>
  <c r="B75" i="28"/>
  <c r="B74" i="28"/>
  <c r="B73" i="28"/>
  <c r="C74" i="28" s="1"/>
  <c r="B72" i="28"/>
  <c r="B71" i="28"/>
  <c r="B70" i="28"/>
  <c r="C307" i="28"/>
  <c r="C268" i="28"/>
  <c r="B336" i="28"/>
  <c r="C340" i="28" s="1"/>
  <c r="B297" i="28"/>
  <c r="C301" i="28" s="1"/>
  <c r="B258" i="28"/>
  <c r="C262" i="28" s="1"/>
  <c r="B176" i="28"/>
  <c r="C180" i="28" s="1"/>
  <c r="B137" i="28"/>
  <c r="C141" i="28" s="1"/>
  <c r="B98" i="28"/>
  <c r="C102" i="28" s="1"/>
  <c r="B322" i="28"/>
  <c r="C326" i="28" s="1"/>
  <c r="B283" i="28"/>
  <c r="C287" i="28" s="1"/>
  <c r="B244" i="28"/>
  <c r="C248" i="28" s="1"/>
  <c r="B162" i="28"/>
  <c r="C166" i="28" s="1"/>
  <c r="B311" i="28"/>
  <c r="C312" i="28" s="1"/>
  <c r="B151" i="28"/>
  <c r="C152" i="28" s="1"/>
  <c r="B112" i="28"/>
  <c r="C113" i="28" s="1"/>
  <c r="O13" i="28"/>
  <c r="N13" i="28"/>
  <c r="M13" i="28"/>
  <c r="L13" i="28"/>
  <c r="K13" i="28"/>
  <c r="J13" i="28"/>
  <c r="I13" i="28"/>
  <c r="H13" i="28"/>
  <c r="L12" i="28"/>
  <c r="L11" i="28"/>
  <c r="L10" i="28"/>
  <c r="C10" i="28"/>
  <c r="L9" i="28"/>
  <c r="L8" i="28"/>
  <c r="C8" i="28"/>
  <c r="L7" i="28"/>
  <c r="C6" i="28"/>
  <c r="C4" i="28"/>
  <c r="C2" i="28"/>
  <c r="C18" i="1"/>
  <c r="O23" i="27"/>
  <c r="N23" i="27"/>
  <c r="M23" i="27"/>
  <c r="B297" i="27" s="1"/>
  <c r="C301" i="27" s="1"/>
  <c r="L23" i="27"/>
  <c r="B258" i="27" s="1"/>
  <c r="C262" i="27" s="1"/>
  <c r="K23" i="27"/>
  <c r="J23" i="27"/>
  <c r="I23" i="27"/>
  <c r="B137" i="27" s="1"/>
  <c r="C141" i="27" s="1"/>
  <c r="H23" i="27"/>
  <c r="B98" i="27" s="1"/>
  <c r="C102" i="27" s="1"/>
  <c r="O20" i="27"/>
  <c r="N20" i="27"/>
  <c r="M20" i="27"/>
  <c r="L20" i="27"/>
  <c r="B244" i="27" s="1"/>
  <c r="C248" i="27" s="1"/>
  <c r="K20" i="27"/>
  <c r="J20" i="27"/>
  <c r="I20" i="27"/>
  <c r="H20" i="27"/>
  <c r="O17" i="27"/>
  <c r="N17" i="27"/>
  <c r="B311" i="27" s="1"/>
  <c r="C312" i="27" s="1"/>
  <c r="M17" i="27"/>
  <c r="B272" i="27" s="1"/>
  <c r="C273" i="27" s="1"/>
  <c r="L17" i="27"/>
  <c r="B233" i="27" s="1"/>
  <c r="C234" i="27" s="1"/>
  <c r="K17" i="27"/>
  <c r="J17" i="27"/>
  <c r="B151" i="27" s="1"/>
  <c r="C152" i="27" s="1"/>
  <c r="I17" i="27"/>
  <c r="B112" i="27" s="1"/>
  <c r="C113" i="27" s="1"/>
  <c r="H17" i="27"/>
  <c r="B73" i="27" s="1"/>
  <c r="C74" i="27" s="1"/>
  <c r="C67" i="27"/>
  <c r="C65" i="27"/>
  <c r="C63" i="27"/>
  <c r="C62" i="27"/>
  <c r="C346" i="27" s="1"/>
  <c r="C61" i="27"/>
  <c r="C59" i="27"/>
  <c r="C57" i="27"/>
  <c r="C56" i="27"/>
  <c r="C307" i="27" s="1"/>
  <c r="C55" i="27"/>
  <c r="C53" i="27"/>
  <c r="C51" i="27"/>
  <c r="C50" i="27"/>
  <c r="C268" i="27" s="1"/>
  <c r="C49" i="27"/>
  <c r="C47" i="27"/>
  <c r="C45" i="27"/>
  <c r="C44" i="27"/>
  <c r="C229" i="27" s="1"/>
  <c r="C43" i="27"/>
  <c r="C41" i="27"/>
  <c r="C39" i="27"/>
  <c r="C38" i="27"/>
  <c r="C186" i="27" s="1"/>
  <c r="C37" i="27"/>
  <c r="C35" i="27"/>
  <c r="C33" i="27"/>
  <c r="C32" i="27"/>
  <c r="C147" i="27" s="1"/>
  <c r="C31" i="27"/>
  <c r="C29" i="27"/>
  <c r="C27" i="27"/>
  <c r="C26" i="27"/>
  <c r="C108" i="27" s="1"/>
  <c r="C25" i="27"/>
  <c r="C23" i="27"/>
  <c r="C21" i="27"/>
  <c r="C20" i="27"/>
  <c r="C69" i="27" s="1"/>
  <c r="C18" i="27"/>
  <c r="C16" i="27"/>
  <c r="C14" i="27"/>
  <c r="C2605" i="27"/>
  <c r="C2599" i="27"/>
  <c r="C2469" i="27"/>
  <c r="C2463" i="27"/>
  <c r="C2333" i="27"/>
  <c r="C2327" i="27"/>
  <c r="C2197" i="27"/>
  <c r="C2191" i="27"/>
  <c r="C2061" i="27"/>
  <c r="C2055" i="27"/>
  <c r="C1925" i="27"/>
  <c r="C1919" i="27"/>
  <c r="C1789" i="27"/>
  <c r="C1783" i="27"/>
  <c r="C1653" i="27"/>
  <c r="C1647" i="27"/>
  <c r="C1245" i="27"/>
  <c r="C1239" i="27"/>
  <c r="C1109" i="27"/>
  <c r="C1103" i="27"/>
  <c r="C431" i="27"/>
  <c r="C429" i="27"/>
  <c r="C427" i="27"/>
  <c r="C425" i="27"/>
  <c r="C423" i="27"/>
  <c r="C421" i="27"/>
  <c r="C419" i="27"/>
  <c r="C417" i="27"/>
  <c r="C415" i="27"/>
  <c r="C414" i="27"/>
  <c r="C413" i="27"/>
  <c r="C405" i="27"/>
  <c r="B405" i="27"/>
  <c r="C409" i="27" s="1"/>
  <c r="C403" i="27"/>
  <c r="C402" i="27"/>
  <c r="C398" i="27"/>
  <c r="C390" i="27"/>
  <c r="B390" i="27"/>
  <c r="C394" i="27" s="1"/>
  <c r="C388" i="27"/>
  <c r="B377" i="27"/>
  <c r="C387" i="27" s="1"/>
  <c r="B376" i="27"/>
  <c r="C383" i="27" s="1"/>
  <c r="C374" i="27"/>
  <c r="B363" i="27"/>
  <c r="C373" i="27" s="1"/>
  <c r="B362" i="27"/>
  <c r="C369" i="27" s="1"/>
  <c r="C360" i="27"/>
  <c r="B352" i="27"/>
  <c r="C359" i="27" s="1"/>
  <c r="B351" i="27"/>
  <c r="C355" i="27" s="1"/>
  <c r="B349" i="27"/>
  <c r="B348" i="27"/>
  <c r="B347" i="27"/>
  <c r="C345" i="27"/>
  <c r="B338" i="27"/>
  <c r="C344" i="27" s="1"/>
  <c r="B337" i="27"/>
  <c r="C335" i="27"/>
  <c r="B324" i="27"/>
  <c r="C334" i="27" s="1"/>
  <c r="B323" i="27"/>
  <c r="C330" i="27" s="1"/>
  <c r="C321" i="27"/>
  <c r="B313" i="27"/>
  <c r="C320" i="27" s="1"/>
  <c r="B312" i="27"/>
  <c r="C316" i="27" s="1"/>
  <c r="B310" i="27"/>
  <c r="B309" i="27"/>
  <c r="B308" i="27"/>
  <c r="C306" i="27"/>
  <c r="B299" i="27"/>
  <c r="C305" i="27" s="1"/>
  <c r="B298" i="27"/>
  <c r="C296" i="27"/>
  <c r="B285" i="27"/>
  <c r="C295" i="27" s="1"/>
  <c r="B284" i="27"/>
  <c r="C291" i="27" s="1"/>
  <c r="C282" i="27"/>
  <c r="B274" i="27"/>
  <c r="C281" i="27" s="1"/>
  <c r="B273" i="27"/>
  <c r="C277" i="27" s="1"/>
  <c r="B271" i="27"/>
  <c r="B270" i="27"/>
  <c r="B269" i="27"/>
  <c r="C267" i="27"/>
  <c r="B260" i="27"/>
  <c r="C266" i="27" s="1"/>
  <c r="B259" i="27"/>
  <c r="C257" i="27"/>
  <c r="B246" i="27"/>
  <c r="C256" i="27" s="1"/>
  <c r="B245" i="27"/>
  <c r="C252" i="27" s="1"/>
  <c r="C243" i="27"/>
  <c r="B235" i="27"/>
  <c r="C242" i="27" s="1"/>
  <c r="B234" i="27"/>
  <c r="C238" i="27" s="1"/>
  <c r="B232" i="27"/>
  <c r="B231" i="27"/>
  <c r="B230" i="27"/>
  <c r="C228" i="27"/>
  <c r="C223" i="27"/>
  <c r="B217" i="27"/>
  <c r="C227" i="27" s="1"/>
  <c r="B216" i="27"/>
  <c r="C214" i="27"/>
  <c r="C209" i="27"/>
  <c r="B203" i="27"/>
  <c r="C213" i="27" s="1"/>
  <c r="B202" i="27"/>
  <c r="B201" i="27"/>
  <c r="C205" i="27" s="1"/>
  <c r="C200" i="27"/>
  <c r="B192" i="27"/>
  <c r="C199" i="27" s="1"/>
  <c r="B191" i="27"/>
  <c r="C195" i="27" s="1"/>
  <c r="B189" i="27"/>
  <c r="B188" i="27"/>
  <c r="B187" i="27"/>
  <c r="C185" i="27"/>
  <c r="B178" i="27"/>
  <c r="C184" i="27" s="1"/>
  <c r="B177" i="27"/>
  <c r="C175" i="27"/>
  <c r="B164" i="27"/>
  <c r="C174" i="27" s="1"/>
  <c r="B163" i="27"/>
  <c r="C170" i="27" s="1"/>
  <c r="C161" i="27"/>
  <c r="B153" i="27"/>
  <c r="C160" i="27" s="1"/>
  <c r="B152" i="27"/>
  <c r="C156" i="27" s="1"/>
  <c r="B150" i="27"/>
  <c r="B149" i="27"/>
  <c r="B148" i="27"/>
  <c r="C148" i="27" s="1"/>
  <c r="C146" i="27"/>
  <c r="B139" i="27"/>
  <c r="C145" i="27" s="1"/>
  <c r="B138" i="27"/>
  <c r="C136" i="27"/>
  <c r="B125" i="27"/>
  <c r="C135" i="27" s="1"/>
  <c r="B124" i="27"/>
  <c r="C131" i="27" s="1"/>
  <c r="C122" i="27"/>
  <c r="B114" i="27"/>
  <c r="C121" i="27" s="1"/>
  <c r="B113" i="27"/>
  <c r="C117" i="27" s="1"/>
  <c r="B111" i="27"/>
  <c r="B110" i="27"/>
  <c r="B109" i="27"/>
  <c r="C107" i="27"/>
  <c r="B100" i="27"/>
  <c r="C106" i="27" s="1"/>
  <c r="B99" i="27"/>
  <c r="C97" i="27"/>
  <c r="B86" i="27"/>
  <c r="C96" i="27" s="1"/>
  <c r="B85" i="27"/>
  <c r="C92" i="27" s="1"/>
  <c r="C83" i="27"/>
  <c r="B75" i="27"/>
  <c r="C82" i="27" s="1"/>
  <c r="B74" i="27"/>
  <c r="C78" i="27" s="1"/>
  <c r="B72" i="27"/>
  <c r="B71" i="27"/>
  <c r="B70" i="27"/>
  <c r="C98" i="27" s="1"/>
  <c r="B375" i="27"/>
  <c r="C379" i="27" s="1"/>
  <c r="B336" i="27"/>
  <c r="C340" i="27" s="1"/>
  <c r="B215" i="27"/>
  <c r="C219" i="27" s="1"/>
  <c r="B176" i="27"/>
  <c r="C180" i="27" s="1"/>
  <c r="B361" i="27"/>
  <c r="C365" i="27" s="1"/>
  <c r="B322" i="27"/>
  <c r="C326" i="27" s="1"/>
  <c r="B283" i="27"/>
  <c r="C287" i="27" s="1"/>
  <c r="B162" i="27"/>
  <c r="C166" i="27" s="1"/>
  <c r="B123" i="27"/>
  <c r="C127" i="27" s="1"/>
  <c r="B84" i="27"/>
  <c r="C88" i="27" s="1"/>
  <c r="B350" i="27"/>
  <c r="C351" i="27" s="1"/>
  <c r="B190" i="27"/>
  <c r="C191" i="27" s="1"/>
  <c r="O13" i="27"/>
  <c r="N13" i="27"/>
  <c r="M13" i="27"/>
  <c r="L13" i="27"/>
  <c r="K13" i="27"/>
  <c r="J13" i="27"/>
  <c r="I13" i="27"/>
  <c r="H13" i="27"/>
  <c r="L12" i="27"/>
  <c r="L11" i="27"/>
  <c r="L10" i="27"/>
  <c r="C10" i="27"/>
  <c r="L9" i="27"/>
  <c r="L8" i="27"/>
  <c r="C8" i="27"/>
  <c r="L7" i="27"/>
  <c r="C6" i="27"/>
  <c r="C4" i="27"/>
  <c r="C2" i="27"/>
  <c r="L23" i="26"/>
  <c r="K23" i="26"/>
  <c r="B197" i="26" s="1"/>
  <c r="C201" i="26" s="1"/>
  <c r="J23" i="26"/>
  <c r="I23" i="26"/>
  <c r="B119" i="26" s="1"/>
  <c r="C123" i="26" s="1"/>
  <c r="H23" i="26"/>
  <c r="L20" i="26"/>
  <c r="B226" i="26" s="1"/>
  <c r="C230" i="26" s="1"/>
  <c r="K20" i="26"/>
  <c r="J20" i="26"/>
  <c r="B144" i="26" s="1"/>
  <c r="C148" i="26" s="1"/>
  <c r="I20" i="26"/>
  <c r="H20" i="26"/>
  <c r="B66" i="26" s="1"/>
  <c r="C70" i="26" s="1"/>
  <c r="L17" i="26"/>
  <c r="K17" i="26"/>
  <c r="B172" i="26" s="1"/>
  <c r="C173" i="26" s="1"/>
  <c r="J17" i="26"/>
  <c r="I17" i="26"/>
  <c r="H17" i="26"/>
  <c r="C49" i="26"/>
  <c r="C47" i="26"/>
  <c r="C45" i="26"/>
  <c r="C44" i="26"/>
  <c r="C211" i="26" s="1"/>
  <c r="C43" i="26"/>
  <c r="C41" i="26"/>
  <c r="C39" i="26"/>
  <c r="C38" i="26"/>
  <c r="C168" i="26" s="1"/>
  <c r="C37" i="26"/>
  <c r="C35" i="26"/>
  <c r="C33" i="26"/>
  <c r="C32" i="26"/>
  <c r="C129" i="26" s="1"/>
  <c r="C31" i="26"/>
  <c r="C29" i="26"/>
  <c r="C27" i="26"/>
  <c r="C26" i="26"/>
  <c r="C90" i="26" s="1"/>
  <c r="C25" i="26"/>
  <c r="C23" i="26"/>
  <c r="C21" i="26"/>
  <c r="C20" i="26"/>
  <c r="C51" i="26" s="1"/>
  <c r="C18" i="26"/>
  <c r="C16" i="26"/>
  <c r="C14" i="26"/>
  <c r="C2462" i="26"/>
  <c r="C2456" i="26"/>
  <c r="C2326" i="26"/>
  <c r="C2320" i="26"/>
  <c r="C2190" i="26"/>
  <c r="C2184" i="26"/>
  <c r="C2054" i="26"/>
  <c r="C2048" i="26"/>
  <c r="C1918" i="26"/>
  <c r="C1912" i="26"/>
  <c r="C1782" i="26"/>
  <c r="C1776" i="26"/>
  <c r="C1646" i="26"/>
  <c r="C1640" i="26"/>
  <c r="C1510" i="26"/>
  <c r="C1504" i="26"/>
  <c r="C1102" i="26"/>
  <c r="C1096" i="26"/>
  <c r="C966" i="26"/>
  <c r="C960" i="26"/>
  <c r="C288" i="26"/>
  <c r="C286" i="26"/>
  <c r="C284" i="26"/>
  <c r="C282" i="26"/>
  <c r="C280" i="26"/>
  <c r="C278" i="26"/>
  <c r="C276" i="26"/>
  <c r="C274" i="26"/>
  <c r="C272" i="26"/>
  <c r="C271" i="26"/>
  <c r="C270" i="26"/>
  <c r="C266" i="26"/>
  <c r="C262" i="26"/>
  <c r="B262" i="26"/>
  <c r="C260" i="26"/>
  <c r="C259" i="26"/>
  <c r="C251" i="26"/>
  <c r="B251" i="26"/>
  <c r="C255" i="26" s="1"/>
  <c r="C249" i="26"/>
  <c r="B242" i="26"/>
  <c r="C248" i="26" s="1"/>
  <c r="B241" i="26"/>
  <c r="C239" i="26"/>
  <c r="B228" i="26"/>
  <c r="C238" i="26" s="1"/>
  <c r="B227" i="26"/>
  <c r="C234" i="26" s="1"/>
  <c r="C225" i="26"/>
  <c r="B217" i="26"/>
  <c r="C224" i="26" s="1"/>
  <c r="B216" i="26"/>
  <c r="C220" i="26" s="1"/>
  <c r="B214" i="26"/>
  <c r="C212" i="26" s="1"/>
  <c r="B213" i="26"/>
  <c r="B212" i="26"/>
  <c r="C210" i="26"/>
  <c r="B199" i="26"/>
  <c r="C209" i="26" s="1"/>
  <c r="B198" i="26"/>
  <c r="C205" i="26" s="1"/>
  <c r="C196" i="26"/>
  <c r="B185" i="26"/>
  <c r="C195" i="26" s="1"/>
  <c r="B184" i="26"/>
  <c r="C191" i="26" s="1"/>
  <c r="C182" i="26"/>
  <c r="B174" i="26"/>
  <c r="C181" i="26" s="1"/>
  <c r="B173" i="26"/>
  <c r="C177" i="26" s="1"/>
  <c r="B171" i="26"/>
  <c r="B170" i="26"/>
  <c r="C169" i="26"/>
  <c r="B169" i="26"/>
  <c r="C167" i="26"/>
  <c r="B160" i="26"/>
  <c r="C166" i="26" s="1"/>
  <c r="B159" i="26"/>
  <c r="C157" i="26"/>
  <c r="C152" i="26"/>
  <c r="B146" i="26"/>
  <c r="C156" i="26" s="1"/>
  <c r="B145" i="26"/>
  <c r="C143" i="26"/>
  <c r="C142" i="26"/>
  <c r="C138" i="26"/>
  <c r="B135" i="26"/>
  <c r="B134" i="26"/>
  <c r="B133" i="26"/>
  <c r="C134" i="26" s="1"/>
  <c r="B132" i="26"/>
  <c r="B131" i="26"/>
  <c r="B130" i="26"/>
  <c r="C128" i="26"/>
  <c r="B121" i="26"/>
  <c r="C127" i="26" s="1"/>
  <c r="B120" i="26"/>
  <c r="C118" i="26"/>
  <c r="C117" i="26"/>
  <c r="B107" i="26"/>
  <c r="B106" i="26"/>
  <c r="C113" i="26" s="1"/>
  <c r="C104" i="26"/>
  <c r="B96" i="26"/>
  <c r="C103" i="26" s="1"/>
  <c r="B95" i="26"/>
  <c r="C99" i="26" s="1"/>
  <c r="B93" i="26"/>
  <c r="B92" i="26"/>
  <c r="B91" i="26"/>
  <c r="C89" i="26"/>
  <c r="B82" i="26"/>
  <c r="C88" i="26" s="1"/>
  <c r="B81" i="26"/>
  <c r="C79" i="26"/>
  <c r="C74" i="26"/>
  <c r="B68" i="26"/>
  <c r="C78" i="26" s="1"/>
  <c r="B67" i="26"/>
  <c r="C65" i="26"/>
  <c r="C60" i="26"/>
  <c r="B57" i="26"/>
  <c r="C64" i="26" s="1"/>
  <c r="B56" i="26"/>
  <c r="B54" i="26"/>
  <c r="B53" i="26"/>
  <c r="B52" i="26"/>
  <c r="V23" i="26"/>
  <c r="U23" i="26"/>
  <c r="T23" i="26"/>
  <c r="S23" i="26"/>
  <c r="R23" i="26"/>
  <c r="Q23" i="26"/>
  <c r="P23" i="26"/>
  <c r="O23" i="26"/>
  <c r="N23" i="26"/>
  <c r="M23" i="26"/>
  <c r="B240" i="26"/>
  <c r="C244" i="26" s="1"/>
  <c r="B158" i="26"/>
  <c r="C162" i="26" s="1"/>
  <c r="B80" i="26"/>
  <c r="C84" i="26" s="1"/>
  <c r="V20" i="26"/>
  <c r="U20" i="26"/>
  <c r="T20" i="26"/>
  <c r="S20" i="26"/>
  <c r="R20" i="26"/>
  <c r="Q20" i="26"/>
  <c r="P20" i="26"/>
  <c r="O20" i="26"/>
  <c r="N20" i="26"/>
  <c r="M20" i="26"/>
  <c r="B183" i="26"/>
  <c r="C187" i="26" s="1"/>
  <c r="B105" i="26"/>
  <c r="C109" i="26" s="1"/>
  <c r="V17" i="26"/>
  <c r="U17" i="26"/>
  <c r="T17" i="26"/>
  <c r="S17" i="26"/>
  <c r="R17" i="26"/>
  <c r="Q17" i="26"/>
  <c r="P17" i="26"/>
  <c r="O17" i="26"/>
  <c r="N17" i="26"/>
  <c r="M17" i="26"/>
  <c r="B215" i="26"/>
  <c r="C216" i="26" s="1"/>
  <c r="B94" i="26"/>
  <c r="C95" i="26" s="1"/>
  <c r="B55" i="26"/>
  <c r="C56" i="26" s="1"/>
  <c r="V13" i="26"/>
  <c r="U13" i="26"/>
  <c r="T13" i="26"/>
  <c r="S13" i="26"/>
  <c r="R13" i="26"/>
  <c r="Q13" i="26"/>
  <c r="P13" i="26"/>
  <c r="O13" i="26"/>
  <c r="N13" i="26"/>
  <c r="M13" i="26"/>
  <c r="L13" i="26"/>
  <c r="K13" i="26"/>
  <c r="J13" i="26"/>
  <c r="I13" i="26"/>
  <c r="H13" i="26"/>
  <c r="L12" i="26"/>
  <c r="L11" i="26"/>
  <c r="L10" i="26"/>
  <c r="C10" i="26"/>
  <c r="L9" i="26"/>
  <c r="L8" i="26"/>
  <c r="C8" i="26"/>
  <c r="L7" i="26"/>
  <c r="C6" i="26"/>
  <c r="C4" i="26"/>
  <c r="C2" i="26"/>
  <c r="L23" i="25"/>
  <c r="K23" i="25"/>
  <c r="J23" i="25"/>
  <c r="I23" i="25"/>
  <c r="H23" i="25"/>
  <c r="L20" i="25"/>
  <c r="K20" i="25"/>
  <c r="B183" i="25" s="1"/>
  <c r="C187" i="25" s="1"/>
  <c r="J20" i="25"/>
  <c r="B144" i="25" s="1"/>
  <c r="C148" i="25" s="1"/>
  <c r="I20" i="25"/>
  <c r="H20" i="25"/>
  <c r="L17" i="25"/>
  <c r="K17" i="25"/>
  <c r="B172" i="25" s="1"/>
  <c r="C173" i="25" s="1"/>
  <c r="J17" i="25"/>
  <c r="I17" i="25"/>
  <c r="H17" i="25"/>
  <c r="B55" i="25" s="1"/>
  <c r="C56" i="25" s="1"/>
  <c r="C49" i="25"/>
  <c r="C47" i="25"/>
  <c r="C45" i="25"/>
  <c r="C44" i="25"/>
  <c r="C43" i="25"/>
  <c r="C41" i="25"/>
  <c r="C39" i="25"/>
  <c r="C38" i="25"/>
  <c r="C37" i="25"/>
  <c r="C35" i="25"/>
  <c r="C33" i="25"/>
  <c r="C32" i="25"/>
  <c r="C31" i="25"/>
  <c r="C29" i="25"/>
  <c r="C27" i="25"/>
  <c r="C26" i="25"/>
  <c r="C90" i="25" s="1"/>
  <c r="C25" i="25"/>
  <c r="C23" i="25"/>
  <c r="C21" i="25"/>
  <c r="C20" i="25"/>
  <c r="C18" i="25"/>
  <c r="C16" i="25"/>
  <c r="C14" i="25"/>
  <c r="C2462" i="25"/>
  <c r="C2456" i="25"/>
  <c r="C2326" i="25"/>
  <c r="C2320" i="25"/>
  <c r="C2190" i="25"/>
  <c r="C2184" i="25"/>
  <c r="C2054" i="25"/>
  <c r="C2048" i="25"/>
  <c r="C1918" i="25"/>
  <c r="C1912" i="25"/>
  <c r="C1782" i="25"/>
  <c r="C1776" i="25"/>
  <c r="C1646" i="25"/>
  <c r="C1640" i="25"/>
  <c r="C1510" i="25"/>
  <c r="C1504" i="25"/>
  <c r="C1102" i="25"/>
  <c r="C1096" i="25"/>
  <c r="C966" i="25"/>
  <c r="C960" i="25"/>
  <c r="C288" i="25"/>
  <c r="C286" i="25"/>
  <c r="C284" i="25"/>
  <c r="C282" i="25"/>
  <c r="C280" i="25"/>
  <c r="C278" i="25"/>
  <c r="C276" i="25"/>
  <c r="C274" i="25"/>
  <c r="C272" i="25"/>
  <c r="C271" i="25"/>
  <c r="C270" i="25"/>
  <c r="C262" i="25"/>
  <c r="B262" i="25"/>
  <c r="C266" i="25" s="1"/>
  <c r="C260" i="25"/>
  <c r="C259" i="25"/>
  <c r="C255" i="25"/>
  <c r="C251" i="25"/>
  <c r="B251" i="25"/>
  <c r="C249" i="25"/>
  <c r="B242" i="25"/>
  <c r="C248" i="25" s="1"/>
  <c r="B241" i="25"/>
  <c r="C239" i="25"/>
  <c r="C234" i="25"/>
  <c r="B228" i="25"/>
  <c r="C238" i="25" s="1"/>
  <c r="B227" i="25"/>
  <c r="C225" i="25"/>
  <c r="C224" i="25"/>
  <c r="C220" i="25"/>
  <c r="B217" i="25"/>
  <c r="B216" i="25"/>
  <c r="B215" i="25"/>
  <c r="C216" i="25" s="1"/>
  <c r="B214" i="25"/>
  <c r="B213" i="25"/>
  <c r="B212" i="25"/>
  <c r="C210" i="25"/>
  <c r="C209" i="25"/>
  <c r="B199" i="25"/>
  <c r="B198" i="25"/>
  <c r="C205" i="25" s="1"/>
  <c r="C196" i="25"/>
  <c r="B185" i="25"/>
  <c r="C195" i="25" s="1"/>
  <c r="B184" i="25"/>
  <c r="C191" i="25" s="1"/>
  <c r="C182" i="25"/>
  <c r="C177" i="25"/>
  <c r="B174" i="25"/>
  <c r="C181" i="25" s="1"/>
  <c r="B173" i="25"/>
  <c r="B171" i="25"/>
  <c r="B170" i="25"/>
  <c r="B169" i="25"/>
  <c r="C169" i="25" s="1"/>
  <c r="C167" i="25"/>
  <c r="B160" i="25"/>
  <c r="C166" i="25" s="1"/>
  <c r="B159" i="25"/>
  <c r="C157" i="25"/>
  <c r="C152" i="25"/>
  <c r="B146" i="25"/>
  <c r="C156" i="25" s="1"/>
  <c r="B145" i="25"/>
  <c r="C143" i="25"/>
  <c r="C138" i="25"/>
  <c r="B135" i="25"/>
  <c r="C142" i="25" s="1"/>
  <c r="B134" i="25"/>
  <c r="B133" i="25"/>
  <c r="C134" i="25" s="1"/>
  <c r="B132" i="25"/>
  <c r="B131" i="25"/>
  <c r="B130" i="25"/>
  <c r="C129" i="25"/>
  <c r="C128" i="25"/>
  <c r="B121" i="25"/>
  <c r="C127" i="25" s="1"/>
  <c r="B120" i="25"/>
  <c r="C118" i="25"/>
  <c r="C113" i="25"/>
  <c r="B107" i="25"/>
  <c r="C117" i="25" s="1"/>
  <c r="B106" i="25"/>
  <c r="B105" i="25"/>
  <c r="C109" i="25" s="1"/>
  <c r="C104" i="25"/>
  <c r="C99" i="25"/>
  <c r="B96" i="25"/>
  <c r="C103" i="25" s="1"/>
  <c r="B95" i="25"/>
  <c r="B93" i="25"/>
  <c r="B92" i="25"/>
  <c r="B91" i="25"/>
  <c r="C89" i="25"/>
  <c r="B82" i="25"/>
  <c r="C88" i="25" s="1"/>
  <c r="B81" i="25"/>
  <c r="C79" i="25"/>
  <c r="B68" i="25"/>
  <c r="C78" i="25" s="1"/>
  <c r="B67" i="25"/>
  <c r="C74" i="25" s="1"/>
  <c r="C65" i="25"/>
  <c r="B57" i="25"/>
  <c r="C64" i="25" s="1"/>
  <c r="B56" i="25"/>
  <c r="C60" i="25" s="1"/>
  <c r="B54" i="25"/>
  <c r="B53" i="25"/>
  <c r="B52" i="25"/>
  <c r="C80" i="25" s="1"/>
  <c r="C211" i="25"/>
  <c r="C168" i="25"/>
  <c r="V23" i="25"/>
  <c r="U23" i="25"/>
  <c r="T23" i="25"/>
  <c r="S23" i="25"/>
  <c r="R23" i="25"/>
  <c r="Q23" i="25"/>
  <c r="P23" i="25"/>
  <c r="O23" i="25"/>
  <c r="N23" i="25"/>
  <c r="M23" i="25"/>
  <c r="B240" i="25"/>
  <c r="C244" i="25" s="1"/>
  <c r="B197" i="25"/>
  <c r="C201" i="25" s="1"/>
  <c r="B158" i="25"/>
  <c r="C162" i="25" s="1"/>
  <c r="B119" i="25"/>
  <c r="C123" i="25" s="1"/>
  <c r="B80" i="25"/>
  <c r="C84" i="25" s="1"/>
  <c r="V20" i="25"/>
  <c r="U20" i="25"/>
  <c r="T20" i="25"/>
  <c r="S20" i="25"/>
  <c r="R20" i="25"/>
  <c r="Q20" i="25"/>
  <c r="P20" i="25"/>
  <c r="O20" i="25"/>
  <c r="N20" i="25"/>
  <c r="M20" i="25"/>
  <c r="B226" i="25"/>
  <c r="C230" i="25" s="1"/>
  <c r="B66" i="25"/>
  <c r="C70" i="25" s="1"/>
  <c r="C51" i="25"/>
  <c r="V17" i="25"/>
  <c r="U17" i="25"/>
  <c r="T17" i="25"/>
  <c r="S17" i="25"/>
  <c r="R17" i="25"/>
  <c r="Q17" i="25"/>
  <c r="P17" i="25"/>
  <c r="O17" i="25"/>
  <c r="N17" i="25"/>
  <c r="M17" i="25"/>
  <c r="B94" i="25"/>
  <c r="C95" i="25" s="1"/>
  <c r="V13" i="25"/>
  <c r="U13" i="25"/>
  <c r="T13" i="25"/>
  <c r="S13" i="25"/>
  <c r="R13" i="25"/>
  <c r="Q13" i="25"/>
  <c r="P13" i="25"/>
  <c r="O13" i="25"/>
  <c r="N13" i="25"/>
  <c r="M13" i="25"/>
  <c r="L13" i="25"/>
  <c r="K13" i="25"/>
  <c r="J13" i="25"/>
  <c r="I13" i="25"/>
  <c r="H13" i="25"/>
  <c r="L12" i="25"/>
  <c r="L11" i="25"/>
  <c r="L10" i="25"/>
  <c r="C10" i="25"/>
  <c r="L9" i="25"/>
  <c r="L8" i="25"/>
  <c r="C8" i="25"/>
  <c r="L7" i="25"/>
  <c r="C6" i="25"/>
  <c r="C4" i="25"/>
  <c r="C2" i="25"/>
  <c r="L23" i="24"/>
  <c r="K23" i="24"/>
  <c r="J23" i="24"/>
  <c r="I23" i="24"/>
  <c r="H23" i="24"/>
  <c r="L20" i="24"/>
  <c r="K20" i="24"/>
  <c r="B183" i="24" s="1"/>
  <c r="C187" i="24" s="1"/>
  <c r="J20" i="24"/>
  <c r="B144" i="24" s="1"/>
  <c r="C148" i="24" s="1"/>
  <c r="I20" i="24"/>
  <c r="H20" i="24"/>
  <c r="L17" i="24"/>
  <c r="K17" i="24"/>
  <c r="B172" i="24" s="1"/>
  <c r="C173" i="24" s="1"/>
  <c r="J17" i="24"/>
  <c r="I17" i="24"/>
  <c r="H17" i="24"/>
  <c r="B36" i="24"/>
  <c r="B30" i="24"/>
  <c r="B23" i="24"/>
  <c r="C23" i="24" s="1"/>
  <c r="C2462" i="24"/>
  <c r="C2456" i="24"/>
  <c r="C2326" i="24"/>
  <c r="C2320" i="24"/>
  <c r="C2190" i="24"/>
  <c r="C2184" i="24"/>
  <c r="C2054" i="24"/>
  <c r="C2048" i="24"/>
  <c r="C1918" i="24"/>
  <c r="C1912" i="24"/>
  <c r="C1782" i="24"/>
  <c r="C1776" i="24"/>
  <c r="C1646" i="24"/>
  <c r="C1640" i="24"/>
  <c r="C1510" i="24"/>
  <c r="C1504" i="24"/>
  <c r="C1102" i="24"/>
  <c r="C1096" i="24"/>
  <c r="C966" i="24"/>
  <c r="C960" i="24"/>
  <c r="C288" i="24"/>
  <c r="C286" i="24"/>
  <c r="C284" i="24"/>
  <c r="C282" i="24"/>
  <c r="C280" i="24"/>
  <c r="C278" i="24"/>
  <c r="C276" i="24"/>
  <c r="C274" i="24"/>
  <c r="C272" i="24"/>
  <c r="C271" i="24"/>
  <c r="C270" i="24"/>
  <c r="C266" i="24"/>
  <c r="C262" i="24"/>
  <c r="B262" i="24"/>
  <c r="C260" i="24"/>
  <c r="C259" i="24"/>
  <c r="C255" i="24"/>
  <c r="C251" i="24"/>
  <c r="B251" i="24"/>
  <c r="C249" i="24"/>
  <c r="B242" i="24"/>
  <c r="C248" i="24" s="1"/>
  <c r="B241" i="24"/>
  <c r="C239" i="24"/>
  <c r="C238" i="24"/>
  <c r="C234" i="24"/>
  <c r="B228" i="24"/>
  <c r="B227" i="24"/>
  <c r="C225" i="24"/>
  <c r="C224" i="24"/>
  <c r="B217" i="24"/>
  <c r="B216" i="24"/>
  <c r="C220" i="24" s="1"/>
  <c r="B214" i="24"/>
  <c r="B213" i="24"/>
  <c r="B212" i="24"/>
  <c r="C210" i="24"/>
  <c r="C209" i="24"/>
  <c r="B199" i="24"/>
  <c r="B198" i="24"/>
  <c r="C205" i="24" s="1"/>
  <c r="C196" i="24"/>
  <c r="B185" i="24"/>
  <c r="C195" i="24" s="1"/>
  <c r="B184" i="24"/>
  <c r="C191" i="24" s="1"/>
  <c r="C182" i="24"/>
  <c r="C177" i="24"/>
  <c r="B174" i="24"/>
  <c r="C181" i="24" s="1"/>
  <c r="B173" i="24"/>
  <c r="B171" i="24"/>
  <c r="B170" i="24"/>
  <c r="B169" i="24"/>
  <c r="C169" i="24" s="1"/>
  <c r="C167" i="24"/>
  <c r="B160" i="24"/>
  <c r="C166" i="24" s="1"/>
  <c r="B159" i="24"/>
  <c r="C157" i="24"/>
  <c r="C152" i="24"/>
  <c r="B146" i="24"/>
  <c r="C156" i="24" s="1"/>
  <c r="B145" i="24"/>
  <c r="C143" i="24"/>
  <c r="C138" i="24"/>
  <c r="B135" i="24"/>
  <c r="C142" i="24" s="1"/>
  <c r="B134" i="24"/>
  <c r="B132" i="24"/>
  <c r="B131" i="24"/>
  <c r="B130" i="24"/>
  <c r="C130" i="24" s="1"/>
  <c r="C128" i="24"/>
  <c r="B121" i="24"/>
  <c r="C127" i="24" s="1"/>
  <c r="B120" i="24"/>
  <c r="C118" i="24"/>
  <c r="B107" i="24"/>
  <c r="C117" i="24" s="1"/>
  <c r="B106" i="24"/>
  <c r="C113" i="24" s="1"/>
  <c r="B105" i="24"/>
  <c r="C109" i="24" s="1"/>
  <c r="C104" i="24"/>
  <c r="B96" i="24"/>
  <c r="C103" i="24" s="1"/>
  <c r="B95" i="24"/>
  <c r="C99" i="24" s="1"/>
  <c r="B93" i="24"/>
  <c r="B92" i="24"/>
  <c r="B91" i="24"/>
  <c r="C91" i="24" s="1"/>
  <c r="C90" i="24"/>
  <c r="C89" i="24"/>
  <c r="B82" i="24"/>
  <c r="C88" i="24" s="1"/>
  <c r="B81" i="24"/>
  <c r="B80" i="24"/>
  <c r="C84" i="24" s="1"/>
  <c r="C79" i="24"/>
  <c r="B68" i="24"/>
  <c r="C78" i="24" s="1"/>
  <c r="B67" i="24"/>
  <c r="C74" i="24" s="1"/>
  <c r="C65" i="24"/>
  <c r="B57" i="24"/>
  <c r="C64" i="24" s="1"/>
  <c r="B56" i="24"/>
  <c r="C60" i="24" s="1"/>
  <c r="B54" i="24"/>
  <c r="B53" i="24"/>
  <c r="B52" i="24"/>
  <c r="C80" i="24" s="1"/>
  <c r="C49" i="24"/>
  <c r="C47" i="24"/>
  <c r="C45" i="24"/>
  <c r="C44" i="24"/>
  <c r="C211" i="24" s="1"/>
  <c r="C43" i="24"/>
  <c r="C41" i="24"/>
  <c r="K13" i="24"/>
  <c r="C39" i="24"/>
  <c r="C38" i="24"/>
  <c r="C168" i="24" s="1"/>
  <c r="C37" i="24"/>
  <c r="C35" i="24"/>
  <c r="C33" i="24"/>
  <c r="C32" i="24"/>
  <c r="C129" i="24" s="1"/>
  <c r="C31" i="24"/>
  <c r="C29" i="24"/>
  <c r="C27" i="24"/>
  <c r="C26" i="24"/>
  <c r="C25" i="24"/>
  <c r="V23" i="24"/>
  <c r="U23" i="24"/>
  <c r="T23" i="24"/>
  <c r="S23" i="24"/>
  <c r="R23" i="24"/>
  <c r="Q23" i="24"/>
  <c r="P23" i="24"/>
  <c r="O23" i="24"/>
  <c r="N23" i="24"/>
  <c r="M23" i="24"/>
  <c r="B240" i="24"/>
  <c r="C244" i="24" s="1"/>
  <c r="B197" i="24"/>
  <c r="C201" i="24" s="1"/>
  <c r="B158" i="24"/>
  <c r="C162" i="24" s="1"/>
  <c r="B119" i="24"/>
  <c r="C123" i="24" s="1"/>
  <c r="C21" i="24"/>
  <c r="V20" i="24"/>
  <c r="U20" i="24"/>
  <c r="T20" i="24"/>
  <c r="S20" i="24"/>
  <c r="R20" i="24"/>
  <c r="Q20" i="24"/>
  <c r="P20" i="24"/>
  <c r="O20" i="24"/>
  <c r="N20" i="24"/>
  <c r="M20" i="24"/>
  <c r="B226" i="24"/>
  <c r="C230" i="24" s="1"/>
  <c r="B66" i="24"/>
  <c r="C70" i="24" s="1"/>
  <c r="C20" i="24"/>
  <c r="C51" i="24" s="1"/>
  <c r="C18" i="24"/>
  <c r="V17" i="24"/>
  <c r="U17" i="24"/>
  <c r="T17" i="24"/>
  <c r="S17" i="24"/>
  <c r="R17" i="24"/>
  <c r="Q17" i="24"/>
  <c r="P17" i="24"/>
  <c r="O17" i="24"/>
  <c r="N17" i="24"/>
  <c r="M17" i="24"/>
  <c r="B215" i="24"/>
  <c r="C216" i="24" s="1"/>
  <c r="B133" i="24"/>
  <c r="C134" i="24" s="1"/>
  <c r="B94" i="24"/>
  <c r="C95" i="24" s="1"/>
  <c r="B55" i="24"/>
  <c r="C56" i="24" s="1"/>
  <c r="C16" i="24"/>
  <c r="C14" i="24"/>
  <c r="V13" i="24"/>
  <c r="U13" i="24"/>
  <c r="T13" i="24"/>
  <c r="S13" i="24"/>
  <c r="R13" i="24"/>
  <c r="Q13" i="24"/>
  <c r="P13" i="24"/>
  <c r="O13" i="24"/>
  <c r="N13" i="24"/>
  <c r="M13" i="24"/>
  <c r="L13" i="24"/>
  <c r="J13" i="24"/>
  <c r="I13" i="24"/>
  <c r="H13" i="24"/>
  <c r="L12" i="24"/>
  <c r="L11" i="24"/>
  <c r="L10" i="24"/>
  <c r="C10" i="24"/>
  <c r="L9" i="24"/>
  <c r="L8" i="24"/>
  <c r="C8" i="24"/>
  <c r="L7" i="24"/>
  <c r="C6" i="24"/>
  <c r="C4" i="24"/>
  <c r="C2" i="24"/>
  <c r="C18" i="22"/>
  <c r="L23" i="22"/>
  <c r="K23" i="22"/>
  <c r="J23" i="22"/>
  <c r="I23" i="22"/>
  <c r="B119" i="22" s="1"/>
  <c r="C123" i="22" s="1"/>
  <c r="H23" i="22"/>
  <c r="B80" i="22" s="1"/>
  <c r="C84" i="22" s="1"/>
  <c r="L20" i="22"/>
  <c r="K20" i="22"/>
  <c r="B183" i="22" s="1"/>
  <c r="C187" i="22" s="1"/>
  <c r="J20" i="22"/>
  <c r="B144" i="22" s="1"/>
  <c r="C148" i="22" s="1"/>
  <c r="I20" i="22"/>
  <c r="B105" i="22" s="1"/>
  <c r="C109" i="22" s="1"/>
  <c r="H20" i="22"/>
  <c r="L17" i="22"/>
  <c r="K17" i="22"/>
  <c r="J17" i="22"/>
  <c r="B133" i="22" s="1"/>
  <c r="C134" i="22" s="1"/>
  <c r="I17" i="22"/>
  <c r="H17" i="22"/>
  <c r="B55" i="22"/>
  <c r="C56" i="22" s="1"/>
  <c r="B215" i="22"/>
  <c r="C216" i="22" s="1"/>
  <c r="B158" i="22"/>
  <c r="C162" i="22" s="1"/>
  <c r="B159" i="22"/>
  <c r="B120" i="22"/>
  <c r="B227" i="22"/>
  <c r="C234" i="22" s="1"/>
  <c r="B184" i="22"/>
  <c r="C191" i="22" s="1"/>
  <c r="B145" i="22"/>
  <c r="C152" i="22" s="1"/>
  <c r="B95" i="22"/>
  <c r="C99" i="22" s="1"/>
  <c r="B56" i="22"/>
  <c r="C60" i="22" s="1"/>
  <c r="B41" i="22"/>
  <c r="C41" i="22" s="1"/>
  <c r="B40" i="22"/>
  <c r="B29" i="22"/>
  <c r="C29" i="22" s="1"/>
  <c r="C2462" i="22"/>
  <c r="C2456" i="22"/>
  <c r="C2326" i="22"/>
  <c r="C2320" i="22"/>
  <c r="C2190" i="22"/>
  <c r="C2184" i="22"/>
  <c r="C2054" i="22"/>
  <c r="C2048" i="22"/>
  <c r="C1918" i="22"/>
  <c r="C1912" i="22"/>
  <c r="C1782" i="22"/>
  <c r="C1776" i="22"/>
  <c r="C1646" i="22"/>
  <c r="C1640" i="22"/>
  <c r="C1510" i="22"/>
  <c r="C1504" i="22"/>
  <c r="C1102" i="22"/>
  <c r="C1096" i="22"/>
  <c r="C966" i="22"/>
  <c r="C960" i="22"/>
  <c r="C288" i="22"/>
  <c r="C286" i="22"/>
  <c r="C284" i="22"/>
  <c r="C282" i="22"/>
  <c r="C280" i="22"/>
  <c r="C278" i="22"/>
  <c r="C276" i="22"/>
  <c r="C274" i="22"/>
  <c r="C272" i="22"/>
  <c r="C271" i="22"/>
  <c r="C270" i="22"/>
  <c r="C262" i="22"/>
  <c r="B262" i="22"/>
  <c r="C266" i="22" s="1"/>
  <c r="C260" i="22"/>
  <c r="C259" i="22"/>
  <c r="C251" i="22"/>
  <c r="B251" i="22"/>
  <c r="C255" i="22" s="1"/>
  <c r="C249" i="22"/>
  <c r="B242" i="22"/>
  <c r="C248" i="22" s="1"/>
  <c r="B241" i="22"/>
  <c r="C239" i="22"/>
  <c r="B228" i="22"/>
  <c r="C238" i="22" s="1"/>
  <c r="C225" i="22"/>
  <c r="B217" i="22"/>
  <c r="C224" i="22" s="1"/>
  <c r="B216" i="22"/>
  <c r="C220" i="22" s="1"/>
  <c r="B214" i="22"/>
  <c r="B213" i="22"/>
  <c r="B212" i="22"/>
  <c r="C240" i="22" s="1"/>
  <c r="C210" i="22"/>
  <c r="B199" i="22"/>
  <c r="C209" i="22" s="1"/>
  <c r="B198" i="22"/>
  <c r="C205" i="22" s="1"/>
  <c r="C196" i="22"/>
  <c r="B185" i="22"/>
  <c r="C195" i="22" s="1"/>
  <c r="C182" i="22"/>
  <c r="B174" i="22"/>
  <c r="C181" i="22" s="1"/>
  <c r="B173" i="22"/>
  <c r="C177" i="22" s="1"/>
  <c r="B171" i="22"/>
  <c r="B170" i="22"/>
  <c r="B169" i="22"/>
  <c r="C167" i="22"/>
  <c r="B160" i="22"/>
  <c r="C166" i="22" s="1"/>
  <c r="C157" i="22"/>
  <c r="B146" i="22"/>
  <c r="C156" i="22" s="1"/>
  <c r="C143" i="22"/>
  <c r="B135" i="22"/>
  <c r="C142" i="22" s="1"/>
  <c r="B134" i="22"/>
  <c r="C138" i="22" s="1"/>
  <c r="B132" i="22"/>
  <c r="B131" i="22"/>
  <c r="B130" i="22"/>
  <c r="C128" i="22"/>
  <c r="B121" i="22"/>
  <c r="C127" i="22" s="1"/>
  <c r="C118" i="22"/>
  <c r="B107" i="22"/>
  <c r="C117" i="22" s="1"/>
  <c r="B106" i="22"/>
  <c r="C113" i="22" s="1"/>
  <c r="C104" i="22"/>
  <c r="B96" i="22"/>
  <c r="C103" i="22" s="1"/>
  <c r="B93" i="22"/>
  <c r="B92" i="22"/>
  <c r="B91" i="22"/>
  <c r="C89" i="22"/>
  <c r="B82" i="22"/>
  <c r="C88" i="22" s="1"/>
  <c r="B81" i="22"/>
  <c r="C79" i="22"/>
  <c r="B68" i="22"/>
  <c r="C78" i="22" s="1"/>
  <c r="B67" i="22"/>
  <c r="C74" i="22" s="1"/>
  <c r="C65" i="22"/>
  <c r="B57" i="22"/>
  <c r="C64" i="22" s="1"/>
  <c r="B54" i="22"/>
  <c r="B53" i="22"/>
  <c r="B52" i="22"/>
  <c r="C49" i="22"/>
  <c r="C47" i="22"/>
  <c r="C45" i="22"/>
  <c r="C44" i="22"/>
  <c r="C211" i="22" s="1"/>
  <c r="C43" i="22"/>
  <c r="C39" i="22"/>
  <c r="C38" i="22"/>
  <c r="C168" i="22" s="1"/>
  <c r="C37" i="22"/>
  <c r="C35" i="22"/>
  <c r="C33" i="22"/>
  <c r="C32" i="22"/>
  <c r="C129" i="22" s="1"/>
  <c r="C31" i="22"/>
  <c r="C27" i="22"/>
  <c r="C26" i="22"/>
  <c r="C90" i="22" s="1"/>
  <c r="C25" i="22"/>
  <c r="V23" i="22"/>
  <c r="U23" i="22"/>
  <c r="T23" i="22"/>
  <c r="S23" i="22"/>
  <c r="R23" i="22"/>
  <c r="Q23" i="22"/>
  <c r="P23" i="22"/>
  <c r="O23" i="22"/>
  <c r="N23" i="22"/>
  <c r="M23" i="22"/>
  <c r="B240" i="22"/>
  <c r="C244" i="22" s="1"/>
  <c r="B197" i="22"/>
  <c r="C201" i="22" s="1"/>
  <c r="C23" i="22"/>
  <c r="C21" i="22"/>
  <c r="V20" i="22"/>
  <c r="U20" i="22"/>
  <c r="T20" i="22"/>
  <c r="S20" i="22"/>
  <c r="R20" i="22"/>
  <c r="Q20" i="22"/>
  <c r="P20" i="22"/>
  <c r="O20" i="22"/>
  <c r="N20" i="22"/>
  <c r="M20" i="22"/>
  <c r="B226" i="22"/>
  <c r="C230" i="22" s="1"/>
  <c r="B66" i="22"/>
  <c r="C70" i="22" s="1"/>
  <c r="C20" i="22"/>
  <c r="C51" i="22" s="1"/>
  <c r="V17" i="22"/>
  <c r="U17" i="22"/>
  <c r="T17" i="22"/>
  <c r="S17" i="22"/>
  <c r="R17" i="22"/>
  <c r="Q17" i="22"/>
  <c r="P17" i="22"/>
  <c r="O17" i="22"/>
  <c r="N17" i="22"/>
  <c r="M17" i="22"/>
  <c r="B172" i="22"/>
  <c r="C173" i="22" s="1"/>
  <c r="B94" i="22"/>
  <c r="C95" i="22" s="1"/>
  <c r="C16" i="22"/>
  <c r="C14" i="22"/>
  <c r="V13" i="22"/>
  <c r="U13" i="22"/>
  <c r="T13" i="22"/>
  <c r="S13" i="22"/>
  <c r="R13" i="22"/>
  <c r="Q13" i="22"/>
  <c r="P13" i="22"/>
  <c r="O13" i="22"/>
  <c r="N13" i="22"/>
  <c r="M13" i="22"/>
  <c r="L13" i="22"/>
  <c r="K13" i="22"/>
  <c r="J13" i="22"/>
  <c r="I13" i="22"/>
  <c r="H13" i="22"/>
  <c r="L12" i="22"/>
  <c r="L11" i="22"/>
  <c r="L10" i="22"/>
  <c r="C10" i="22"/>
  <c r="L9" i="22"/>
  <c r="L8" i="22"/>
  <c r="C8" i="22"/>
  <c r="L7" i="22"/>
  <c r="C6" i="22"/>
  <c r="C4" i="22"/>
  <c r="C2" i="22"/>
  <c r="K23" i="21"/>
  <c r="B191" i="21" s="1"/>
  <c r="C195" i="21" s="1"/>
  <c r="J23" i="21"/>
  <c r="I23" i="21"/>
  <c r="B113" i="21" s="1"/>
  <c r="C117" i="21" s="1"/>
  <c r="H23" i="21"/>
  <c r="B74" i="21" s="1"/>
  <c r="C78" i="21" s="1"/>
  <c r="K20" i="21"/>
  <c r="B177" i="21" s="1"/>
  <c r="C181" i="21" s="1"/>
  <c r="J20" i="21"/>
  <c r="I20" i="21"/>
  <c r="B99" i="21" s="1"/>
  <c r="C103" i="21" s="1"/>
  <c r="H20" i="21"/>
  <c r="K17" i="21"/>
  <c r="B166" i="21" s="1"/>
  <c r="C167" i="21" s="1"/>
  <c r="J17" i="21"/>
  <c r="I17" i="21"/>
  <c r="H17" i="21"/>
  <c r="B49" i="21" s="1"/>
  <c r="C50" i="21" s="1"/>
  <c r="B41" i="21"/>
  <c r="B35" i="21"/>
  <c r="C35" i="21" s="1"/>
  <c r="C2413" i="21"/>
  <c r="C2407" i="21"/>
  <c r="C2277" i="21"/>
  <c r="C2271" i="21"/>
  <c r="C2141" i="21"/>
  <c r="C2135" i="21"/>
  <c r="C2005" i="21"/>
  <c r="C1999" i="21"/>
  <c r="C1869" i="21"/>
  <c r="C1863" i="21"/>
  <c r="C1733" i="21"/>
  <c r="C1727" i="21"/>
  <c r="C1597" i="21"/>
  <c r="C1591" i="21"/>
  <c r="C1461" i="21"/>
  <c r="C1455" i="21"/>
  <c r="C1053" i="21"/>
  <c r="C1047" i="21"/>
  <c r="C917" i="21"/>
  <c r="C911" i="21"/>
  <c r="C239" i="21"/>
  <c r="C237" i="21"/>
  <c r="C235" i="21"/>
  <c r="C233" i="21"/>
  <c r="C231" i="21"/>
  <c r="C229" i="21"/>
  <c r="C227" i="21"/>
  <c r="C225" i="21"/>
  <c r="C223" i="21"/>
  <c r="C222" i="21"/>
  <c r="C221" i="21"/>
  <c r="C217" i="21"/>
  <c r="C213" i="21"/>
  <c r="B213" i="21"/>
  <c r="C211" i="21"/>
  <c r="C210" i="21"/>
  <c r="C202" i="21"/>
  <c r="B202" i="21"/>
  <c r="C206" i="21" s="1"/>
  <c r="C200" i="21"/>
  <c r="B193" i="21"/>
  <c r="C199" i="21" s="1"/>
  <c r="B192" i="21"/>
  <c r="C190" i="21"/>
  <c r="C189" i="21"/>
  <c r="B179" i="21"/>
  <c r="B178" i="21"/>
  <c r="C185" i="21" s="1"/>
  <c r="C176" i="21"/>
  <c r="C175" i="21"/>
  <c r="B168" i="21"/>
  <c r="B167" i="21"/>
  <c r="C171" i="21" s="1"/>
  <c r="B165" i="21"/>
  <c r="B164" i="21"/>
  <c r="B163" i="21"/>
  <c r="C161" i="21"/>
  <c r="C160" i="21"/>
  <c r="B154" i="21"/>
  <c r="B153" i="21"/>
  <c r="C151" i="21"/>
  <c r="C150" i="21"/>
  <c r="B140" i="21"/>
  <c r="B139" i="21"/>
  <c r="C146" i="21" s="1"/>
  <c r="C137" i="21"/>
  <c r="B129" i="21"/>
  <c r="C136" i="21" s="1"/>
  <c r="B128" i="21"/>
  <c r="C132" i="21" s="1"/>
  <c r="B126" i="21"/>
  <c r="B125" i="21"/>
  <c r="B124" i="21"/>
  <c r="C124" i="21" s="1"/>
  <c r="C122" i="21"/>
  <c r="B115" i="21"/>
  <c r="C121" i="21" s="1"/>
  <c r="B114" i="21"/>
  <c r="C112" i="21"/>
  <c r="B101" i="21"/>
  <c r="C111" i="21" s="1"/>
  <c r="B100" i="21"/>
  <c r="C107" i="21" s="1"/>
  <c r="C98" i="21"/>
  <c r="C93" i="21"/>
  <c r="B90" i="21"/>
  <c r="C97" i="21" s="1"/>
  <c r="B89" i="21"/>
  <c r="B87" i="21"/>
  <c r="B86" i="21"/>
  <c r="B85" i="21"/>
  <c r="C85" i="21" s="1"/>
  <c r="C83" i="21"/>
  <c r="B76" i="21"/>
  <c r="C82" i="21" s="1"/>
  <c r="B75" i="21"/>
  <c r="C73" i="21"/>
  <c r="B62" i="21"/>
  <c r="C72" i="21" s="1"/>
  <c r="B61" i="21"/>
  <c r="C68" i="21" s="1"/>
  <c r="C59" i="21"/>
  <c r="B51" i="21"/>
  <c r="C58" i="21" s="1"/>
  <c r="B50" i="21"/>
  <c r="C54" i="21" s="1"/>
  <c r="B48" i="21"/>
  <c r="B47" i="21"/>
  <c r="B46" i="21"/>
  <c r="C43" i="21"/>
  <c r="C41" i="21"/>
  <c r="C39" i="21"/>
  <c r="C38" i="21"/>
  <c r="C162" i="21" s="1"/>
  <c r="C37" i="21"/>
  <c r="C33" i="21"/>
  <c r="C32" i="21"/>
  <c r="C123" i="21" s="1"/>
  <c r="C31" i="21"/>
  <c r="C29" i="21"/>
  <c r="C27" i="21"/>
  <c r="C26" i="21"/>
  <c r="C84" i="21" s="1"/>
  <c r="C25" i="21"/>
  <c r="B152" i="21"/>
  <c r="C156" i="21" s="1"/>
  <c r="C23" i="21"/>
  <c r="C21" i="21"/>
  <c r="B138" i="21"/>
  <c r="C142" i="21" s="1"/>
  <c r="B60" i="21"/>
  <c r="C64" i="21" s="1"/>
  <c r="C20" i="21"/>
  <c r="C45" i="21" s="1"/>
  <c r="C18" i="21"/>
  <c r="B127" i="21"/>
  <c r="C128" i="21" s="1"/>
  <c r="B88" i="21"/>
  <c r="C89" i="21" s="1"/>
  <c r="C16" i="21"/>
  <c r="C14" i="21"/>
  <c r="K13" i="21"/>
  <c r="J13" i="21"/>
  <c r="I13" i="21"/>
  <c r="H13" i="21"/>
  <c r="L12" i="21"/>
  <c r="L11" i="21"/>
  <c r="L10" i="21"/>
  <c r="C10" i="21"/>
  <c r="L9" i="21"/>
  <c r="L8" i="21"/>
  <c r="C8" i="21"/>
  <c r="L7" i="21"/>
  <c r="C6" i="21"/>
  <c r="C4" i="21"/>
  <c r="C2" i="21"/>
  <c r="I23" i="20"/>
  <c r="H23" i="20"/>
  <c r="B62" i="20" s="1"/>
  <c r="C66" i="20" s="1"/>
  <c r="I20" i="20"/>
  <c r="B91" i="20" s="1"/>
  <c r="C95" i="20" s="1"/>
  <c r="H20" i="20"/>
  <c r="I17" i="20"/>
  <c r="H17" i="20"/>
  <c r="B37" i="20"/>
  <c r="C38" i="20" s="1"/>
  <c r="B48" i="20"/>
  <c r="C52" i="20" s="1"/>
  <c r="B105" i="20"/>
  <c r="C109" i="20" s="1"/>
  <c r="C2327" i="20"/>
  <c r="C2321" i="20"/>
  <c r="C2191" i="20"/>
  <c r="C2185" i="20"/>
  <c r="C2055" i="20"/>
  <c r="C2049" i="20"/>
  <c r="C1919" i="20"/>
  <c r="C1913" i="20"/>
  <c r="C1783" i="20"/>
  <c r="C1777" i="20"/>
  <c r="C1647" i="20"/>
  <c r="C1641" i="20"/>
  <c r="C1511" i="20"/>
  <c r="C1505" i="20"/>
  <c r="C1375" i="20"/>
  <c r="C1369" i="20"/>
  <c r="C967" i="20"/>
  <c r="C961" i="20"/>
  <c r="C831" i="20"/>
  <c r="C825" i="20"/>
  <c r="C153" i="20"/>
  <c r="C151" i="20"/>
  <c r="C149" i="20"/>
  <c r="C147" i="20"/>
  <c r="C145" i="20"/>
  <c r="C143" i="20"/>
  <c r="C141" i="20"/>
  <c r="C139" i="20"/>
  <c r="C137" i="20"/>
  <c r="C136" i="20"/>
  <c r="C135" i="20"/>
  <c r="C127" i="20"/>
  <c r="B127" i="20"/>
  <c r="C131" i="20" s="1"/>
  <c r="C125" i="20"/>
  <c r="C124" i="20"/>
  <c r="C116" i="20"/>
  <c r="B116" i="20"/>
  <c r="C120" i="20" s="1"/>
  <c r="C114" i="20"/>
  <c r="B107" i="20"/>
  <c r="C113" i="20" s="1"/>
  <c r="B106" i="20"/>
  <c r="C104" i="20"/>
  <c r="B93" i="20"/>
  <c r="C103" i="20" s="1"/>
  <c r="B92" i="20"/>
  <c r="C99" i="20" s="1"/>
  <c r="C90" i="20"/>
  <c r="B82" i="20"/>
  <c r="C89" i="20" s="1"/>
  <c r="B81" i="20"/>
  <c r="C85" i="20" s="1"/>
  <c r="B80" i="20"/>
  <c r="C81" i="20" s="1"/>
  <c r="B79" i="20"/>
  <c r="B78" i="20"/>
  <c r="B77" i="20"/>
  <c r="C75" i="20"/>
  <c r="B64" i="20"/>
  <c r="C74" i="20" s="1"/>
  <c r="B63" i="20"/>
  <c r="C70" i="20" s="1"/>
  <c r="C61" i="20"/>
  <c r="B50" i="20"/>
  <c r="C60" i="20" s="1"/>
  <c r="B49" i="20"/>
  <c r="C56" i="20" s="1"/>
  <c r="C47" i="20"/>
  <c r="B39" i="20"/>
  <c r="C46" i="20" s="1"/>
  <c r="B38" i="20"/>
  <c r="C42" i="20" s="1"/>
  <c r="B36" i="20"/>
  <c r="B35" i="20"/>
  <c r="B34" i="20"/>
  <c r="C31" i="20"/>
  <c r="C29" i="20"/>
  <c r="C27" i="20"/>
  <c r="C26" i="20"/>
  <c r="C76" i="20" s="1"/>
  <c r="C25" i="20"/>
  <c r="C23" i="20"/>
  <c r="C21" i="20"/>
  <c r="C20" i="20"/>
  <c r="C33" i="20" s="1"/>
  <c r="C18" i="20"/>
  <c r="C16" i="20"/>
  <c r="C14" i="20"/>
  <c r="I13" i="20"/>
  <c r="H13" i="20"/>
  <c r="L12" i="20"/>
  <c r="L11" i="20"/>
  <c r="L10" i="20"/>
  <c r="C10" i="20"/>
  <c r="L9" i="20"/>
  <c r="L8" i="20"/>
  <c r="C8" i="20"/>
  <c r="L7" i="20"/>
  <c r="C6" i="20"/>
  <c r="C4" i="20"/>
  <c r="C2" i="20"/>
  <c r="I23" i="19"/>
  <c r="B101" i="19" s="1"/>
  <c r="C105" i="19" s="1"/>
  <c r="H23" i="19"/>
  <c r="B62" i="19" s="1"/>
  <c r="C66" i="19" s="1"/>
  <c r="I20" i="19"/>
  <c r="B87" i="19" s="1"/>
  <c r="C91" i="19" s="1"/>
  <c r="H20" i="19"/>
  <c r="B48" i="19" s="1"/>
  <c r="C52" i="19" s="1"/>
  <c r="I17" i="19"/>
  <c r="B76" i="19" s="1"/>
  <c r="C77" i="19" s="1"/>
  <c r="H17" i="19"/>
  <c r="B37" i="19" s="1"/>
  <c r="C38" i="19" s="1"/>
  <c r="I13" i="19"/>
  <c r="H13" i="19"/>
  <c r="C18" i="19"/>
  <c r="C2323" i="19"/>
  <c r="C2317" i="19"/>
  <c r="C2187" i="19"/>
  <c r="C2181" i="19"/>
  <c r="C2051" i="19"/>
  <c r="C2045" i="19"/>
  <c r="C1915" i="19"/>
  <c r="C1909" i="19"/>
  <c r="C1779" i="19"/>
  <c r="C1773" i="19"/>
  <c r="C1643" i="19"/>
  <c r="C1637" i="19"/>
  <c r="C1507" i="19"/>
  <c r="C1501" i="19"/>
  <c r="C1371" i="19"/>
  <c r="C1365" i="19"/>
  <c r="C963" i="19"/>
  <c r="C957" i="19"/>
  <c r="C827" i="19"/>
  <c r="C821" i="19"/>
  <c r="C149" i="19"/>
  <c r="C147" i="19"/>
  <c r="C145" i="19"/>
  <c r="C143" i="19"/>
  <c r="C141" i="19"/>
  <c r="C139" i="19"/>
  <c r="C137" i="19"/>
  <c r="C135" i="19"/>
  <c r="C133" i="19"/>
  <c r="C132" i="19"/>
  <c r="C131" i="19"/>
  <c r="C123" i="19"/>
  <c r="B123" i="19"/>
  <c r="C127" i="19" s="1"/>
  <c r="C121" i="19"/>
  <c r="C120" i="19"/>
  <c r="C112" i="19"/>
  <c r="B112" i="19"/>
  <c r="C116" i="19" s="1"/>
  <c r="C110" i="19"/>
  <c r="B103" i="19"/>
  <c r="C109" i="19" s="1"/>
  <c r="B102" i="19"/>
  <c r="C100" i="19"/>
  <c r="B89" i="19"/>
  <c r="C99" i="19" s="1"/>
  <c r="B88" i="19"/>
  <c r="C95" i="19" s="1"/>
  <c r="C86" i="19"/>
  <c r="B78" i="19"/>
  <c r="C85" i="19" s="1"/>
  <c r="B77" i="19"/>
  <c r="C81" i="19" s="1"/>
  <c r="B75" i="19"/>
  <c r="B74" i="19"/>
  <c r="B73" i="19"/>
  <c r="C71" i="19"/>
  <c r="B64" i="19"/>
  <c r="C70" i="19" s="1"/>
  <c r="B63" i="19"/>
  <c r="C61" i="19"/>
  <c r="B50" i="19"/>
  <c r="C60" i="19" s="1"/>
  <c r="B49" i="19"/>
  <c r="C56" i="19" s="1"/>
  <c r="C47" i="19"/>
  <c r="B39" i="19"/>
  <c r="C46" i="19" s="1"/>
  <c r="B38" i="19"/>
  <c r="C42" i="19" s="1"/>
  <c r="B36" i="19"/>
  <c r="B35" i="19"/>
  <c r="B34" i="19"/>
  <c r="C34" i="19" s="1"/>
  <c r="C31" i="19"/>
  <c r="C29" i="19"/>
  <c r="C27" i="19"/>
  <c r="C26" i="19"/>
  <c r="C72" i="19" s="1"/>
  <c r="C25" i="19"/>
  <c r="C23" i="19"/>
  <c r="C21" i="19"/>
  <c r="C20" i="19"/>
  <c r="C33" i="19" s="1"/>
  <c r="C16" i="19"/>
  <c r="C14" i="19"/>
  <c r="L12" i="19"/>
  <c r="L11" i="19"/>
  <c r="L10" i="19"/>
  <c r="C10" i="19"/>
  <c r="L9" i="19"/>
  <c r="L8" i="19"/>
  <c r="C8" i="19"/>
  <c r="L7" i="19"/>
  <c r="C6" i="19"/>
  <c r="C4" i="19"/>
  <c r="C2" i="19"/>
  <c r="H23" i="18"/>
  <c r="H20" i="18"/>
  <c r="H17" i="18"/>
  <c r="H13" i="18"/>
  <c r="B56" i="18"/>
  <c r="C60" i="18" s="1"/>
  <c r="C2275" i="18"/>
  <c r="C2269" i="18"/>
  <c r="C2139" i="18"/>
  <c r="C2133" i="18"/>
  <c r="C2003" i="18"/>
  <c r="C1997" i="18"/>
  <c r="C1867" i="18"/>
  <c r="C1861" i="18"/>
  <c r="C1731" i="18"/>
  <c r="C1725" i="18"/>
  <c r="C1595" i="18"/>
  <c r="C1589" i="18"/>
  <c r="C1459" i="18"/>
  <c r="C1453" i="18"/>
  <c r="C1323" i="18"/>
  <c r="C1317" i="18"/>
  <c r="C915" i="18"/>
  <c r="C909" i="18"/>
  <c r="C779" i="18"/>
  <c r="C773" i="18"/>
  <c r="C101" i="18"/>
  <c r="C99" i="18"/>
  <c r="C96" i="18"/>
  <c r="C94" i="18"/>
  <c r="C92" i="18"/>
  <c r="C90" i="18"/>
  <c r="C88" i="18"/>
  <c r="C87" i="18"/>
  <c r="C86" i="18"/>
  <c r="C78" i="18"/>
  <c r="B78" i="18"/>
  <c r="C82" i="18" s="1"/>
  <c r="C76" i="18"/>
  <c r="C75" i="18"/>
  <c r="C67" i="18"/>
  <c r="B67" i="18"/>
  <c r="C71" i="18" s="1"/>
  <c r="C65" i="18"/>
  <c r="B58" i="18"/>
  <c r="C64" i="18" s="1"/>
  <c r="B57" i="18"/>
  <c r="C55" i="18"/>
  <c r="B44" i="18"/>
  <c r="C54" i="18" s="1"/>
  <c r="B43" i="18"/>
  <c r="C50" i="18" s="1"/>
  <c r="C41" i="18"/>
  <c r="B33" i="18"/>
  <c r="C40" i="18" s="1"/>
  <c r="B32" i="18"/>
  <c r="C36" i="18" s="1"/>
  <c r="B30" i="18"/>
  <c r="B29" i="18"/>
  <c r="B28" i="18"/>
  <c r="C25" i="18"/>
  <c r="C23" i="18"/>
  <c r="C21" i="18"/>
  <c r="B42" i="18"/>
  <c r="C46" i="18" s="1"/>
  <c r="C20" i="18"/>
  <c r="C27" i="18" s="1"/>
  <c r="B31" i="18"/>
  <c r="C32" i="18" s="1"/>
  <c r="C16" i="18"/>
  <c r="C14" i="18"/>
  <c r="L12" i="18"/>
  <c r="L11" i="18"/>
  <c r="L10" i="18"/>
  <c r="C10" i="18"/>
  <c r="L9" i="18"/>
  <c r="L8" i="18"/>
  <c r="C8" i="18"/>
  <c r="L7" i="18"/>
  <c r="C6" i="18"/>
  <c r="C4" i="18"/>
  <c r="C2" i="18"/>
  <c r="H17" i="17"/>
  <c r="B31" i="17" s="1"/>
  <c r="C32" i="17" s="1"/>
  <c r="H13" i="17"/>
  <c r="C94" i="17"/>
  <c r="C2274" i="17"/>
  <c r="C2268" i="17"/>
  <c r="C2138" i="17"/>
  <c r="C2132" i="17"/>
  <c r="C2002" i="17"/>
  <c r="C1996" i="17"/>
  <c r="C1866" i="17"/>
  <c r="C1860" i="17"/>
  <c r="C1730" i="17"/>
  <c r="C1724" i="17"/>
  <c r="C1594" i="17"/>
  <c r="C1588" i="17"/>
  <c r="C1458" i="17"/>
  <c r="C1452" i="17"/>
  <c r="C1322" i="17"/>
  <c r="C1316" i="17"/>
  <c r="C914" i="17"/>
  <c r="C908" i="17"/>
  <c r="C778" i="17"/>
  <c r="C772" i="17"/>
  <c r="C100" i="17"/>
  <c r="C98" i="17"/>
  <c r="C96" i="17"/>
  <c r="C92" i="17"/>
  <c r="C90" i="17"/>
  <c r="C88" i="17"/>
  <c r="C87" i="17"/>
  <c r="C86" i="17"/>
  <c r="C78" i="17"/>
  <c r="B78" i="17"/>
  <c r="C82" i="17" s="1"/>
  <c r="C76" i="17"/>
  <c r="C75" i="17"/>
  <c r="C67" i="17"/>
  <c r="B67" i="17"/>
  <c r="C71" i="17" s="1"/>
  <c r="C65" i="17"/>
  <c r="B58" i="17"/>
  <c r="C64" i="17" s="1"/>
  <c r="B57" i="17"/>
  <c r="C55" i="17"/>
  <c r="B44" i="17"/>
  <c r="C54" i="17" s="1"/>
  <c r="B43" i="17"/>
  <c r="C50" i="17" s="1"/>
  <c r="C41" i="17"/>
  <c r="B33" i="17"/>
  <c r="C40" i="17" s="1"/>
  <c r="B32" i="17"/>
  <c r="C36" i="17" s="1"/>
  <c r="B30" i="17"/>
  <c r="B29" i="17"/>
  <c r="B28" i="17"/>
  <c r="C25" i="17"/>
  <c r="B56" i="17"/>
  <c r="C60" i="17" s="1"/>
  <c r="C23" i="17"/>
  <c r="C21" i="17"/>
  <c r="C20" i="17"/>
  <c r="C27" i="17" s="1"/>
  <c r="C16" i="17"/>
  <c r="C14" i="17"/>
  <c r="L12" i="17"/>
  <c r="L11" i="17"/>
  <c r="L10" i="17"/>
  <c r="C10" i="17"/>
  <c r="L9" i="17"/>
  <c r="L8" i="17"/>
  <c r="C8" i="17"/>
  <c r="L7" i="17"/>
  <c r="C6" i="17"/>
  <c r="C4" i="17"/>
  <c r="C2" i="17"/>
  <c r="C137" i="28" l="1"/>
  <c r="C70" i="28"/>
  <c r="C109" i="28"/>
  <c r="C215" i="28"/>
  <c r="C336" i="28"/>
  <c r="C347" i="28"/>
  <c r="C308" i="28"/>
  <c r="C258" i="28"/>
  <c r="C162" i="28"/>
  <c r="C176" i="28"/>
  <c r="C187" i="28"/>
  <c r="C230" i="28"/>
  <c r="C361" i="28"/>
  <c r="C375" i="28"/>
  <c r="C84" i="28"/>
  <c r="C98" i="28"/>
  <c r="C283" i="28"/>
  <c r="C297" i="28"/>
  <c r="C201" i="28"/>
  <c r="C123" i="28"/>
  <c r="C322" i="28"/>
  <c r="C297" i="27"/>
  <c r="C322" i="27"/>
  <c r="C109" i="27"/>
  <c r="C187" i="27"/>
  <c r="C230" i="27"/>
  <c r="C375" i="27"/>
  <c r="C176" i="27"/>
  <c r="C347" i="27"/>
  <c r="C123" i="27"/>
  <c r="C137" i="27"/>
  <c r="C336" i="27"/>
  <c r="C84" i="27"/>
  <c r="C283" i="27"/>
  <c r="C308" i="27"/>
  <c r="C70" i="27"/>
  <c r="C201" i="27"/>
  <c r="C215" i="27"/>
  <c r="C244" i="27"/>
  <c r="C258" i="27"/>
  <c r="C269" i="27"/>
  <c r="C162" i="27"/>
  <c r="C361" i="27"/>
  <c r="C52" i="26"/>
  <c r="C197" i="26"/>
  <c r="C240" i="26"/>
  <c r="C91" i="26"/>
  <c r="C130" i="26"/>
  <c r="C144" i="26"/>
  <c r="C158" i="26"/>
  <c r="C105" i="26"/>
  <c r="C119" i="26"/>
  <c r="C66" i="26"/>
  <c r="C80" i="26"/>
  <c r="C183" i="26"/>
  <c r="C226" i="26"/>
  <c r="C52" i="25"/>
  <c r="C212" i="25"/>
  <c r="C91" i="25"/>
  <c r="C130" i="25"/>
  <c r="C183" i="25"/>
  <c r="C197" i="25"/>
  <c r="C226" i="25"/>
  <c r="C240" i="25"/>
  <c r="C144" i="25"/>
  <c r="C158" i="25"/>
  <c r="C105" i="25"/>
  <c r="C119" i="25"/>
  <c r="C66" i="25"/>
  <c r="C52" i="24"/>
  <c r="C212" i="24"/>
  <c r="C183" i="24"/>
  <c r="C197" i="24"/>
  <c r="C226" i="24"/>
  <c r="C240" i="24"/>
  <c r="C144" i="24"/>
  <c r="C158" i="24"/>
  <c r="C105" i="24"/>
  <c r="C119" i="24"/>
  <c r="C66" i="24"/>
  <c r="C52" i="22"/>
  <c r="C91" i="22"/>
  <c r="C169" i="22"/>
  <c r="C226" i="22"/>
  <c r="C130" i="22"/>
  <c r="C80" i="22"/>
  <c r="C183" i="22"/>
  <c r="C105" i="22"/>
  <c r="C197" i="22"/>
  <c r="C158" i="22"/>
  <c r="C119" i="22"/>
  <c r="C212" i="22"/>
  <c r="C66" i="22"/>
  <c r="C144" i="22"/>
  <c r="C46" i="21"/>
  <c r="C191" i="21"/>
  <c r="C163" i="21"/>
  <c r="C138" i="21"/>
  <c r="C152" i="21"/>
  <c r="C99" i="21"/>
  <c r="C113" i="21"/>
  <c r="C60" i="21"/>
  <c r="C74" i="21"/>
  <c r="C177" i="21"/>
  <c r="C34" i="20"/>
  <c r="C77" i="20"/>
  <c r="C91" i="20"/>
  <c r="C105" i="20"/>
  <c r="C48" i="20"/>
  <c r="C62" i="20"/>
  <c r="C73" i="19"/>
  <c r="C87" i="19"/>
  <c r="C101" i="19"/>
  <c r="C48" i="19"/>
  <c r="C62" i="19"/>
  <c r="C28" i="18"/>
  <c r="C42" i="18"/>
  <c r="C56" i="18"/>
  <c r="C28" i="17"/>
  <c r="C42" i="17"/>
  <c r="C56" i="17"/>
  <c r="K23" i="14" l="1"/>
  <c r="B191" i="14" s="1"/>
  <c r="C195" i="14" s="1"/>
  <c r="J23" i="14"/>
  <c r="B152" i="14" s="1"/>
  <c r="C156" i="14" s="1"/>
  <c r="I23" i="14"/>
  <c r="B113" i="14" s="1"/>
  <c r="C117" i="14" s="1"/>
  <c r="H23" i="14"/>
  <c r="B74" i="14" s="1"/>
  <c r="C78" i="14" s="1"/>
  <c r="K20" i="14"/>
  <c r="B177" i="14" s="1"/>
  <c r="C181" i="14" s="1"/>
  <c r="J20" i="14"/>
  <c r="I20" i="14"/>
  <c r="B99" i="14" s="1"/>
  <c r="C103" i="14" s="1"/>
  <c r="H20" i="14"/>
  <c r="B60" i="14" s="1"/>
  <c r="C64" i="14" s="1"/>
  <c r="K17" i="14"/>
  <c r="B166" i="14" s="1"/>
  <c r="C167" i="14" s="1"/>
  <c r="J17" i="14"/>
  <c r="B127" i="14" s="1"/>
  <c r="C128" i="14" s="1"/>
  <c r="I17" i="14"/>
  <c r="B88" i="14" s="1"/>
  <c r="C89" i="14" s="1"/>
  <c r="H17" i="14"/>
  <c r="B49" i="14" s="1"/>
  <c r="C50" i="14" s="1"/>
  <c r="K13" i="14"/>
  <c r="J13" i="14"/>
  <c r="I13" i="14"/>
  <c r="H13" i="14"/>
  <c r="C18" i="14"/>
  <c r="B41" i="14"/>
  <c r="B172" i="8"/>
  <c r="B157" i="8"/>
  <c r="B176" i="16"/>
  <c r="C180" i="16" s="1"/>
  <c r="B161" i="16"/>
  <c r="C189" i="16"/>
  <c r="C188" i="16"/>
  <c r="C184" i="16"/>
  <c r="C176" i="16"/>
  <c r="C174" i="16"/>
  <c r="C173" i="16"/>
  <c r="C169" i="16"/>
  <c r="C161" i="16"/>
  <c r="C165" i="16"/>
  <c r="C185" i="8"/>
  <c r="C184" i="8"/>
  <c r="C180" i="8"/>
  <c r="C176" i="8"/>
  <c r="C172" i="8"/>
  <c r="C170" i="8"/>
  <c r="C169" i="8"/>
  <c r="C165" i="8"/>
  <c r="C157" i="8"/>
  <c r="C161" i="8"/>
  <c r="C222" i="14"/>
  <c r="C221" i="14"/>
  <c r="C213" i="14"/>
  <c r="B213" i="14"/>
  <c r="C217" i="14" s="1"/>
  <c r="C211" i="14"/>
  <c r="C210" i="14"/>
  <c r="C202" i="14"/>
  <c r="B202" i="14"/>
  <c r="C206" i="14" s="1"/>
  <c r="C2413" i="14"/>
  <c r="C2407" i="14"/>
  <c r="C2277" i="14"/>
  <c r="C2271" i="14"/>
  <c r="C2141" i="14"/>
  <c r="C2135" i="14"/>
  <c r="C2005" i="14"/>
  <c r="C1999" i="14"/>
  <c r="C1869" i="14"/>
  <c r="C1863" i="14"/>
  <c r="C1733" i="14"/>
  <c r="C1727" i="14"/>
  <c r="C1597" i="14"/>
  <c r="C1591" i="14"/>
  <c r="C1461" i="14"/>
  <c r="C1455" i="14"/>
  <c r="C1053" i="14"/>
  <c r="C1047" i="14"/>
  <c r="C917" i="14"/>
  <c r="C911" i="14"/>
  <c r="C239" i="14"/>
  <c r="C237" i="14"/>
  <c r="C235" i="14"/>
  <c r="C233" i="14"/>
  <c r="C231" i="14"/>
  <c r="C229" i="14"/>
  <c r="C227" i="14"/>
  <c r="C225" i="14"/>
  <c r="C223" i="14"/>
  <c r="C200" i="14"/>
  <c r="B193" i="14"/>
  <c r="C199" i="14" s="1"/>
  <c r="B192" i="14"/>
  <c r="C190" i="14"/>
  <c r="B179" i="14"/>
  <c r="C189" i="14" s="1"/>
  <c r="B178" i="14"/>
  <c r="C185" i="14" s="1"/>
  <c r="C176" i="14"/>
  <c r="B168" i="14"/>
  <c r="C175" i="14" s="1"/>
  <c r="B167" i="14"/>
  <c r="C171" i="14" s="1"/>
  <c r="B165" i="14"/>
  <c r="B164" i="14"/>
  <c r="B163" i="14"/>
  <c r="C161" i="14"/>
  <c r="B154" i="14"/>
  <c r="C160" i="14" s="1"/>
  <c r="B153" i="14"/>
  <c r="C151" i="14"/>
  <c r="B140" i="14"/>
  <c r="C150" i="14" s="1"/>
  <c r="B139" i="14"/>
  <c r="C146" i="14" s="1"/>
  <c r="C137" i="14"/>
  <c r="B129" i="14"/>
  <c r="C136" i="14" s="1"/>
  <c r="B128" i="14"/>
  <c r="C132" i="14" s="1"/>
  <c r="B126" i="14"/>
  <c r="B125" i="14"/>
  <c r="B124" i="14"/>
  <c r="C122" i="14"/>
  <c r="B115" i="14"/>
  <c r="C121" i="14" s="1"/>
  <c r="B114" i="14"/>
  <c r="C112" i="14"/>
  <c r="B101" i="14"/>
  <c r="C111" i="14" s="1"/>
  <c r="B100" i="14"/>
  <c r="C107" i="14" s="1"/>
  <c r="C98" i="14"/>
  <c r="B90" i="14"/>
  <c r="C97" i="14" s="1"/>
  <c r="B89" i="14"/>
  <c r="C93" i="14" s="1"/>
  <c r="B87" i="14"/>
  <c r="B86" i="14"/>
  <c r="B85" i="14"/>
  <c r="C83" i="14"/>
  <c r="B76" i="14"/>
  <c r="C82" i="14" s="1"/>
  <c r="B75" i="14"/>
  <c r="C73" i="14"/>
  <c r="B62" i="14"/>
  <c r="C72" i="14" s="1"/>
  <c r="B61" i="14"/>
  <c r="C68" i="14" s="1"/>
  <c r="C59" i="14"/>
  <c r="B51" i="14"/>
  <c r="C58" i="14" s="1"/>
  <c r="B50" i="14"/>
  <c r="C54" i="14" s="1"/>
  <c r="B48" i="14"/>
  <c r="B47" i="14"/>
  <c r="B46" i="14"/>
  <c r="C43" i="14"/>
  <c r="C41" i="14"/>
  <c r="C39" i="14"/>
  <c r="C38" i="14"/>
  <c r="C162" i="14" s="1"/>
  <c r="C37" i="14"/>
  <c r="C35" i="14"/>
  <c r="C33" i="14"/>
  <c r="C32" i="14"/>
  <c r="C123" i="14" s="1"/>
  <c r="C31" i="14"/>
  <c r="C29" i="14"/>
  <c r="C27" i="14"/>
  <c r="C26" i="14"/>
  <c r="C84" i="14" s="1"/>
  <c r="C25" i="14"/>
  <c r="C23" i="14"/>
  <c r="C21" i="14"/>
  <c r="B138" i="14"/>
  <c r="C142" i="14" s="1"/>
  <c r="C20" i="14"/>
  <c r="C45" i="14" s="1"/>
  <c r="C16" i="14"/>
  <c r="C14" i="14"/>
  <c r="L12" i="14"/>
  <c r="L11" i="14"/>
  <c r="L10" i="14"/>
  <c r="C10" i="14"/>
  <c r="L9" i="14"/>
  <c r="L8" i="14"/>
  <c r="C8" i="14"/>
  <c r="L7" i="14"/>
  <c r="C6" i="14"/>
  <c r="C4" i="14"/>
  <c r="C2" i="14"/>
  <c r="J23" i="8"/>
  <c r="B146" i="8" s="1"/>
  <c r="C150" i="8" s="1"/>
  <c r="I23" i="8"/>
  <c r="H23" i="8"/>
  <c r="J20" i="8"/>
  <c r="B132" i="8" s="1"/>
  <c r="C136" i="8" s="1"/>
  <c r="I20" i="8"/>
  <c r="B93" i="8" s="1"/>
  <c r="C97" i="8" s="1"/>
  <c r="H20" i="8"/>
  <c r="J17" i="8"/>
  <c r="B121" i="8" s="1"/>
  <c r="C122" i="8" s="1"/>
  <c r="I17" i="8"/>
  <c r="B82" i="8" s="1"/>
  <c r="C83" i="8" s="1"/>
  <c r="H17" i="8"/>
  <c r="B43" i="8" s="1"/>
  <c r="C44" i="8" s="1"/>
  <c r="B36" i="8"/>
  <c r="B30" i="8"/>
  <c r="C29" i="8" s="1"/>
  <c r="B23" i="8"/>
  <c r="C23" i="8" s="1"/>
  <c r="C202" i="8"/>
  <c r="C200" i="8"/>
  <c r="C198" i="8"/>
  <c r="C196" i="8"/>
  <c r="C194" i="8"/>
  <c r="C192" i="8"/>
  <c r="C190" i="8"/>
  <c r="C188" i="8"/>
  <c r="C186" i="8"/>
  <c r="C155" i="8"/>
  <c r="B148" i="8"/>
  <c r="C154" i="8" s="1"/>
  <c r="B147" i="8"/>
  <c r="C145" i="8"/>
  <c r="B134" i="8"/>
  <c r="C144" i="8" s="1"/>
  <c r="B133" i="8"/>
  <c r="C140" i="8" s="1"/>
  <c r="C131" i="8"/>
  <c r="B123" i="8"/>
  <c r="C130" i="8" s="1"/>
  <c r="B122" i="8"/>
  <c r="C126" i="8" s="1"/>
  <c r="B120" i="8"/>
  <c r="B119" i="8"/>
  <c r="B118" i="8"/>
  <c r="C116" i="8"/>
  <c r="B109" i="8"/>
  <c r="C115" i="8" s="1"/>
  <c r="B108" i="8"/>
  <c r="C106" i="8"/>
  <c r="C105" i="8"/>
  <c r="B95" i="8"/>
  <c r="B94" i="8"/>
  <c r="C101" i="8" s="1"/>
  <c r="C92" i="8"/>
  <c r="B84" i="8"/>
  <c r="C91" i="8" s="1"/>
  <c r="B83" i="8"/>
  <c r="C87" i="8" s="1"/>
  <c r="B81" i="8"/>
  <c r="B80" i="8"/>
  <c r="B79" i="8"/>
  <c r="C77" i="8"/>
  <c r="B70" i="8"/>
  <c r="C76" i="8" s="1"/>
  <c r="B69" i="8"/>
  <c r="C67" i="8"/>
  <c r="B56" i="8"/>
  <c r="C66" i="8" s="1"/>
  <c r="B55" i="8"/>
  <c r="C62" i="8" s="1"/>
  <c r="C53" i="8"/>
  <c r="B45" i="8"/>
  <c r="C52" i="8" s="1"/>
  <c r="B44" i="8"/>
  <c r="C48" i="8" s="1"/>
  <c r="B42" i="8"/>
  <c r="B41" i="8"/>
  <c r="B40" i="8"/>
  <c r="C37" i="8"/>
  <c r="C35" i="8"/>
  <c r="C33" i="8"/>
  <c r="C32" i="8"/>
  <c r="C117" i="8" s="1"/>
  <c r="C31" i="8"/>
  <c r="C27" i="8"/>
  <c r="C26" i="8"/>
  <c r="C78" i="8" s="1"/>
  <c r="C25" i="8"/>
  <c r="B107" i="8"/>
  <c r="C111" i="8" s="1"/>
  <c r="B68" i="8"/>
  <c r="C72" i="8" s="1"/>
  <c r="C21" i="8"/>
  <c r="B54" i="8"/>
  <c r="C58" i="8" s="1"/>
  <c r="C20" i="8"/>
  <c r="C39" i="8" s="1"/>
  <c r="C18" i="8"/>
  <c r="C16" i="8"/>
  <c r="C14" i="8"/>
  <c r="J13" i="8"/>
  <c r="I13" i="8"/>
  <c r="H13" i="8"/>
  <c r="L12" i="8"/>
  <c r="L11" i="8"/>
  <c r="L10" i="8"/>
  <c r="C10" i="8"/>
  <c r="L9" i="8"/>
  <c r="L8" i="8"/>
  <c r="C8" i="8"/>
  <c r="L7" i="8"/>
  <c r="C6" i="8"/>
  <c r="C4" i="8"/>
  <c r="C2" i="8"/>
  <c r="C191" i="14" l="1"/>
  <c r="C99" i="14"/>
  <c r="C60" i="14"/>
  <c r="C74" i="14"/>
  <c r="C113" i="14"/>
  <c r="C85" i="14"/>
  <c r="C124" i="14"/>
  <c r="C46" i="14"/>
  <c r="C177" i="14"/>
  <c r="C152" i="14"/>
  <c r="C163" i="14"/>
  <c r="C138" i="14"/>
  <c r="C40" i="8"/>
  <c r="C107" i="8"/>
  <c r="C146" i="8"/>
  <c r="C93" i="8"/>
  <c r="C132" i="8"/>
  <c r="C54" i="8"/>
  <c r="C68" i="8"/>
  <c r="C79" i="8"/>
  <c r="C118" i="8"/>
  <c r="C115" i="16" l="1"/>
  <c r="C101" i="16"/>
  <c r="C119" i="16"/>
  <c r="C120" i="16"/>
  <c r="H17" i="16"/>
  <c r="B43" i="16" s="1"/>
  <c r="C44" i="16" s="1"/>
  <c r="J23" i="16"/>
  <c r="I23" i="16"/>
  <c r="H23" i="16"/>
  <c r="B68" i="16" s="1"/>
  <c r="C72" i="16" s="1"/>
  <c r="J20" i="16"/>
  <c r="B136" i="16" s="1"/>
  <c r="C140" i="16" s="1"/>
  <c r="I20" i="16"/>
  <c r="H20" i="16"/>
  <c r="J17" i="16"/>
  <c r="B125" i="16" s="1"/>
  <c r="C126" i="16" s="1"/>
  <c r="I17" i="16"/>
  <c r="B82" i="16" s="1"/>
  <c r="C83" i="16" s="1"/>
  <c r="C18" i="16"/>
  <c r="C206" i="16"/>
  <c r="C204" i="16"/>
  <c r="C202" i="16"/>
  <c r="C200" i="16"/>
  <c r="C198" i="16"/>
  <c r="C196" i="16"/>
  <c r="C194" i="16"/>
  <c r="C192" i="16"/>
  <c r="C190" i="16"/>
  <c r="C159" i="16"/>
  <c r="B152" i="16"/>
  <c r="C158" i="16" s="1"/>
  <c r="B151" i="16"/>
  <c r="C149" i="16"/>
  <c r="B138" i="16"/>
  <c r="C148" i="16" s="1"/>
  <c r="B137" i="16"/>
  <c r="C144" i="16" s="1"/>
  <c r="C135" i="16"/>
  <c r="B127" i="16"/>
  <c r="C134" i="16" s="1"/>
  <c r="B126" i="16"/>
  <c r="C130" i="16" s="1"/>
  <c r="B124" i="16"/>
  <c r="B123" i="16"/>
  <c r="B122" i="16"/>
  <c r="B109" i="16"/>
  <c r="B108" i="16"/>
  <c r="C106" i="16"/>
  <c r="B95" i="16"/>
  <c r="C105" i="16" s="1"/>
  <c r="B94" i="16"/>
  <c r="C92" i="16"/>
  <c r="B84" i="16"/>
  <c r="C91" i="16" s="1"/>
  <c r="B83" i="16"/>
  <c r="C87" i="16" s="1"/>
  <c r="B81" i="16"/>
  <c r="B80" i="16"/>
  <c r="B79" i="16"/>
  <c r="C77" i="16"/>
  <c r="B70" i="16"/>
  <c r="C76" i="16" s="1"/>
  <c r="B69" i="16"/>
  <c r="C67" i="16"/>
  <c r="B56" i="16"/>
  <c r="C66" i="16" s="1"/>
  <c r="B55" i="16"/>
  <c r="C62" i="16" s="1"/>
  <c r="C53" i="16"/>
  <c r="B45" i="16"/>
  <c r="C52" i="16" s="1"/>
  <c r="B44" i="16"/>
  <c r="C48" i="16" s="1"/>
  <c r="B42" i="16"/>
  <c r="B41" i="16"/>
  <c r="B40" i="16"/>
  <c r="C37" i="16"/>
  <c r="C35" i="16"/>
  <c r="C33" i="16"/>
  <c r="C32" i="16"/>
  <c r="C121" i="16" s="1"/>
  <c r="C31" i="16"/>
  <c r="C29" i="16"/>
  <c r="C27" i="16"/>
  <c r="C26" i="16"/>
  <c r="C78" i="16" s="1"/>
  <c r="C25" i="16"/>
  <c r="B150" i="16"/>
  <c r="C154" i="16" s="1"/>
  <c r="B107" i="16"/>
  <c r="C111" i="16" s="1"/>
  <c r="C23" i="16"/>
  <c r="C21" i="16"/>
  <c r="B93" i="16"/>
  <c r="C97" i="16" s="1"/>
  <c r="B54" i="16"/>
  <c r="C58" i="16" s="1"/>
  <c r="C20" i="16"/>
  <c r="C39" i="16" s="1"/>
  <c r="C16" i="16"/>
  <c r="C14" i="16"/>
  <c r="J13" i="16"/>
  <c r="I13" i="16"/>
  <c r="H13" i="16"/>
  <c r="L12" i="16"/>
  <c r="L11" i="16"/>
  <c r="L10" i="16"/>
  <c r="C10" i="16"/>
  <c r="L9" i="16"/>
  <c r="L8" i="16"/>
  <c r="C8" i="16"/>
  <c r="L7" i="16"/>
  <c r="C6" i="16"/>
  <c r="C4" i="16"/>
  <c r="C2" i="16"/>
  <c r="C750" i="1"/>
  <c r="C748" i="1"/>
  <c r="C746" i="1"/>
  <c r="C744" i="1"/>
  <c r="C742" i="1"/>
  <c r="C740" i="1"/>
  <c r="C738" i="1"/>
  <c r="C736" i="1"/>
  <c r="C2" i="1"/>
  <c r="C14" i="1"/>
  <c r="C4" i="1"/>
  <c r="C122" i="16" l="1"/>
  <c r="C40" i="16"/>
  <c r="C54" i="16"/>
  <c r="C93" i="16"/>
  <c r="C68" i="16"/>
  <c r="C79" i="16"/>
  <c r="C107" i="16"/>
  <c r="C150" i="16"/>
  <c r="C136" i="16"/>
  <c r="C2340" i="12"/>
  <c r="C2334" i="12"/>
  <c r="C2204" i="12"/>
  <c r="C2198" i="12"/>
  <c r="C2068" i="12"/>
  <c r="C2062" i="12"/>
  <c r="C1932" i="12"/>
  <c r="C1926" i="12"/>
  <c r="C1796" i="12"/>
  <c r="C1790" i="12"/>
  <c r="C1660" i="12"/>
  <c r="C1654" i="12"/>
  <c r="C1524" i="12"/>
  <c r="C1518" i="12"/>
  <c r="C1388" i="12"/>
  <c r="C1382" i="12"/>
  <c r="C980" i="12"/>
  <c r="C974" i="12"/>
  <c r="C844" i="12"/>
  <c r="C838" i="12"/>
  <c r="C166" i="12"/>
  <c r="C162" i="12"/>
  <c r="C158" i="12"/>
  <c r="C150" i="12"/>
  <c r="B150" i="12"/>
  <c r="C148" i="12"/>
  <c r="C146" i="12"/>
  <c r="C145" i="12"/>
  <c r="C144" i="12"/>
  <c r="C140" i="12"/>
  <c r="C136" i="12"/>
  <c r="C132" i="12"/>
  <c r="B132" i="12"/>
  <c r="C130" i="12"/>
  <c r="C129" i="12"/>
  <c r="C125" i="12"/>
  <c r="C117" i="12"/>
  <c r="B117" i="12"/>
  <c r="C121" i="12" s="1"/>
  <c r="C115" i="12"/>
  <c r="C110" i="12"/>
  <c r="B104" i="12"/>
  <c r="C114" i="12" s="1"/>
  <c r="B103" i="12"/>
  <c r="B102" i="12"/>
  <c r="C106" i="12" s="1"/>
  <c r="C101" i="12"/>
  <c r="C96" i="12"/>
  <c r="B90" i="12"/>
  <c r="C100" i="12" s="1"/>
  <c r="B89" i="12"/>
  <c r="B88" i="12"/>
  <c r="C92" i="12" s="1"/>
  <c r="C87" i="12"/>
  <c r="C82" i="12"/>
  <c r="B79" i="12"/>
  <c r="C86" i="12" s="1"/>
  <c r="C78" i="12"/>
  <c r="B78" i="12"/>
  <c r="B77" i="12"/>
  <c r="B76" i="12"/>
  <c r="B75" i="12"/>
  <c r="B74" i="12"/>
  <c r="C74" i="12" s="1"/>
  <c r="C72" i="12"/>
  <c r="C67" i="12"/>
  <c r="B61" i="12"/>
  <c r="C71" i="12" s="1"/>
  <c r="B60" i="12"/>
  <c r="B59" i="12"/>
  <c r="C63" i="12" s="1"/>
  <c r="C58" i="12"/>
  <c r="C53" i="12"/>
  <c r="B47" i="12"/>
  <c r="C57" i="12" s="1"/>
  <c r="B46" i="12"/>
  <c r="B45" i="12"/>
  <c r="C49" i="12" s="1"/>
  <c r="C44" i="12"/>
  <c r="C39" i="12"/>
  <c r="B36" i="12"/>
  <c r="C43" i="12" s="1"/>
  <c r="B35" i="12"/>
  <c r="B33" i="12"/>
  <c r="B32" i="12"/>
  <c r="B31" i="12"/>
  <c r="C31" i="12" s="1"/>
  <c r="C28" i="12"/>
  <c r="C26" i="12"/>
  <c r="C24" i="12"/>
  <c r="C23" i="12"/>
  <c r="C73" i="12" s="1"/>
  <c r="C22" i="12"/>
  <c r="I20" i="12"/>
  <c r="H20" i="12"/>
  <c r="C20" i="12"/>
  <c r="C18" i="12"/>
  <c r="I17" i="12"/>
  <c r="H17" i="12"/>
  <c r="C17" i="12"/>
  <c r="C30" i="12" s="1"/>
  <c r="C15" i="12"/>
  <c r="I14" i="12"/>
  <c r="H14" i="12"/>
  <c r="B34" i="12" s="1"/>
  <c r="C35" i="12" s="1"/>
  <c r="C13" i="12"/>
  <c r="C11" i="12"/>
  <c r="I10" i="12"/>
  <c r="H10" i="12"/>
  <c r="L9" i="12"/>
  <c r="C9" i="12"/>
  <c r="L8" i="12"/>
  <c r="L7" i="12"/>
  <c r="L6" i="12"/>
  <c r="C6" i="12"/>
  <c r="L5" i="12"/>
  <c r="L4" i="12"/>
  <c r="C4" i="12"/>
  <c r="L3" i="12"/>
  <c r="C2" i="12"/>
  <c r="C45" i="12" l="1"/>
  <c r="C59" i="12"/>
  <c r="C88" i="12"/>
  <c r="C102" i="12"/>
  <c r="C2474" i="9" l="1"/>
  <c r="C2468" i="9"/>
  <c r="C2338" i="9"/>
  <c r="C2332" i="9"/>
  <c r="C2202" i="9"/>
  <c r="C2196" i="9"/>
  <c r="C2066" i="9"/>
  <c r="C2060" i="9"/>
  <c r="C1930" i="9"/>
  <c r="C1924" i="9"/>
  <c r="C1794" i="9"/>
  <c r="C1788" i="9"/>
  <c r="C1658" i="9"/>
  <c r="C1652" i="9"/>
  <c r="C1522" i="9"/>
  <c r="C1516" i="9"/>
  <c r="C1114" i="9"/>
  <c r="C1108" i="9"/>
  <c r="C978" i="9"/>
  <c r="C972" i="9"/>
  <c r="C300" i="9"/>
  <c r="C296" i="9"/>
  <c r="C292" i="9"/>
  <c r="C284" i="9"/>
  <c r="C280" i="9"/>
  <c r="C272" i="9"/>
  <c r="C268" i="9"/>
  <c r="C260" i="9"/>
  <c r="C256" i="9"/>
  <c r="B248" i="9"/>
  <c r="C248" i="9" s="1"/>
  <c r="C246" i="9"/>
  <c r="C244" i="9"/>
  <c r="C243" i="9"/>
  <c r="C242" i="9"/>
  <c r="C238" i="9"/>
  <c r="C234" i="9"/>
  <c r="C230" i="9"/>
  <c r="B230" i="9"/>
  <c r="C228" i="9"/>
  <c r="C227" i="9"/>
  <c r="C223" i="9"/>
  <c r="C215" i="9"/>
  <c r="B215" i="9"/>
  <c r="C219" i="9" s="1"/>
  <c r="C213" i="9"/>
  <c r="C212" i="9"/>
  <c r="B202" i="9"/>
  <c r="B201" i="9"/>
  <c r="C208" i="9" s="1"/>
  <c r="C199" i="9"/>
  <c r="B188" i="9"/>
  <c r="C198" i="9" s="1"/>
  <c r="B187" i="9"/>
  <c r="C194" i="9" s="1"/>
  <c r="C185" i="9"/>
  <c r="C180" i="9"/>
  <c r="B177" i="9"/>
  <c r="C184" i="9" s="1"/>
  <c r="B176" i="9"/>
  <c r="B174" i="9"/>
  <c r="B173" i="9"/>
  <c r="B172" i="9"/>
  <c r="C172" i="9" s="1"/>
  <c r="C170" i="9"/>
  <c r="C169" i="9"/>
  <c r="C165" i="9"/>
  <c r="B159" i="9"/>
  <c r="B158" i="9"/>
  <c r="B157" i="9"/>
  <c r="C161" i="9" s="1"/>
  <c r="C156" i="9"/>
  <c r="B145" i="9"/>
  <c r="C155" i="9" s="1"/>
  <c r="B144" i="9"/>
  <c r="C151" i="9" s="1"/>
  <c r="C142" i="9"/>
  <c r="C137" i="9"/>
  <c r="B134" i="9"/>
  <c r="C141" i="9" s="1"/>
  <c r="B133" i="9"/>
  <c r="B132" i="9"/>
  <c r="C133" i="9" s="1"/>
  <c r="B131" i="9"/>
  <c r="B130" i="9"/>
  <c r="B129" i="9"/>
  <c r="C127" i="9"/>
  <c r="C126" i="9"/>
  <c r="B116" i="9"/>
  <c r="B115" i="9"/>
  <c r="C122" i="9" s="1"/>
  <c r="B114" i="9"/>
  <c r="C118" i="9" s="1"/>
  <c r="C113" i="9"/>
  <c r="C108" i="9"/>
  <c r="B102" i="9"/>
  <c r="C112" i="9" s="1"/>
  <c r="B101" i="9"/>
  <c r="C99" i="9"/>
  <c r="C94" i="9"/>
  <c r="B91" i="9"/>
  <c r="C98" i="9" s="1"/>
  <c r="B90" i="9"/>
  <c r="B88" i="9"/>
  <c r="B87" i="9"/>
  <c r="B86" i="9"/>
  <c r="C84" i="9"/>
  <c r="C83" i="9"/>
  <c r="B73" i="9"/>
  <c r="B72" i="9"/>
  <c r="C79" i="9" s="1"/>
  <c r="B71" i="9"/>
  <c r="C75" i="9" s="1"/>
  <c r="C70" i="9"/>
  <c r="C65" i="9"/>
  <c r="B59" i="9"/>
  <c r="C69" i="9" s="1"/>
  <c r="B58" i="9"/>
  <c r="B57" i="9"/>
  <c r="C61" i="9" s="1"/>
  <c r="C56" i="9"/>
  <c r="C51" i="9"/>
  <c r="B48" i="9"/>
  <c r="C55" i="9" s="1"/>
  <c r="B47" i="9"/>
  <c r="B45" i="9"/>
  <c r="B44" i="9"/>
  <c r="B43" i="9"/>
  <c r="C40" i="9"/>
  <c r="B38" i="9"/>
  <c r="C38" i="9" s="1"/>
  <c r="C36" i="9"/>
  <c r="C35" i="9"/>
  <c r="C171" i="9" s="1"/>
  <c r="C34" i="9"/>
  <c r="B32" i="9"/>
  <c r="C32" i="9" s="1"/>
  <c r="C30" i="9"/>
  <c r="C29" i="9"/>
  <c r="C128" i="9" s="1"/>
  <c r="C28" i="9"/>
  <c r="C26" i="9"/>
  <c r="C24" i="9"/>
  <c r="C23" i="9"/>
  <c r="C85" i="9" s="1"/>
  <c r="C22" i="9"/>
  <c r="K20" i="9"/>
  <c r="B200" i="9" s="1"/>
  <c r="C204" i="9" s="1"/>
  <c r="J20" i="9"/>
  <c r="I20" i="9"/>
  <c r="H20" i="9"/>
  <c r="C20" i="9"/>
  <c r="C18" i="9"/>
  <c r="K17" i="9"/>
  <c r="B186" i="9" s="1"/>
  <c r="C190" i="9" s="1"/>
  <c r="J17" i="9"/>
  <c r="B143" i="9" s="1"/>
  <c r="C147" i="9" s="1"/>
  <c r="I17" i="9"/>
  <c r="B100" i="9" s="1"/>
  <c r="C104" i="9" s="1"/>
  <c r="H17" i="9"/>
  <c r="C17" i="9"/>
  <c r="C42" i="9" s="1"/>
  <c r="C15" i="9"/>
  <c r="K14" i="9"/>
  <c r="B175" i="9" s="1"/>
  <c r="C176" i="9" s="1"/>
  <c r="J14" i="9"/>
  <c r="I14" i="9"/>
  <c r="B89" i="9" s="1"/>
  <c r="C90" i="9" s="1"/>
  <c r="H14" i="9"/>
  <c r="B46" i="9" s="1"/>
  <c r="C47" i="9" s="1"/>
  <c r="C13" i="9"/>
  <c r="C11" i="9"/>
  <c r="K10" i="9"/>
  <c r="J10" i="9"/>
  <c r="I10" i="9"/>
  <c r="H10" i="9"/>
  <c r="L9" i="9"/>
  <c r="C9" i="9"/>
  <c r="L8" i="9"/>
  <c r="L7" i="9"/>
  <c r="L6" i="9"/>
  <c r="C6" i="9"/>
  <c r="L5" i="9"/>
  <c r="L4" i="9"/>
  <c r="C4" i="9"/>
  <c r="L3" i="9"/>
  <c r="C2" i="9"/>
  <c r="C43" i="9" l="1"/>
  <c r="C86" i="9"/>
  <c r="C129" i="9"/>
  <c r="C57" i="9"/>
  <c r="C71" i="9"/>
  <c r="C100" i="9"/>
  <c r="C114" i="9"/>
  <c r="C143" i="9"/>
  <c r="C157" i="9"/>
  <c r="C186" i="9"/>
  <c r="C200" i="9"/>
  <c r="C15" i="15"/>
  <c r="C2352" i="15"/>
  <c r="C2346" i="15"/>
  <c r="C2216" i="15"/>
  <c r="C2210" i="15"/>
  <c r="C2080" i="15"/>
  <c r="C2074" i="15"/>
  <c r="C1944" i="15"/>
  <c r="C1938" i="15"/>
  <c r="C1808" i="15"/>
  <c r="C1802" i="15"/>
  <c r="C1672" i="15"/>
  <c r="C1666" i="15"/>
  <c r="C1536" i="15"/>
  <c r="C1530" i="15"/>
  <c r="C1400" i="15"/>
  <c r="C1394" i="15"/>
  <c r="C992" i="15"/>
  <c r="C986" i="15"/>
  <c r="C856" i="15"/>
  <c r="C850" i="15"/>
  <c r="C178" i="15"/>
  <c r="C174" i="15"/>
  <c r="C170" i="15"/>
  <c r="C162" i="15"/>
  <c r="C158" i="15"/>
  <c r="B150" i="15"/>
  <c r="C150" i="15" s="1"/>
  <c r="C148" i="15"/>
  <c r="C146" i="15"/>
  <c r="C145" i="15"/>
  <c r="C144" i="15"/>
  <c r="C140" i="15"/>
  <c r="C132" i="15"/>
  <c r="B132" i="15"/>
  <c r="C136" i="15" s="1"/>
  <c r="C130" i="15"/>
  <c r="C129" i="15"/>
  <c r="C125" i="15"/>
  <c r="C117" i="15"/>
  <c r="B117" i="15"/>
  <c r="C121" i="15" s="1"/>
  <c r="C115" i="15"/>
  <c r="B104" i="15"/>
  <c r="C114" i="15" s="1"/>
  <c r="B103" i="15"/>
  <c r="C110" i="15" s="1"/>
  <c r="C101" i="15"/>
  <c r="B90" i="15"/>
  <c r="C100" i="15" s="1"/>
  <c r="B89" i="15"/>
  <c r="C96" i="15" s="1"/>
  <c r="C87" i="15"/>
  <c r="B79" i="15"/>
  <c r="C86" i="15" s="1"/>
  <c r="B78" i="15"/>
  <c r="C82" i="15" s="1"/>
  <c r="B76" i="15"/>
  <c r="B75" i="15"/>
  <c r="B74" i="15"/>
  <c r="C72" i="15"/>
  <c r="B61" i="15"/>
  <c r="C71" i="15" s="1"/>
  <c r="B60" i="15"/>
  <c r="C67" i="15" s="1"/>
  <c r="C58" i="15"/>
  <c r="C53" i="15"/>
  <c r="B47" i="15"/>
  <c r="C57" i="15" s="1"/>
  <c r="B46" i="15"/>
  <c r="C44" i="15"/>
  <c r="B36" i="15"/>
  <c r="C43" i="15" s="1"/>
  <c r="B35" i="15"/>
  <c r="C39" i="15" s="1"/>
  <c r="B33" i="15"/>
  <c r="B32" i="15"/>
  <c r="B31" i="15"/>
  <c r="C28" i="15"/>
  <c r="C26" i="15"/>
  <c r="C24" i="15"/>
  <c r="C23" i="15"/>
  <c r="C73" i="15" s="1"/>
  <c r="C22" i="15"/>
  <c r="I20" i="15"/>
  <c r="B102" i="15" s="1"/>
  <c r="C106" i="15" s="1"/>
  <c r="H20" i="15"/>
  <c r="B59" i="15" s="1"/>
  <c r="C63" i="15" s="1"/>
  <c r="C20" i="15"/>
  <c r="C18" i="15"/>
  <c r="I17" i="15"/>
  <c r="B88" i="15" s="1"/>
  <c r="C92" i="15" s="1"/>
  <c r="H17" i="15"/>
  <c r="B45" i="15" s="1"/>
  <c r="C49" i="15" s="1"/>
  <c r="C17" i="15"/>
  <c r="C30" i="15" s="1"/>
  <c r="I14" i="15"/>
  <c r="B77" i="15" s="1"/>
  <c r="C78" i="15" s="1"/>
  <c r="H14" i="15"/>
  <c r="B34" i="15" s="1"/>
  <c r="C35" i="15" s="1"/>
  <c r="C13" i="15"/>
  <c r="C11" i="15"/>
  <c r="I10" i="15"/>
  <c r="H10" i="15"/>
  <c r="L9" i="15"/>
  <c r="C9" i="15"/>
  <c r="L8" i="15"/>
  <c r="L7" i="15"/>
  <c r="L6" i="15"/>
  <c r="C6" i="15"/>
  <c r="L5" i="15"/>
  <c r="L4" i="15"/>
  <c r="C4" i="15"/>
  <c r="L3" i="15"/>
  <c r="C2" i="15"/>
  <c r="C2327" i="11"/>
  <c r="C2321" i="11"/>
  <c r="C2191" i="11"/>
  <c r="C2185" i="11"/>
  <c r="C2055" i="11"/>
  <c r="C2049" i="11"/>
  <c r="C1919" i="11"/>
  <c r="C1913" i="11"/>
  <c r="C1783" i="11"/>
  <c r="C1777" i="11"/>
  <c r="C1647" i="11"/>
  <c r="C1641" i="11"/>
  <c r="C1511" i="11"/>
  <c r="C1505" i="11"/>
  <c r="C1375" i="11"/>
  <c r="C1369" i="11"/>
  <c r="C967" i="11"/>
  <c r="C961" i="11"/>
  <c r="C831" i="11"/>
  <c r="C825" i="11"/>
  <c r="C153" i="11"/>
  <c r="C149" i="11"/>
  <c r="C145" i="11"/>
  <c r="C137" i="11"/>
  <c r="C133" i="11"/>
  <c r="C125" i="11"/>
  <c r="C121" i="11"/>
  <c r="C113" i="11"/>
  <c r="C109" i="11"/>
  <c r="C101" i="11"/>
  <c r="B101" i="11"/>
  <c r="C99" i="11"/>
  <c r="C97" i="11"/>
  <c r="C96" i="11"/>
  <c r="C95" i="11"/>
  <c r="C91" i="11"/>
  <c r="C87" i="11"/>
  <c r="C83" i="11"/>
  <c r="B83" i="11"/>
  <c r="C81" i="11"/>
  <c r="C80" i="11"/>
  <c r="C76" i="11"/>
  <c r="C68" i="11"/>
  <c r="B68" i="11"/>
  <c r="C72" i="11" s="1"/>
  <c r="C66" i="11"/>
  <c r="C61" i="11"/>
  <c r="B55" i="11"/>
  <c r="C65" i="11" s="1"/>
  <c r="B54" i="11"/>
  <c r="B53" i="11"/>
  <c r="C57" i="11" s="1"/>
  <c r="C52" i="11"/>
  <c r="C47" i="11"/>
  <c r="B41" i="11"/>
  <c r="C51" i="11" s="1"/>
  <c r="B40" i="11"/>
  <c r="C38" i="11"/>
  <c r="C33" i="11"/>
  <c r="B30" i="11"/>
  <c r="C37" i="11" s="1"/>
  <c r="B29" i="11"/>
  <c r="B27" i="11"/>
  <c r="B26" i="11"/>
  <c r="B25" i="11"/>
  <c r="C25" i="11" s="1"/>
  <c r="C22" i="11"/>
  <c r="H20" i="11"/>
  <c r="C20" i="11"/>
  <c r="C18" i="11"/>
  <c r="H17" i="11"/>
  <c r="B39" i="11" s="1"/>
  <c r="C43" i="11" s="1"/>
  <c r="C17" i="11"/>
  <c r="C24" i="11" s="1"/>
  <c r="C15" i="11"/>
  <c r="H14" i="11"/>
  <c r="B28" i="11" s="1"/>
  <c r="C29" i="11" s="1"/>
  <c r="C13" i="11"/>
  <c r="C11" i="11"/>
  <c r="H10" i="11"/>
  <c r="L9" i="11"/>
  <c r="C9" i="11"/>
  <c r="L8" i="11"/>
  <c r="L7" i="11"/>
  <c r="L6" i="11"/>
  <c r="C6" i="11"/>
  <c r="L5" i="11"/>
  <c r="L4" i="11"/>
  <c r="C4" i="11"/>
  <c r="L3" i="11"/>
  <c r="C2" i="11"/>
  <c r="B37" i="10"/>
  <c r="B26" i="10"/>
  <c r="B38" i="10"/>
  <c r="C38" i="10" s="1"/>
  <c r="C2523" i="10"/>
  <c r="C2517" i="10"/>
  <c r="C2387" i="10"/>
  <c r="C2381" i="10"/>
  <c r="C2251" i="10"/>
  <c r="C2245" i="10"/>
  <c r="C2115" i="10"/>
  <c r="C2109" i="10"/>
  <c r="C1979" i="10"/>
  <c r="C1973" i="10"/>
  <c r="C1843" i="10"/>
  <c r="C1837" i="10"/>
  <c r="C1707" i="10"/>
  <c r="C1701" i="10"/>
  <c r="C1571" i="10"/>
  <c r="C1565" i="10"/>
  <c r="C1163" i="10"/>
  <c r="C1157" i="10"/>
  <c r="C1027" i="10"/>
  <c r="C1021" i="10"/>
  <c r="C349" i="10"/>
  <c r="C345" i="10"/>
  <c r="C341" i="10"/>
  <c r="C333" i="10"/>
  <c r="C329" i="10"/>
  <c r="C321" i="10"/>
  <c r="C317" i="10"/>
  <c r="C309" i="10"/>
  <c r="C305" i="10"/>
  <c r="B297" i="10"/>
  <c r="C297" i="10" s="1"/>
  <c r="C295" i="10"/>
  <c r="C293" i="10"/>
  <c r="C292" i="10"/>
  <c r="C291" i="10"/>
  <c r="C287" i="10"/>
  <c r="C279" i="10"/>
  <c r="B279" i="10"/>
  <c r="C283" i="10" s="1"/>
  <c r="C277" i="10"/>
  <c r="C276" i="10"/>
  <c r="C272" i="10"/>
  <c r="C268" i="10"/>
  <c r="C264" i="10"/>
  <c r="B264" i="10"/>
  <c r="C262" i="10"/>
  <c r="B251" i="10"/>
  <c r="C261" i="10" s="1"/>
  <c r="B250" i="10"/>
  <c r="C257" i="10" s="1"/>
  <c r="C248" i="10"/>
  <c r="C243" i="10"/>
  <c r="B237" i="10"/>
  <c r="C247" i="10" s="1"/>
  <c r="B236" i="10"/>
  <c r="C234" i="10"/>
  <c r="C233" i="10"/>
  <c r="C229" i="10"/>
  <c r="B226" i="10"/>
  <c r="B225" i="10"/>
  <c r="B223" i="10"/>
  <c r="B222" i="10"/>
  <c r="B221" i="10"/>
  <c r="C221" i="10" s="1"/>
  <c r="C219" i="10"/>
  <c r="C214" i="10"/>
  <c r="B208" i="10"/>
  <c r="C218" i="10" s="1"/>
  <c r="B207" i="10"/>
  <c r="C205" i="10"/>
  <c r="B194" i="10"/>
  <c r="C204" i="10" s="1"/>
  <c r="B193" i="10"/>
  <c r="C200" i="10" s="1"/>
  <c r="C191" i="10"/>
  <c r="B183" i="10"/>
  <c r="C190" i="10" s="1"/>
  <c r="B182" i="10"/>
  <c r="C186" i="10" s="1"/>
  <c r="B180" i="10"/>
  <c r="B179" i="10"/>
  <c r="B178" i="10"/>
  <c r="C176" i="10"/>
  <c r="C175" i="10"/>
  <c r="C171" i="10"/>
  <c r="B165" i="10"/>
  <c r="B164" i="10"/>
  <c r="C162" i="10"/>
  <c r="C161" i="10"/>
  <c r="C157" i="10"/>
  <c r="B151" i="10"/>
  <c r="B150" i="10"/>
  <c r="C148" i="10"/>
  <c r="C147" i="10"/>
  <c r="C143" i="10"/>
  <c r="B140" i="10"/>
  <c r="B139" i="10"/>
  <c r="B137" i="10"/>
  <c r="B136" i="10"/>
  <c r="B135" i="10"/>
  <c r="C133" i="10"/>
  <c r="C132" i="10"/>
  <c r="B122" i="10"/>
  <c r="B121" i="10"/>
  <c r="C128" i="10" s="1"/>
  <c r="C119" i="10"/>
  <c r="C114" i="10"/>
  <c r="B108" i="10"/>
  <c r="C118" i="10" s="1"/>
  <c r="B107" i="10"/>
  <c r="C105" i="10"/>
  <c r="B97" i="10"/>
  <c r="C104" i="10" s="1"/>
  <c r="B96" i="10"/>
  <c r="C100" i="10" s="1"/>
  <c r="B95" i="10"/>
  <c r="C96" i="10" s="1"/>
  <c r="B94" i="10"/>
  <c r="B93" i="10"/>
  <c r="B92" i="10"/>
  <c r="C90" i="10"/>
  <c r="B79" i="10"/>
  <c r="C89" i="10" s="1"/>
  <c r="B78" i="10"/>
  <c r="C85" i="10" s="1"/>
  <c r="C76" i="10"/>
  <c r="C75" i="10"/>
  <c r="C71" i="10"/>
  <c r="B65" i="10"/>
  <c r="B64" i="10"/>
  <c r="C62" i="10"/>
  <c r="C61" i="10"/>
  <c r="C57" i="10"/>
  <c r="B54" i="10"/>
  <c r="B53" i="10"/>
  <c r="B51" i="10"/>
  <c r="B50" i="10"/>
  <c r="B49" i="10"/>
  <c r="C46" i="10"/>
  <c r="C44" i="10"/>
  <c r="C42" i="10"/>
  <c r="C41" i="10"/>
  <c r="C220" i="10" s="1"/>
  <c r="C40" i="10"/>
  <c r="C36" i="10"/>
  <c r="C35" i="10"/>
  <c r="C177" i="10" s="1"/>
  <c r="C34" i="10"/>
  <c r="C32" i="10"/>
  <c r="C30" i="10"/>
  <c r="C29" i="10"/>
  <c r="C134" i="10" s="1"/>
  <c r="C28" i="10"/>
  <c r="C26" i="10"/>
  <c r="C24" i="10"/>
  <c r="C23" i="10"/>
  <c r="C91" i="10" s="1"/>
  <c r="C22" i="10"/>
  <c r="L20" i="10"/>
  <c r="B249" i="10" s="1"/>
  <c r="C253" i="10" s="1"/>
  <c r="K20" i="10"/>
  <c r="B206" i="10" s="1"/>
  <c r="C210" i="10" s="1"/>
  <c r="J20" i="10"/>
  <c r="B163" i="10" s="1"/>
  <c r="C167" i="10" s="1"/>
  <c r="I20" i="10"/>
  <c r="B120" i="10" s="1"/>
  <c r="C124" i="10" s="1"/>
  <c r="H20" i="10"/>
  <c r="B77" i="10" s="1"/>
  <c r="C81" i="10" s="1"/>
  <c r="C20" i="10"/>
  <c r="C18" i="10"/>
  <c r="L17" i="10"/>
  <c r="B235" i="10" s="1"/>
  <c r="C239" i="10" s="1"/>
  <c r="K17" i="10"/>
  <c r="B192" i="10" s="1"/>
  <c r="C196" i="10" s="1"/>
  <c r="J17" i="10"/>
  <c r="B149" i="10" s="1"/>
  <c r="C153" i="10" s="1"/>
  <c r="I17" i="10"/>
  <c r="B106" i="10" s="1"/>
  <c r="C110" i="10" s="1"/>
  <c r="H17" i="10"/>
  <c r="B63" i="10" s="1"/>
  <c r="C67" i="10" s="1"/>
  <c r="C17" i="10"/>
  <c r="C48" i="10" s="1"/>
  <c r="C15" i="10"/>
  <c r="L14" i="10"/>
  <c r="B224" i="10" s="1"/>
  <c r="C225" i="10" s="1"/>
  <c r="K14" i="10"/>
  <c r="B181" i="10" s="1"/>
  <c r="C182" i="10" s="1"/>
  <c r="J14" i="10"/>
  <c r="B138" i="10" s="1"/>
  <c r="C139" i="10" s="1"/>
  <c r="I14" i="10"/>
  <c r="H14" i="10"/>
  <c r="B52" i="10" s="1"/>
  <c r="C53" i="10" s="1"/>
  <c r="C13" i="10"/>
  <c r="C11" i="10"/>
  <c r="L10" i="10"/>
  <c r="K10" i="10"/>
  <c r="J10" i="10"/>
  <c r="I10" i="10"/>
  <c r="H10" i="10"/>
  <c r="L9" i="10"/>
  <c r="C9" i="10"/>
  <c r="L8" i="10"/>
  <c r="L7" i="10"/>
  <c r="L6" i="10"/>
  <c r="C6" i="10"/>
  <c r="L5" i="10"/>
  <c r="L4" i="10"/>
  <c r="C4" i="10"/>
  <c r="L3" i="10"/>
  <c r="C2" i="10"/>
  <c r="C71" i="1"/>
  <c r="P17" i="1"/>
  <c r="B435" i="1" s="1"/>
  <c r="C436" i="1" s="1"/>
  <c r="P20" i="1"/>
  <c r="B446" i="1" s="1"/>
  <c r="C450" i="1" s="1"/>
  <c r="C15" i="2"/>
  <c r="C15" i="3"/>
  <c r="C15" i="4"/>
  <c r="C15" i="5"/>
  <c r="C15" i="6"/>
  <c r="C15" i="7"/>
  <c r="V17" i="1"/>
  <c r="B673" i="1" s="1"/>
  <c r="C674" i="1" s="1"/>
  <c r="U17" i="1"/>
  <c r="B634" i="1" s="1"/>
  <c r="C635" i="1" s="1"/>
  <c r="T17" i="1"/>
  <c r="B595" i="1" s="1"/>
  <c r="C596" i="1" s="1"/>
  <c r="S17" i="1"/>
  <c r="B556" i="1" s="1"/>
  <c r="C557" i="1" s="1"/>
  <c r="R17" i="1"/>
  <c r="B517" i="1" s="1"/>
  <c r="C518" i="1" s="1"/>
  <c r="Q17" i="1"/>
  <c r="B474" i="1" s="1"/>
  <c r="C475" i="1" s="1"/>
  <c r="O17" i="1"/>
  <c r="B392" i="1" s="1"/>
  <c r="C393" i="1" s="1"/>
  <c r="N17" i="1"/>
  <c r="B353" i="1" s="1"/>
  <c r="C354" i="1" s="1"/>
  <c r="B107" i="1"/>
  <c r="C107" i="1" s="1"/>
  <c r="B59" i="1"/>
  <c r="C59" i="1" s="1"/>
  <c r="V23" i="1"/>
  <c r="B698" i="1" s="1"/>
  <c r="C702" i="1" s="1"/>
  <c r="U23" i="1"/>
  <c r="B659" i="1" s="1"/>
  <c r="C663" i="1" s="1"/>
  <c r="T23" i="1"/>
  <c r="B620" i="1" s="1"/>
  <c r="C624" i="1" s="1"/>
  <c r="S23" i="1"/>
  <c r="B581" i="1" s="1"/>
  <c r="C585" i="1" s="1"/>
  <c r="R23" i="1"/>
  <c r="B538" i="1" s="1"/>
  <c r="C542" i="1" s="1"/>
  <c r="Q23" i="1"/>
  <c r="B499" i="1" s="1"/>
  <c r="C503" i="1" s="1"/>
  <c r="P23" i="1"/>
  <c r="B460" i="1" s="1"/>
  <c r="C464" i="1" s="1"/>
  <c r="O23" i="1"/>
  <c r="B417" i="1" s="1"/>
  <c r="C421" i="1" s="1"/>
  <c r="V20" i="1"/>
  <c r="B684" i="1" s="1"/>
  <c r="C688" i="1" s="1"/>
  <c r="U20" i="1"/>
  <c r="B645" i="1" s="1"/>
  <c r="C649" i="1" s="1"/>
  <c r="T20" i="1"/>
  <c r="B606" i="1" s="1"/>
  <c r="C610" i="1" s="1"/>
  <c r="S20" i="1"/>
  <c r="B567" i="1" s="1"/>
  <c r="C571" i="1" s="1"/>
  <c r="R20" i="1"/>
  <c r="B528" i="1" s="1"/>
  <c r="C532" i="1" s="1"/>
  <c r="Q20" i="1"/>
  <c r="B485" i="1" s="1"/>
  <c r="C489" i="1" s="1"/>
  <c r="O20" i="1"/>
  <c r="B403" i="1" s="1"/>
  <c r="C407" i="1" s="1"/>
  <c r="V13" i="1"/>
  <c r="U13" i="1"/>
  <c r="T13" i="1"/>
  <c r="S13" i="1"/>
  <c r="R13" i="1"/>
  <c r="Q13" i="1"/>
  <c r="P13" i="1"/>
  <c r="O13"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L17" i="5"/>
  <c r="C44" i="5"/>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B224" i="5"/>
  <c r="C225" i="5"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7" i="1"/>
  <c r="B314" i="1" s="1"/>
  <c r="C315" i="1" s="1"/>
  <c r="L17" i="1"/>
  <c r="B275" i="1" s="1"/>
  <c r="C276" i="1" s="1"/>
  <c r="K17" i="1"/>
  <c r="B232" i="1" s="1"/>
  <c r="C233" i="1" s="1"/>
  <c r="J17" i="1"/>
  <c r="B193" i="1" s="1"/>
  <c r="C194" i="1" s="1"/>
  <c r="I17" i="1"/>
  <c r="B154" i="1" s="1"/>
  <c r="C155" i="1" s="1"/>
  <c r="H17" i="1"/>
  <c r="B115" i="1" s="1"/>
  <c r="C116" i="1" s="1"/>
  <c r="H20" i="1"/>
  <c r="B126" i="1" s="1"/>
  <c r="C130" i="1" s="1"/>
  <c r="B235" i="5"/>
  <c r="C239" i="5" s="1"/>
  <c r="L10" i="5"/>
  <c r="O20" i="7"/>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B396" i="7"/>
  <c r="C400" i="7" s="1"/>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C206" i="6" s="1"/>
  <c r="B179" i="6"/>
  <c r="B178" i="6"/>
  <c r="C176" i="6"/>
  <c r="B165" i="6"/>
  <c r="C175" i="6" s="1"/>
  <c r="B164" i="6"/>
  <c r="C171" i="6" s="1"/>
  <c r="C162" i="6"/>
  <c r="B151" i="6"/>
  <c r="C161" i="6" s="1"/>
  <c r="B150" i="6"/>
  <c r="C157" i="6" s="1"/>
  <c r="C148" i="6"/>
  <c r="B140" i="6"/>
  <c r="C147" i="6" s="1"/>
  <c r="B139" i="6"/>
  <c r="C143" i="6" s="1"/>
  <c r="B137" i="6"/>
  <c r="B136" i="6"/>
  <c r="B135" i="6"/>
  <c r="C133" i="6"/>
  <c r="C128" i="6"/>
  <c r="B122" i="6"/>
  <c r="C132" i="6" s="1"/>
  <c r="B121" i="6"/>
  <c r="C119" i="6"/>
  <c r="C114" i="6"/>
  <c r="B108" i="6"/>
  <c r="C118" i="6" s="1"/>
  <c r="B107" i="6"/>
  <c r="C105" i="6"/>
  <c r="C100" i="6"/>
  <c r="B97" i="6"/>
  <c r="C104" i="6" s="1"/>
  <c r="B96" i="6"/>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C38" i="4"/>
  <c r="B62" i="4"/>
  <c r="C62" i="4" s="1"/>
  <c r="B50" i="4"/>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C347" i="4"/>
  <c r="B341" i="4"/>
  <c r="C351" i="4" s="1"/>
  <c r="B340" i="4"/>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C189" i="4"/>
  <c r="B183" i="4"/>
  <c r="B182" i="4"/>
  <c r="C180" i="4"/>
  <c r="C175" i="4"/>
  <c r="B169" i="4"/>
  <c r="C179" i="4" s="1"/>
  <c r="B168" i="4"/>
  <c r="C166" i="4"/>
  <c r="C165" i="4"/>
  <c r="B158" i="4"/>
  <c r="B157" i="4"/>
  <c r="C161" i="4" s="1"/>
  <c r="B155" i="4"/>
  <c r="B154" i="4"/>
  <c r="B153" i="4"/>
  <c r="C151" i="4"/>
  <c r="C146" i="4"/>
  <c r="B140" i="4"/>
  <c r="C150" i="4" s="1"/>
  <c r="B139" i="4"/>
  <c r="C137" i="4"/>
  <c r="C136" i="4"/>
  <c r="C132" i="4"/>
  <c r="B126" i="4"/>
  <c r="B125" i="4"/>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6" i="4"/>
  <c r="C54" i="4"/>
  <c r="C53" i="4"/>
  <c r="C324" i="4" s="1"/>
  <c r="C52" i="4"/>
  <c r="C50" i="4"/>
  <c r="C48" i="4"/>
  <c r="C47" i="4"/>
  <c r="C281" i="4" s="1"/>
  <c r="C46" i="4"/>
  <c r="C44" i="4"/>
  <c r="C42" i="4"/>
  <c r="C41" i="4"/>
  <c r="C238" i="4" s="1"/>
  <c r="C40" i="4"/>
  <c r="C36" i="4"/>
  <c r="C35" i="4"/>
  <c r="C195" i="4" s="1"/>
  <c r="C34" i="4"/>
  <c r="C32" i="4"/>
  <c r="C30" i="4"/>
  <c r="C29" i="4"/>
  <c r="C152" i="4" s="1"/>
  <c r="C28" i="4"/>
  <c r="C26" i="4"/>
  <c r="C24" i="4"/>
  <c r="C23" i="4"/>
  <c r="C109" i="4" s="1"/>
  <c r="C22" i="4"/>
  <c r="B310" i="4"/>
  <c r="C314" i="4" s="1"/>
  <c r="I20" i="4"/>
  <c r="B138" i="4" s="1"/>
  <c r="C142" i="4" s="1"/>
  <c r="H20" i="4"/>
  <c r="B95" i="4" s="1"/>
  <c r="C99" i="4" s="1"/>
  <c r="C20" i="4"/>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83" i="3"/>
  <c r="C279" i="3"/>
  <c r="B279" i="3"/>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35" i="3" s="1"/>
  <c r="C219" i="3"/>
  <c r="B208" i="3"/>
  <c r="C218" i="3" s="1"/>
  <c r="B207" i="3"/>
  <c r="C214" i="3" s="1"/>
  <c r="B206" i="3"/>
  <c r="C210" i="3" s="1"/>
  <c r="C205" i="3"/>
  <c r="B194" i="3"/>
  <c r="C204" i="3" s="1"/>
  <c r="B193" i="3"/>
  <c r="C200" i="3" s="1"/>
  <c r="C191" i="3"/>
  <c r="C186" i="3"/>
  <c r="B183" i="3"/>
  <c r="C190" i="3" s="1"/>
  <c r="B182" i="3"/>
  <c r="B180" i="3"/>
  <c r="B179" i="3"/>
  <c r="B178" i="3"/>
  <c r="C192" i="3" s="1"/>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3" i="1"/>
  <c r="C2924" i="1"/>
  <c r="C2918" i="1"/>
  <c r="C2788" i="1"/>
  <c r="C2782" i="1"/>
  <c r="C2652" i="1"/>
  <c r="C2646" i="1"/>
  <c r="C2516" i="1"/>
  <c r="C2510" i="1"/>
  <c r="C2380" i="1"/>
  <c r="C2374" i="1"/>
  <c r="C2244" i="1"/>
  <c r="C2238" i="1"/>
  <c r="C2108" i="1"/>
  <c r="C2102" i="1"/>
  <c r="C1972" i="1"/>
  <c r="C1966" i="1"/>
  <c r="C1564" i="1"/>
  <c r="C1558" i="1"/>
  <c r="C1428" i="1"/>
  <c r="C1422" i="1"/>
  <c r="C734" i="1"/>
  <c r="C733" i="1"/>
  <c r="C732" i="1"/>
  <c r="C724" i="1"/>
  <c r="B724" i="1"/>
  <c r="C728" i="1" s="1"/>
  <c r="C722" i="1"/>
  <c r="C721" i="1"/>
  <c r="C717" i="1"/>
  <c r="C709" i="1"/>
  <c r="B709" i="1"/>
  <c r="C713" i="1" s="1"/>
  <c r="C707" i="1"/>
  <c r="B700" i="1"/>
  <c r="C706" i="1" s="1"/>
  <c r="B699" i="1"/>
  <c r="C697" i="1"/>
  <c r="B686" i="1"/>
  <c r="C696" i="1" s="1"/>
  <c r="B685" i="1"/>
  <c r="C692" i="1" s="1"/>
  <c r="C683" i="1"/>
  <c r="B675" i="1"/>
  <c r="C682" i="1" s="1"/>
  <c r="B674" i="1"/>
  <c r="C678" i="1" s="1"/>
  <c r="B672" i="1"/>
  <c r="B671" i="1"/>
  <c r="B670" i="1"/>
  <c r="C668" i="1"/>
  <c r="B661" i="1"/>
  <c r="C667" i="1" s="1"/>
  <c r="B660" i="1"/>
  <c r="C658" i="1"/>
  <c r="B647" i="1"/>
  <c r="C657" i="1" s="1"/>
  <c r="B646" i="1"/>
  <c r="C653" i="1" s="1"/>
  <c r="C644" i="1"/>
  <c r="B636" i="1"/>
  <c r="C643" i="1" s="1"/>
  <c r="B635" i="1"/>
  <c r="C639" i="1" s="1"/>
  <c r="B633" i="1"/>
  <c r="B632" i="1"/>
  <c r="B631" i="1"/>
  <c r="C629" i="1"/>
  <c r="B622" i="1"/>
  <c r="C628" i="1" s="1"/>
  <c r="B621" i="1"/>
  <c r="C619" i="1"/>
  <c r="B608" i="1"/>
  <c r="C618" i="1" s="1"/>
  <c r="B607" i="1"/>
  <c r="C614" i="1" s="1"/>
  <c r="C605" i="1"/>
  <c r="B597" i="1"/>
  <c r="C604" i="1" s="1"/>
  <c r="B596" i="1"/>
  <c r="C600" i="1" s="1"/>
  <c r="B594" i="1"/>
  <c r="B593" i="1"/>
  <c r="B592" i="1"/>
  <c r="C590" i="1"/>
  <c r="B583" i="1"/>
  <c r="C589" i="1" s="1"/>
  <c r="B582" i="1"/>
  <c r="C580" i="1"/>
  <c r="B569" i="1"/>
  <c r="C579" i="1" s="1"/>
  <c r="B568" i="1"/>
  <c r="C575" i="1" s="1"/>
  <c r="C566" i="1"/>
  <c r="B558" i="1"/>
  <c r="C565" i="1" s="1"/>
  <c r="B557" i="1"/>
  <c r="C561" i="1" s="1"/>
  <c r="B555" i="1"/>
  <c r="B554" i="1"/>
  <c r="B553" i="1"/>
  <c r="C551" i="1"/>
  <c r="B540" i="1"/>
  <c r="C550" i="1" s="1"/>
  <c r="B539" i="1"/>
  <c r="C546" i="1" s="1"/>
  <c r="C537" i="1"/>
  <c r="B530" i="1"/>
  <c r="C536" i="1" s="1"/>
  <c r="B529" i="1"/>
  <c r="C527" i="1"/>
  <c r="B519" i="1"/>
  <c r="C526" i="1" s="1"/>
  <c r="B518" i="1"/>
  <c r="C522" i="1" s="1"/>
  <c r="B516" i="1"/>
  <c r="B515" i="1"/>
  <c r="B514" i="1"/>
  <c r="C512" i="1"/>
  <c r="B501" i="1"/>
  <c r="C511" i="1" s="1"/>
  <c r="B500" i="1"/>
  <c r="C507" i="1" s="1"/>
  <c r="C498" i="1"/>
  <c r="B487" i="1"/>
  <c r="C497" i="1" s="1"/>
  <c r="B486" i="1"/>
  <c r="C493" i="1" s="1"/>
  <c r="C484" i="1"/>
  <c r="B476" i="1"/>
  <c r="C483" i="1" s="1"/>
  <c r="B475" i="1"/>
  <c r="C479" i="1" s="1"/>
  <c r="B473" i="1"/>
  <c r="B472" i="1"/>
  <c r="B471" i="1"/>
  <c r="C469" i="1"/>
  <c r="B462" i="1"/>
  <c r="C468" i="1" s="1"/>
  <c r="B461" i="1"/>
  <c r="C459" i="1"/>
  <c r="B448" i="1"/>
  <c r="C458" i="1" s="1"/>
  <c r="B447" i="1"/>
  <c r="C454" i="1" s="1"/>
  <c r="C445" i="1"/>
  <c r="B437" i="1"/>
  <c r="C444" i="1" s="1"/>
  <c r="B436" i="1"/>
  <c r="C440" i="1" s="1"/>
  <c r="B434" i="1"/>
  <c r="B433" i="1"/>
  <c r="B432" i="1"/>
  <c r="C430" i="1"/>
  <c r="B419" i="1"/>
  <c r="C429" i="1" s="1"/>
  <c r="B418" i="1"/>
  <c r="C425" i="1" s="1"/>
  <c r="C416" i="1"/>
  <c r="B405" i="1"/>
  <c r="C415" i="1" s="1"/>
  <c r="B404" i="1"/>
  <c r="C411" i="1" s="1"/>
  <c r="C402" i="1"/>
  <c r="B394" i="1"/>
  <c r="C401" i="1" s="1"/>
  <c r="B393" i="1"/>
  <c r="C397" i="1" s="1"/>
  <c r="B391" i="1"/>
  <c r="B390" i="1"/>
  <c r="B389" i="1"/>
  <c r="C387" i="1"/>
  <c r="B380" i="1"/>
  <c r="C386" i="1" s="1"/>
  <c r="B379" i="1"/>
  <c r="C377" i="1"/>
  <c r="B366" i="1"/>
  <c r="C376" i="1" s="1"/>
  <c r="B365" i="1"/>
  <c r="C372" i="1" s="1"/>
  <c r="C363" i="1"/>
  <c r="B355" i="1"/>
  <c r="C362" i="1" s="1"/>
  <c r="B354" i="1"/>
  <c r="C358" i="1" s="1"/>
  <c r="B352" i="1"/>
  <c r="B351" i="1"/>
  <c r="B350" i="1"/>
  <c r="C348" i="1"/>
  <c r="B341" i="1"/>
  <c r="C347" i="1" s="1"/>
  <c r="B340" i="1"/>
  <c r="C338" i="1"/>
  <c r="B327" i="1"/>
  <c r="C337" i="1" s="1"/>
  <c r="B326" i="1"/>
  <c r="C333" i="1" s="1"/>
  <c r="C324" i="1"/>
  <c r="B316" i="1"/>
  <c r="C323" i="1" s="1"/>
  <c r="B315" i="1"/>
  <c r="C319" i="1" s="1"/>
  <c r="B313" i="1"/>
  <c r="B312" i="1"/>
  <c r="B311" i="1"/>
  <c r="C309" i="1"/>
  <c r="B302" i="1"/>
  <c r="C308" i="1" s="1"/>
  <c r="B301" i="1"/>
  <c r="C299" i="1"/>
  <c r="B288" i="1"/>
  <c r="C298" i="1" s="1"/>
  <c r="B287" i="1"/>
  <c r="C294" i="1" s="1"/>
  <c r="C285" i="1"/>
  <c r="B277" i="1"/>
  <c r="C284" i="1" s="1"/>
  <c r="B276" i="1"/>
  <c r="C280" i="1" s="1"/>
  <c r="B274" i="1"/>
  <c r="B273" i="1"/>
  <c r="B272" i="1"/>
  <c r="C270" i="1"/>
  <c r="B259" i="1"/>
  <c r="C269" i="1" s="1"/>
  <c r="B258" i="1"/>
  <c r="C265" i="1" s="1"/>
  <c r="C256" i="1"/>
  <c r="B245" i="1"/>
  <c r="C255" i="1" s="1"/>
  <c r="B244" i="1"/>
  <c r="C251" i="1" s="1"/>
  <c r="C242" i="1"/>
  <c r="B234" i="1"/>
  <c r="C241" i="1" s="1"/>
  <c r="B233" i="1"/>
  <c r="C237" i="1" s="1"/>
  <c r="B231" i="1"/>
  <c r="B230" i="1"/>
  <c r="B229" i="1"/>
  <c r="C227" i="1"/>
  <c r="B220" i="1"/>
  <c r="C226" i="1" s="1"/>
  <c r="B219" i="1"/>
  <c r="C217" i="1"/>
  <c r="B206" i="1"/>
  <c r="C216" i="1" s="1"/>
  <c r="B205" i="1"/>
  <c r="C212" i="1" s="1"/>
  <c r="C203" i="1"/>
  <c r="B195" i="1"/>
  <c r="C202" i="1" s="1"/>
  <c r="B194" i="1"/>
  <c r="C198" i="1" s="1"/>
  <c r="B192" i="1"/>
  <c r="B191" i="1"/>
  <c r="B190" i="1"/>
  <c r="C188" i="1"/>
  <c r="B181" i="1"/>
  <c r="C187" i="1" s="1"/>
  <c r="B180" i="1"/>
  <c r="C178" i="1"/>
  <c r="B167" i="1"/>
  <c r="C177" i="1" s="1"/>
  <c r="B166" i="1"/>
  <c r="C173" i="1" s="1"/>
  <c r="C164" i="1"/>
  <c r="B156" i="1"/>
  <c r="C163" i="1" s="1"/>
  <c r="B155" i="1"/>
  <c r="C159" i="1" s="1"/>
  <c r="B153" i="1"/>
  <c r="B152" i="1"/>
  <c r="B151" i="1"/>
  <c r="C149" i="1"/>
  <c r="B142" i="1"/>
  <c r="C148" i="1" s="1"/>
  <c r="B141" i="1"/>
  <c r="C139" i="1"/>
  <c r="B128" i="1"/>
  <c r="C138" i="1" s="1"/>
  <c r="B127" i="1"/>
  <c r="C134" i="1" s="1"/>
  <c r="C125" i="1"/>
  <c r="B117" i="1"/>
  <c r="C124" i="1" s="1"/>
  <c r="B116" i="1"/>
  <c r="C120" i="1" s="1"/>
  <c r="B114" i="1"/>
  <c r="B113" i="1"/>
  <c r="B112" i="1"/>
  <c r="C109" i="1"/>
  <c r="C105" i="1"/>
  <c r="C104" i="1"/>
  <c r="C669" i="1" s="1"/>
  <c r="C103" i="1"/>
  <c r="C101" i="1"/>
  <c r="C99" i="1"/>
  <c r="C98" i="1"/>
  <c r="C630" i="1" s="1"/>
  <c r="C97" i="1"/>
  <c r="C95" i="1"/>
  <c r="C93" i="1"/>
  <c r="C92" i="1"/>
  <c r="C591" i="1" s="1"/>
  <c r="C91" i="1"/>
  <c r="C89" i="1"/>
  <c r="C87" i="1"/>
  <c r="C86" i="1"/>
  <c r="C552" i="1" s="1"/>
  <c r="C85" i="1"/>
  <c r="B83" i="1"/>
  <c r="C83" i="1" s="1"/>
  <c r="C81" i="1"/>
  <c r="C80" i="1"/>
  <c r="C513" i="1" s="1"/>
  <c r="C79" i="1"/>
  <c r="C77" i="1"/>
  <c r="C75" i="1"/>
  <c r="C74" i="1"/>
  <c r="C470" i="1" s="1"/>
  <c r="C73" i="1"/>
  <c r="C69" i="1"/>
  <c r="C68" i="1"/>
  <c r="C431" i="1" s="1"/>
  <c r="C67" i="1"/>
  <c r="C65" i="1"/>
  <c r="C63" i="1"/>
  <c r="C62" i="1"/>
  <c r="C388" i="1" s="1"/>
  <c r="C61" i="1"/>
  <c r="C57" i="1"/>
  <c r="C56" i="1"/>
  <c r="C349" i="1" s="1"/>
  <c r="C55" i="1"/>
  <c r="C53" i="1"/>
  <c r="C51" i="1"/>
  <c r="C50" i="1"/>
  <c r="C310" i="1" s="1"/>
  <c r="C49" i="1"/>
  <c r="C47" i="1"/>
  <c r="C45" i="1"/>
  <c r="C44" i="1"/>
  <c r="C271" i="1" s="1"/>
  <c r="C43" i="1"/>
  <c r="C41" i="1"/>
  <c r="C39" i="1"/>
  <c r="C38" i="1"/>
  <c r="C228" i="1" s="1"/>
  <c r="C37" i="1"/>
  <c r="C35" i="1"/>
  <c r="C33" i="1"/>
  <c r="C32" i="1"/>
  <c r="C189" i="1" s="1"/>
  <c r="C31" i="1"/>
  <c r="C29" i="1"/>
  <c r="C27" i="1"/>
  <c r="C26" i="1"/>
  <c r="C150" i="1" s="1"/>
  <c r="C25" i="1"/>
  <c r="N23" i="1"/>
  <c r="B378" i="1" s="1"/>
  <c r="C382" i="1" s="1"/>
  <c r="M23" i="1"/>
  <c r="B339" i="1" s="1"/>
  <c r="C343" i="1" s="1"/>
  <c r="L23" i="1"/>
  <c r="B300" i="1" s="1"/>
  <c r="C304" i="1" s="1"/>
  <c r="K23" i="1"/>
  <c r="B257" i="1" s="1"/>
  <c r="C261" i="1" s="1"/>
  <c r="J23" i="1"/>
  <c r="B218" i="1" s="1"/>
  <c r="C222" i="1" s="1"/>
  <c r="I23" i="1"/>
  <c r="B179" i="1" s="1"/>
  <c r="C183" i="1" s="1"/>
  <c r="H23" i="1"/>
  <c r="B140" i="1" s="1"/>
  <c r="C144" i="1" s="1"/>
  <c r="C23" i="1"/>
  <c r="C21" i="1"/>
  <c r="N20" i="1"/>
  <c r="B364" i="1" s="1"/>
  <c r="C368" i="1" s="1"/>
  <c r="M20" i="1"/>
  <c r="B325" i="1" s="1"/>
  <c r="C329" i="1" s="1"/>
  <c r="L20" i="1"/>
  <c r="B286" i="1" s="1"/>
  <c r="C290" i="1" s="1"/>
  <c r="K20" i="1"/>
  <c r="B243" i="1" s="1"/>
  <c r="C247" i="1" s="1"/>
  <c r="J20" i="1"/>
  <c r="B204" i="1" s="1"/>
  <c r="C208" i="1" s="1"/>
  <c r="I20" i="1"/>
  <c r="B165" i="1" s="1"/>
  <c r="C169" i="1" s="1"/>
  <c r="C20" i="1"/>
  <c r="C111" i="1" s="1"/>
  <c r="C16" i="1"/>
  <c r="N13" i="1"/>
  <c r="M13" i="1"/>
  <c r="L13" i="1"/>
  <c r="K13" i="1"/>
  <c r="J13" i="1"/>
  <c r="I13" i="1"/>
  <c r="L12" i="1"/>
  <c r="L11" i="1"/>
  <c r="L10" i="1"/>
  <c r="C10" i="1"/>
  <c r="L9" i="1"/>
  <c r="L8" i="1"/>
  <c r="C8" i="1"/>
  <c r="L7" i="1"/>
  <c r="C6" i="1"/>
  <c r="C698" i="1" l="1"/>
  <c r="C670" i="1"/>
  <c r="C684" i="1"/>
  <c r="C581" i="1"/>
  <c r="C606" i="1"/>
  <c r="C592" i="1"/>
  <c r="C620" i="1"/>
  <c r="C659" i="1"/>
  <c r="C645" i="1"/>
  <c r="C631" i="1"/>
  <c r="C74" i="15"/>
  <c r="C31" i="15"/>
  <c r="C45" i="15"/>
  <c r="C59" i="15"/>
  <c r="C88" i="15"/>
  <c r="C102" i="15"/>
  <c r="C39" i="11"/>
  <c r="C53" i="11"/>
  <c r="C178" i="10"/>
  <c r="C135" i="10"/>
  <c r="C92" i="10"/>
  <c r="C49" i="10"/>
  <c r="C106" i="10"/>
  <c r="C192" i="10"/>
  <c r="C235" i="10"/>
  <c r="C63" i="10"/>
  <c r="C77" i="10"/>
  <c r="C120" i="10"/>
  <c r="C149" i="10"/>
  <c r="C163" i="10"/>
  <c r="C206" i="10"/>
  <c r="C249" i="10"/>
  <c r="C210" i="7"/>
  <c r="C310" i="7"/>
  <c r="C67" i="4"/>
  <c r="C95" i="7"/>
  <c r="C267" i="7"/>
  <c r="C138" i="7"/>
  <c r="C325" i="7"/>
  <c r="C239" i="7"/>
  <c r="C178" i="5"/>
  <c r="C120" i="5"/>
  <c r="C206" i="5"/>
  <c r="C92" i="5"/>
  <c r="C192" i="6"/>
  <c r="C135" i="6"/>
  <c r="C49" i="6"/>
  <c r="C221" i="6"/>
  <c r="C221" i="5"/>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0" i="1"/>
  <c r="C339" i="1"/>
  <c r="C179" i="1"/>
  <c r="C140" i="1"/>
  <c r="C229" i="1"/>
  <c r="C243" i="1"/>
  <c r="C350" i="1"/>
  <c r="C364" i="1"/>
  <c r="C378" i="1"/>
  <c r="C151" i="1"/>
  <c r="C165" i="1"/>
  <c r="C272" i="1"/>
  <c r="C286" i="1"/>
  <c r="C471" i="1"/>
  <c r="C485" i="1"/>
  <c r="C499" i="1"/>
  <c r="C190" i="1"/>
  <c r="C204" i="1"/>
  <c r="C218" i="1"/>
  <c r="C311" i="1"/>
  <c r="C325" i="1"/>
  <c r="C432" i="1"/>
  <c r="C389" i="1"/>
  <c r="C403" i="1"/>
  <c r="C417" i="1"/>
  <c r="C112" i="1"/>
  <c r="C126" i="1"/>
  <c r="C257" i="1"/>
  <c r="C446" i="1"/>
  <c r="C460" i="1"/>
  <c r="C514" i="1"/>
  <c r="C528" i="1"/>
  <c r="C538" i="1"/>
  <c r="C553" i="1"/>
  <c r="C567" i="1"/>
</calcChain>
</file>

<file path=xl/sharedStrings.xml><?xml version="1.0" encoding="utf-8"?>
<sst xmlns="http://schemas.openxmlformats.org/spreadsheetml/2006/main" count="6595" uniqueCount="571">
  <si>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</si>
  <si>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</si>
  <si>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</si>
  <si>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</si>
  <si>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</si>
  <si>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</si>
  <si>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</si>
  <si>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</si>
  <si>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</si>
  <si>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</si>
  <si>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</si>
  <si>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</si>
  <si>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</si>
  <si>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</si>
  <si>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</si>
  <si>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</si>
  <si>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</si>
  <si>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</si>
  <si>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</si>
  <si>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</si>
  <si>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</si>
  <si>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</si>
  <si>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</si>
  <si>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</si>
  <si>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</si>
  <si>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</si>
  <si>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</si>
  <si>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</si>
  <si>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</si>
  <si>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</si>
  <si>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</si>
  <si>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</si>
  <si>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</si>
  <si>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</si>
  <si>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</si>
  <si>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</si>
  <si>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</si>
  <si>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</si>
  <si>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</si>
  <si>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</si>
  <si>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</si>
  <si>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</si>
  <si>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</si>
  <si>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</si>
  <si>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</si>
  <si>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</si>
  <si>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</si>
  <si>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</si>
  <si>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</si>
  <si>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</si>
  <si>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</si>
  <si>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</si>
  <si>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</si>
  <si>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</si>
  <si>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</si>
  <si>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</si>
  <si>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</si>
  <si>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</si>
  <si>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</si>
  <si>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</si>
  <si>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</si>
  <si>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</si>
  <si>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</si>
  <si>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</si>
  <si>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</si>
  <si>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</si>
  <si>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</si>
  <si>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</si>
  <si>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</si>
  <si>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</si>
  <si>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</si>
  <si>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</si>
  <si>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</si>
  <si>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</si>
  <si>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</si>
  <si>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</si>
  <si>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</si>
  <si>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</si>
  <si>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</si>
  <si>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</si>
  <si>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</si>
  <si>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</si>
  <si>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</si>
  <si>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</si>
  <si>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</si>
  <si>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</si>
  <si>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</si>
  <si>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</si>
  <si>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</si>
  <si>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</si>
  <si>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</si>
  <si>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</si>
  <si>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</si>
  <si>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</si>
  <si>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</si>
  <si>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</si>
  <si>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</si>
  <si>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</si>
  <si>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</si>
  <si>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</si>
  <si>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</si>
  <si>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</si>
  <si>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</si>
  <si>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</si>
  <si>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</si>
  <si>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</si>
  <si>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</si>
  <si>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</si>
  <si>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</si>
  <si>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</si>
  <si>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</si>
  <si>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</si>
  <si>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</si>
  <si>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</si>
  <si>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</si>
  <si>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</si>
  <si>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</si>
  <si>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</si>
  <si>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</si>
  <si>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</si>
  <si>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</si>
  <si>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</si>
  <si>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</si>
  <si>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</si>
  <si>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</si>
  <si>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</si>
  <si>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</si>
  <si>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</si>
  <si>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</si>
  <si>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</si>
  <si>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</si>
  <si>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</si>
  <si>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</si>
  <si>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</si>
  <si>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</si>
  <si>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</si>
  <si>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</si>
  <si>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</si>
  <si>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</si>
  <si>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</si>
  <si>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</si>
  <si>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</si>
  <si>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</si>
  <si>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</si>
  <si>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</si>
  <si>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</si>
  <si>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</si>
  <si>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</si>
  <si>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</si>
  <si>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</si>
  <si>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</si>
  <si>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</si>
  <si>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</si>
  <si>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</si>
  <si>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</si>
  <si>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</si>
  <si>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</si>
  <si>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</si>
  <si>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</si>
  <si>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</si>
  <si>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</si>
  <si>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</si>
  <si>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</si>
  <si>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</si>
  <si>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</si>
  <si>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</si>
  <si>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</si>
  <si>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</si>
  <si>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</si>
  <si>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</si>
  <si>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</si>
  <si>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</si>
  <si>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</si>
  <si>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</si>
  <si>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</si>
  <si>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</si>
  <si>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</si>
  <si>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</si>
  <si>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</si>
  <si>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</si>
  <si>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</si>
  <si>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</si>
  <si>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</si>
  <si>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</si>
  <si>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</si>
  <si>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</si>
  <si>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</si>
  <si>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</si>
  <si>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</si>
  <si>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</si>
  <si>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</si>
  <si>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</si>
  <si>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</si>
  <si>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</si>
  <si>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</si>
  <si>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</si>
  <si>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</si>
  <si>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</si>
  <si>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</si>
  <si>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</si>
  <si>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</si>
  <si>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</si>
  <si>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</si>
  <si>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</si>
  <si>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</si>
  <si>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</si>
  <si>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</si>
  <si>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</si>
  <si>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</si>
  <si>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</si>
  <si>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</si>
  <si>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</si>
  <si>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</si>
  <si>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</si>
  <si>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</si>
  <si>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</si>
  <si>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</si>
  <si>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</si>
  <si>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</si>
  <si>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</si>
  <si>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</si>
  <si>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</si>
  <si>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</si>
  <si>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</si>
  <si>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</si>
  <si>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</si>
  <si>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</si>
  <si>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</si>
  <si>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</si>
  <si>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</si>
  <si>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</si>
  <si>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</si>
  <si>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</si>
  <si>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</si>
  <si>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</si>
  <si>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</si>
  <si>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</si>
  <si>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</si>
  <si>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</si>
  <si>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</si>
  <si>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</si>
  <si>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</si>
  <si>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</si>
  <si>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</si>
  <si>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</si>
  <si>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</si>
  <si>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</si>
  <si>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</si>
  <si>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</si>
  <si>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</si>
  <si>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</si>
  <si>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</si>
  <si>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</si>
  <si>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</si>
  <si>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</si>
  <si>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</si>
  <si>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</si>
  <si>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</si>
  <si>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</si>
  <si>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</si>
  <si>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</si>
  <si>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</si>
  <si>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</si>
  <si>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</si>
  <si>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</si>
  <si>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</si>
  <si>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</si>
  <si>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</si>
  <si>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</si>
  <si>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</si>
  <si>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</si>
  <si>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</si>
  <si>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</si>
  <si>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</si>
  <si>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</si>
  <si>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</si>
  <si>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</si>
  <si>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</si>
  <si>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</si>
  <si>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</si>
  <si>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</si>
  <si>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</si>
  <si>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</si>
  <si>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</si>
  <si>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</si>
  <si>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</si>
  <si>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</si>
  <si>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</si>
  <si>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</si>
  <si>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</si>
  <si>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</si>
  <si>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</si>
  <si>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</si>
  <si>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</si>
  <si>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</si>
  <si>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</si>
  <si>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</si>
  <si>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</si>
  <si>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</si>
  <si>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</si>
  <si>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</si>
  <si>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</si>
  <si>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</si>
  <si>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</si>
  <si>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</si>
  <si>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</si>
  <si>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G3628856T</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</si>
  <si>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</si>
  <si>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</si>
  <si>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</si>
  <si>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</si>
  <si>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</si>
  <si>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</si>
  <si>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</si>
  <si>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</si>
  <si>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</si>
  <si>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</si>
  <si>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</si>
  <si>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</si>
  <si>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</si>
  <si>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</si>
  <si>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</si>
  <si>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</si>
  <si>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</si>
  <si>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</si>
  <si>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</si>
  <si>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</si>
  <si>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</si>
  <si>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</si>
  <si>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</si>
  <si>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</si>
  <si>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</si>
  <si>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</si>
  <si>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</si>
  <si>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</si>
  <si>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</si>
  <si>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</si>
  <si>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</si>
  <si>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</si>
  <si>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</si>
  <si>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</si>
  <si>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</si>
  <si>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</si>
  <si>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</si>
  <si>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</si>
  <si>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</si>
  <si>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</si>
  <si>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</si>
  <si>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</si>
  <si>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</si>
  <si>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</si>
  <si>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</si>
  <si>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</si>
  <si>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</si>
  <si>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</si>
  <si>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</si>
  <si>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</si>
  <si>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</si>
  <si>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</si>
  <si>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</si>
  <si>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</si>
  <si>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</si>
  <si>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</si>
  <si>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</si>
  <si>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</si>
  <si>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</si>
  <si>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</si>
  <si>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</si>
  <si>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</si>
  <si>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</si>
  <si>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</si>
  <si>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</si>
  <si>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</si>
  <si>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</si>
  <si>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</si>
  <si>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</si>
  <si>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</si>
  <si>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</si>
  <si>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</si>
  <si>
    <t>NOS3</t>
  </si>
  <si>
    <t>NC_000007.14:g.150998920A&gt;G</t>
  </si>
  <si>
    <t>NC_000007.14:g.151010400C&gt;T</t>
  </si>
  <si>
    <t>NC_000007.14:g.151011001A&gt;G</t>
  </si>
  <si>
    <t>NC_000007.14:g.150999023T&gt;G</t>
  </si>
  <si>
    <t>NC_000007.14:g.150992991C=</t>
  </si>
  <si>
    <t>A2984+15G</t>
  </si>
  <si>
    <t>[A2984+15G](https://www.ncbi.nlm.nih.gov/clinvar/variation/403250/)</t>
  </si>
  <si>
    <t>[-51-762C=](https://www.ncbi.nlm.nih.gov/clinvar/variation/14016/)</t>
  </si>
  <si>
    <t>T894G</t>
  </si>
  <si>
    <t>[T894G (p.Asp298Glu)](https://www.ncbi.nlm.nih.gov/clinvar/variation/14015/)</t>
  </si>
  <si>
    <t>[A150998920G](https://www.ncbi.nlm.nih.gov/projects/SNP/snp_ref.cgi?rs=1007311
)</t>
  </si>
  <si>
    <t>A150998920G</t>
  </si>
  <si>
    <t>C151010400T</t>
  </si>
  <si>
    <t>[C151010400T](https://www.ncbi.nlm.nih.gov/projects/SNP/snp_ref.cgi?rs=2741343)</t>
  </si>
  <si>
    <t>NC_000007.14:g.</t>
  </si>
  <si>
    <t>[150998920A&gt;G]</t>
  </si>
  <si>
    <t>[150998920=]</t>
  </si>
  <si>
    <t>[151010400C&gt;T]</t>
  </si>
  <si>
    <t>[151010400=]</t>
  </si>
  <si>
    <t>[151011001A&gt;G]</t>
  </si>
  <si>
    <t>[151011001=]</t>
  </si>
  <si>
    <t>[150999023T&gt;G]</t>
  </si>
  <si>
    <t>[150999023=]</t>
  </si>
  <si>
    <t>[150992991C=]</t>
  </si>
  <si>
    <t>[150992991=]</t>
  </si>
  <si>
    <t>spleen and placenta.</t>
  </si>
  <si>
    <t>NC_000007.14:g.150991056_151014599</t>
  </si>
  <si>
    <t xml:space="preserve">female tissue D005836 bone marrow and immune system D007107  </t>
  </si>
  <si>
    <t>GRIK2</t>
  </si>
  <si>
    <t>NC_000006.12:g.101518578A&gt;G</t>
  </si>
  <si>
    <t>NC_000006.12:g.</t>
  </si>
  <si>
    <t>[101518578A&gt;G]</t>
  </si>
  <si>
    <t>[101518578=]</t>
  </si>
  <si>
    <t>You are in the Severe Loss of Function category. See below for more information.</t>
  </si>
  <si>
    <t>A101518578G</t>
  </si>
  <si>
    <t>[A101518578G](https://www.ncbi.nlm.nih.gov/projects/SNP/snp_ref.cgi?rs=2247215)</t>
  </si>
  <si>
    <t>brain and heart.</t>
  </si>
  <si>
    <t xml:space="preserve">brain D001921 circulatory and cardiovascular system D002319   </t>
  </si>
  <si>
    <t>NC_000006.12:g.101393708_102070083</t>
  </si>
  <si>
    <t>NC_000011.10:g.3628856G&gt;T</t>
  </si>
  <si>
    <t>[3628856G&gt;T]</t>
  </si>
  <si>
    <t>[3628856=]</t>
  </si>
  <si>
    <t>[G3628856T](https://www.ncbi.nlm.nih.gov/projects/SNP/snp_ref.cgi?rs=7108612)</t>
  </si>
  <si>
    <t>TRPC2</t>
  </si>
  <si>
    <t>bone marrow and lungs.</t>
  </si>
  <si>
    <t xml:space="preserve">respiratory system and lung D012137  bone marrow and immune system D007107  </t>
  </si>
  <si>
    <t>NC_000011.10:g.3626460_3637559</t>
  </si>
  <si>
    <t>CRHR1</t>
  </si>
  <si>
    <t>NC_000012.12:g.68156382A&gt;G</t>
  </si>
  <si>
    <t>NC_000005.10:g.40831840C&gt;T</t>
  </si>
  <si>
    <t>NC_000017.11:g.45815234A&gt;G</t>
  </si>
  <si>
    <t>NC_000017.11:g.45825631G&gt;A</t>
  </si>
  <si>
    <t>[T159323005C](https://www.ncbi.nlm.nih.gov/projects/SNP/snp_ref.cgi?rs=685828)</t>
  </si>
  <si>
    <t>endometrium and brain.</t>
  </si>
  <si>
    <t>NC_000017.11:g.45784280_45835828</t>
  </si>
  <si>
    <t>A45815234G</t>
  </si>
  <si>
    <t>[A45815234G](https://www.ncbi.nlm.nih.gov/projects/SNP/snp_ref.cgi?rs=242940)</t>
  </si>
  <si>
    <t>[G45825631A](https://www.ncbi.nlm.nih.gov/projects/SNP/snp_ref.cgi?rs=1396862)</t>
  </si>
  <si>
    <t>G45825631A</t>
  </si>
  <si>
    <t>NC_000011.10:g.101073644G&gt;T</t>
  </si>
  <si>
    <t>NC_000017.11:g.</t>
  </si>
  <si>
    <t>[45825631G&gt;A]</t>
  </si>
  <si>
    <t>[45825631=]</t>
  </si>
  <si>
    <t>[101073644G&gt;T]</t>
  </si>
  <si>
    <t>[101073644=]</t>
  </si>
  <si>
    <t>[45815234A&gt;G]</t>
  </si>
  <si>
    <t>[45815234=]</t>
  </si>
  <si>
    <t>TPH2</t>
  </si>
  <si>
    <t>four</t>
  </si>
  <si>
    <t>NC_000012.12:g.71942732A&gt;G</t>
  </si>
  <si>
    <t>NC_000012.12:g.72018440A&gt;G</t>
  </si>
  <si>
    <t>NC_000012.12:g.71966484A&gt;G</t>
  </si>
  <si>
    <t>NC_000012.12:g.71978821C&gt;T</t>
  </si>
  <si>
    <t>NC_000012.12:g.</t>
  </si>
  <si>
    <t>[71978821C&gt;T]</t>
  </si>
  <si>
    <t>[71978821=]</t>
  </si>
  <si>
    <t>[71942732A&gt;G]</t>
  </si>
  <si>
    <t>[71942732=]</t>
  </si>
  <si>
    <t>[72018440A&gt;G]</t>
  </si>
  <si>
    <t>[72018440=]</t>
  </si>
  <si>
    <t>[71966484A&gt;G]</t>
  </si>
  <si>
    <t>[71966484=]</t>
  </si>
  <si>
    <t>NC_000012.12:g.71938846_72032441</t>
  </si>
  <si>
    <t>brain.</t>
  </si>
  <si>
    <t>C71978821T</t>
  </si>
  <si>
    <t>[C71978821T](https://www.ncbi.nlm.nih.gov/clinvar/variation/14016/)</t>
  </si>
  <si>
    <t>A71966484G</t>
  </si>
  <si>
    <t>[A71966484G](https://www.ncbi.nlm.nih.gov/clinvar/variation/403250/)</t>
  </si>
  <si>
    <t>A72018440G</t>
  </si>
  <si>
    <t>[A72018440G](https://www.ncbi.nlm.nih.gov/projects/SNP/snp_ref.cgi?rs=2741343)</t>
  </si>
  <si>
    <t>A71942732G</t>
  </si>
  <si>
    <t>[A71942732G](https://www.ncbi.nlm.nih.gov/projects/SNP/snp_ref.cgi?rs=1007311)</t>
  </si>
  <si>
    <t>IFNG</t>
  </si>
  <si>
    <t>bone marrow and lymph nodes.</t>
  </si>
  <si>
    <t xml:space="preserve">endocrine tissues D004703   bone marrow and immune system D007107  </t>
  </si>
  <si>
    <t>NC_000012.12:g.68154770_68159741</t>
  </si>
  <si>
    <t>two</t>
  </si>
  <si>
    <t>G-179T</t>
  </si>
  <si>
    <t>[G-179T](https://www.ncbi.nlm.nih.gov/clinvar/variation/14724/)</t>
  </si>
  <si>
    <t>A68156382G</t>
  </si>
  <si>
    <t>[A68156382G](https://www.ncbi.nlm.nih.gov/projects/SNP/snp_ref.cgi?rs=2069718)</t>
  </si>
  <si>
    <t>[40831840C&gt;T]</t>
  </si>
  <si>
    <t>[40831840=]</t>
  </si>
  <si>
    <t>[68156382A&gt;G]</t>
  </si>
  <si>
    <t>[68156382=]</t>
  </si>
  <si>
    <t>NC_000013.11:g.37793812C&gt;T</t>
  </si>
  <si>
    <t>[37793812C&gt;T]</t>
  </si>
  <si>
    <t>[37793812=]</t>
  </si>
  <si>
    <t>C37793812T</t>
  </si>
  <si>
    <t>[C37793812T](https://www.ncbi.nlm.nih.gov/SNP/snp_ref.cgi?rs=6650469)</t>
  </si>
  <si>
    <t>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t>
  </si>
  <si>
    <t>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t>
  </si>
  <si>
    <t>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</si>
  <si>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&lt;# A68156382G(T;T) A68156382G(C;T) #&gt;</t>
  </si>
  <si>
    <t>&lt;# G-179T (T;T) #&gt;</t>
  </si>
  <si>
    <t>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t>
  </si>
  <si>
    <t>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</si>
  <si>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fatigue D005221 pain D010146 muscle aches and pain D063806 tender lymph nodes D000072281 inflamation D007249</t>
  </si>
  <si>
    <t xml:space="preserve">| Variant       |Population %           | 
| :-------------: |:-------------:| 
| G-179T (T;T) | 0.5%     | 
| G-179T (C;T) | 1.7%     | 
</t>
  </si>
  <si>
    <t xml:space="preserve">| Variant       |Population %           |
| :-------------: |:-------------:| 
| A68156382G (T;T) | 26.5% | 
| A68156382G (C;T) |  47.3%   | </t>
  </si>
  <si>
    <t>NC_000011.9:g.3638061G&gt;A</t>
  </si>
  <si>
    <t>G3638061A</t>
  </si>
  <si>
    <t>[3638061G&gt;A]</t>
  </si>
  <si>
    <t>[3638061=]</t>
  </si>
  <si>
    <t>[G3638061A](https://www.ncbi.nlm.nih.gov/projects/SNP/snp_ref.cgi?rs=6578398)</t>
  </si>
  <si>
    <t xml:space="preserve">| Variant       |Population %           |
| :-------------: |:-------------:| 
| G3628856T (G;T) | 26.7% | 
| G3638061A (A;A) |  23.8%   | </t>
  </si>
  <si>
    <t>&lt;#  G3628856T (G;T) G3638061A (A;A) #&gt;</t>
  </si>
  <si>
    <t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t>
  </si>
  <si>
    <t>fatigue D005221 pain D010146 tender lymph nodes D000072281 inflamation D007249</t>
  </si>
  <si>
    <t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t>
  </si>
  <si>
    <t>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t>
  </si>
  <si>
    <t>Gene_Name</t>
  </si>
  <si>
    <t>GeneName_full</t>
  </si>
  <si>
    <t>symptoms</t>
  </si>
  <si>
    <t>Tissue List</t>
  </si>
  <si>
    <t>Pathways</t>
  </si>
  <si>
    <t>Nicotine metabolism, ion transport, ion channel gating</t>
  </si>
  <si>
    <t>D011978 D017136 D015640</t>
  </si>
  <si>
    <t>Diseases</t>
  </si>
  <si>
    <t>cancer; cancer, lung cancer; Disease susceptibility - increased susceptibility to viral, bacterial, and parasitical infections; disease, Genetic Predisposition to Disease; nicotine dependency;</t>
  </si>
  <si>
    <t>D009369 D008175 D004198 D01402</t>
  </si>
  <si>
    <t>D014786 D010146 D023341 D018777 D007249</t>
  </si>
  <si>
    <t xml:space="preserve"> vision problems; pain; chills and night sweats; multiple chemical sensitivity/allergies; inflamation;</t>
  </si>
  <si>
    <t>adipose and soft tissue; respiratory system and lung;</t>
  </si>
  <si>
    <t xml:space="preserve">D000273 D012137 </t>
  </si>
  <si>
    <t>brain; female tissue;</t>
  </si>
  <si>
    <t>D001921 D005836</t>
  </si>
  <si>
    <t>brain;</t>
  </si>
  <si>
    <t>D001921</t>
  </si>
  <si>
    <t>brain</t>
  </si>
  <si>
    <t xml:space="preserve">gastrointestinal tract; Kidney and urinary bladder; </t>
  </si>
  <si>
    <t xml:space="preserve">D041981 D005221 </t>
  </si>
  <si>
    <t xml:space="preserve">brain; circulatory and cardiovascular system; </t>
  </si>
  <si>
    <t xml:space="preserve">D001921 D002319   </t>
  </si>
  <si>
    <t>transient receptor potential cation channel, subfamily C, member 2</t>
  </si>
  <si>
    <t>TPRC2</t>
  </si>
  <si>
    <t xml:space="preserve">respiratory system and lung;  bone marrow and immune system;  </t>
  </si>
  <si>
    <t xml:space="preserve">D012137 D007107  </t>
  </si>
  <si>
    <t>D005221 D010146 D000072281 D007249</t>
  </si>
  <si>
    <t>fatigue; pain; tender lymph nodes; inflamation;</t>
  </si>
  <si>
    <t>#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</si>
  <si>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Interferon gamma</t>
  </si>
  <si>
    <t xml:space="preserve">D004703 D007107  </t>
  </si>
  <si>
    <t xml:space="preserve">endocrine tissues; bone marrow and immune system; </t>
  </si>
  <si>
    <t>#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</si>
  <si>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</si>
  <si>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 xml:space="preserve">male tissue; female tissue; </t>
  </si>
  <si>
    <t>D005837 D005836</t>
  </si>
  <si>
    <t xml:space="preserve">D005836 D007107  </t>
  </si>
  <si>
    <t>female tissue; bone marrow and immune system;</t>
  </si>
  <si>
    <t>D005837 D001921</t>
  </si>
  <si>
    <t>male tissue; brain;</t>
  </si>
  <si>
    <t>D005837 D010179</t>
  </si>
  <si>
    <t>male tissue; pancreas;</t>
  </si>
  <si>
    <t>gastrointestinal tract; Kidney and urinary bladder;</t>
  </si>
  <si>
    <t>D005837 D005836 D004703</t>
  </si>
  <si>
    <t>male tissue; female tissue; endocrine tissues;</t>
  </si>
  <si>
    <t>GRIK2 (glutamate ionotropic receptor kainate type subunit 2) encodes a glutamate receptor in the brain. When L-glutamate binds to these receptors, it opens electrical ion channels to pass messages in the brain. These receptors may be involved in learning, memory, neuroplasticity, and eyesight. Variants may be related to mental retardation, cognitive disability, OCD severity, suicidal thoughts, and ME/CFS.</t>
  </si>
  <si>
    <t>glutamate ionotropic receptor kainate type subunit 2</t>
  </si>
  <si>
    <t>#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t>
  </si>
  <si>
    <t>depression D003863; common-name: memory problems D008569; vision problems D014786;</t>
  </si>
  <si>
    <t>D003863 D008569 D014786</t>
  </si>
  <si>
    <t>depression D003866; ME/CFS D015673; mood disorder D019964; OCD D009771</t>
  </si>
  <si>
    <t>D003866 D015673 D019964 D009771</t>
  </si>
  <si>
    <t>NPAS2 (Neuronal PAS domain-containing protein 2) encodes a protein that helps bind RNA to DNA to begin transcription, or expression, of the gene. This protein is a core component of the 24-hour circadian clock in the brain, which may be controlled through light, neurological, and hormonal cues. NPAS2 synchronizes hunger with food availability, maintains sleep/wake cycles due to light interactions in the retina, and helps regulate cell cycles in the liver that repair DNA.  Disruptions in the circadian rhythm may contribute to cardiovascular disease, cancer, metabolic syndrome, and aging. Variants in NPAS2 are associated with major depressive disorder, seasonal affective disorder, and ME/CFS.</t>
  </si>
  <si>
    <t>Neuronal PAS domain-containing protein 2</t>
  </si>
  <si>
    <t>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t>
  </si>
  <si>
    <t xml:space="preserve">fatigue D005221; depression D003863; sleep disorder D012893;  memory problems D008569; </t>
  </si>
  <si>
    <t>Depression D003866; insomnia D007319; ME/CFS D015673; metabolic syndrome  D024821; cardiovascular disease D002318; cancer D009369; Seasonal Affective Disorder D016574;</t>
  </si>
  <si>
    <t>D005221 D003863 D012893 D008569</t>
  </si>
  <si>
    <t>D003866 D007319 D015673 D024821 D002318 D009369 D016574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</si>
</sst>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2">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8" fillId="0" borderId="0" xfId="0" applyFont="1" applyAlignment="1">
      <alignment horizontal="left" vertical="center" wrapText="1" indent="1"/>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topLeftCell="A448" workbookViewId="0">
      <selection activeCell="B456" sqref="B45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270</v>
      </c>
      <c r="C2" s="3" t="str">
        <f>CONCATENATE("# What does the ",B2," gene do?")</f>
        <v># What does the HTR2A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271</v>
      </c>
      <c r="H8" s="3" t="s">
        <v>19</v>
      </c>
      <c r="I8" s="11" t="s">
        <v>20</v>
      </c>
      <c r="J8" s="3">
        <v>0.17299999999999999</v>
      </c>
      <c r="K8" s="3">
        <v>0.1</v>
      </c>
      <c r="L8" s="3">
        <f t="shared" si="0"/>
        <v>1.7299999999999998</v>
      </c>
      <c r="Y8" s="6"/>
      <c r="AC8" s="10"/>
    </row>
    <row r="9" spans="1:36" x14ac:dyDescent="0.25">
      <c r="A9" s="15" t="s">
        <v>21</v>
      </c>
      <c r="B9" s="9" t="s">
        <v>272</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x14ac:dyDescent="0.25">
      <c r="A11" s="8" t="s">
        <v>3</v>
      </c>
      <c r="B11" s="9" t="s">
        <v>270</v>
      </c>
      <c r="C11" s="3" t="str">
        <f>CONCATENATE("&lt;GeneAnalysis gene=",CHAR(34),B11,CHAR(34)," interval=",CHAR(34),B12,CHAR(34),"&gt; ")</f>
        <v xml:space="preserve">&lt;GeneAnalysis gene="HTR2A" interval="NC_000013.11:g.46831542_46897076"&gt; </v>
      </c>
      <c r="H11" s="19" t="s">
        <v>253</v>
      </c>
      <c r="I11" s="19" t="s">
        <v>253</v>
      </c>
      <c r="J11" s="19" t="s">
        <v>253</v>
      </c>
      <c r="K11" s="19" t="s">
        <v>253</v>
      </c>
      <c r="L11" s="19" t="s">
        <v>253</v>
      </c>
      <c r="M11" s="19" t="s">
        <v>253</v>
      </c>
      <c r="N11" s="19" t="s">
        <v>253</v>
      </c>
      <c r="O11" s="25" t="s">
        <v>253</v>
      </c>
      <c r="P11" s="20"/>
      <c r="Q11" s="20"/>
      <c r="R11" s="20"/>
      <c r="S11" s="20"/>
      <c r="T11" s="20"/>
      <c r="U11" s="20"/>
      <c r="V11" s="20"/>
      <c r="W11" s="20"/>
      <c r="X11" s="20"/>
      <c r="Y11" s="20"/>
      <c r="Z11" s="20"/>
    </row>
    <row r="12" spans="1:36" x14ac:dyDescent="0.25">
      <c r="A12" s="8" t="s">
        <v>24</v>
      </c>
      <c r="B12" s="9" t="s">
        <v>273</v>
      </c>
      <c r="H12" s="9" t="s">
        <v>254</v>
      </c>
      <c r="I12" s="9" t="s">
        <v>256</v>
      </c>
      <c r="J12" s="9" t="s">
        <v>258</v>
      </c>
      <c r="K12" s="9" t="s">
        <v>260</v>
      </c>
      <c r="L12" s="9" t="s">
        <v>262</v>
      </c>
      <c r="M12" s="9" t="s">
        <v>264</v>
      </c>
      <c r="N12" s="9" t="s">
        <v>266</v>
      </c>
      <c r="O12" s="9" t="s">
        <v>268</v>
      </c>
      <c r="P12" s="9"/>
      <c r="Q12" s="9"/>
      <c r="R12" s="9"/>
      <c r="S12" s="9"/>
      <c r="T12" s="9"/>
      <c r="U12" s="9"/>
      <c r="V12" s="9"/>
      <c r="W12" s="9"/>
      <c r="X12" s="9"/>
      <c r="Y12" s="9"/>
      <c r="Z12" s="9"/>
    </row>
    <row r="13" spans="1:36" x14ac:dyDescent="0.25">
      <c r="A13" s="8" t="s">
        <v>25</v>
      </c>
      <c r="B13" s="9" t="s">
        <v>145</v>
      </c>
      <c r="C13" s="3" t="str">
        <f>CONCATENATE("# What are some common mutations of ",B11,"?")</f>
        <v># What are some common mutations of HTR2A?</v>
      </c>
      <c r="H13" s="9" t="s">
        <v>255</v>
      </c>
      <c r="I13" s="9" t="s">
        <v>257</v>
      </c>
      <c r="J13" s="9" t="s">
        <v>259</v>
      </c>
      <c r="K13" s="9" t="s">
        <v>261</v>
      </c>
      <c r="L13" s="9" t="s">
        <v>263</v>
      </c>
      <c r="M13" s="9" t="s">
        <v>265</v>
      </c>
      <c r="N13" s="9" t="s">
        <v>267</v>
      </c>
      <c r="O13" s="9" t="s">
        <v>269</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x14ac:dyDescent="0.25">
      <c r="A18" s="8" t="s">
        <v>29</v>
      </c>
      <c r="B18" s="19" t="s">
        <v>229</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A19" s="15" t="s">
        <v>30</v>
      </c>
      <c r="B19" s="21" t="s">
        <v>237</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x14ac:dyDescent="0.25">
      <c r="A22" s="15" t="s">
        <v>35</v>
      </c>
      <c r="B22" s="9" t="s">
        <v>238</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x14ac:dyDescent="0.25">
      <c r="A23" s="15"/>
      <c r="C23" s="3" t="str">
        <f>CONCATENATE("&lt;# ",B25," #&gt;")</f>
        <v>&lt;# C46847701T #&gt;</v>
      </c>
    </row>
    <row r="24" spans="1:26" x14ac:dyDescent="0.25">
      <c r="A24" s="8" t="s">
        <v>29</v>
      </c>
      <c r="B24" s="29" t="s">
        <v>230</v>
      </c>
      <c r="C24" s="3" t="str">
        <f>CONCATENATE("  &lt;Variant hgvs=",CHAR(34),B24,CHAR(34)," name=",CHAR(34),B25,CHAR(34),"&gt; ")</f>
        <v xml:space="preserve">  &lt;Variant hgvs="NC_000013.11:g.46847701C&gt;T" name="C46847701T"&gt; </v>
      </c>
    </row>
    <row r="25" spans="1:26" x14ac:dyDescent="0.25">
      <c r="A25" s="15" t="s">
        <v>30</v>
      </c>
      <c r="B25" s="9" t="s">
        <v>239</v>
      </c>
    </row>
    <row r="26" spans="1:26"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240</v>
      </c>
      <c r="C28" s="3" t="str">
        <f>"  &lt;/Variant&gt;"</f>
        <v xml:space="preserve">  &lt;/Variant&gt;</v>
      </c>
    </row>
    <row r="29" spans="1:26" x14ac:dyDescent="0.25">
      <c r="A29" s="8"/>
      <c r="C29" s="3" t="str">
        <f>CONCATENATE("&lt;# ",B31," #&gt;")</f>
        <v>&lt;# T46848951C #&gt;</v>
      </c>
    </row>
    <row r="30" spans="1:26" x14ac:dyDescent="0.25">
      <c r="A30" s="8" t="s">
        <v>29</v>
      </c>
      <c r="B30" s="19" t="s">
        <v>231</v>
      </c>
      <c r="C30" s="3" t="str">
        <f>CONCATENATE("  &lt;Variant hgvs=",CHAR(34),B30,CHAR(34)," name=",CHAR(34),B31,CHAR(34),"&gt; ")</f>
        <v xml:space="preserve">  &lt;Variant hgvs="NC_000013.11:g.46848951T&gt;C" name="T46848951C"&gt; </v>
      </c>
    </row>
    <row r="31" spans="1:26" x14ac:dyDescent="0.25">
      <c r="A31" s="15" t="s">
        <v>30</v>
      </c>
      <c r="B31" s="9" t="s">
        <v>241</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242</v>
      </c>
      <c r="C34" s="3" t="str">
        <f>"  &lt;/Variant&gt;"</f>
        <v xml:space="preserve">  &lt;/Variant&gt;</v>
      </c>
    </row>
    <row r="35" spans="1:3" x14ac:dyDescent="0.25">
      <c r="A35" s="15"/>
      <c r="C35" s="3" t="str">
        <f>CONCATENATE("&lt;# ",B37," #&gt;")</f>
        <v>&lt;# Ile197Val #&gt;</v>
      </c>
    </row>
    <row r="36" spans="1:3" x14ac:dyDescent="0.25">
      <c r="A36" s="8" t="s">
        <v>29</v>
      </c>
      <c r="B36" s="19" t="s">
        <v>232</v>
      </c>
      <c r="C36" s="3" t="str">
        <f>CONCATENATE("  &lt;Variant hgvs=",CHAR(34),B36,CHAR(34)," name=",CHAR(34),B37,CHAR(34),"&gt; ")</f>
        <v xml:space="preserve">  &lt;Variant hgvs="NC_000013.11:g.46892414T&gt;C" name="Ile197Val"&gt; </v>
      </c>
    </row>
    <row r="37" spans="1:3" x14ac:dyDescent="0.25">
      <c r="A37" s="15" t="s">
        <v>30</v>
      </c>
      <c r="B37" s="9" t="s">
        <v>252</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244</v>
      </c>
      <c r="C40" s="3" t="str">
        <f>"  &lt;/Variant&gt;"</f>
        <v xml:space="preserve">  &lt;/Variant&gt;</v>
      </c>
    </row>
    <row r="41" spans="1:3" x14ac:dyDescent="0.25">
      <c r="A41" s="15"/>
      <c r="C41" s="3" t="str">
        <f>CONCATENATE("&lt;# ",B43," #&gt;")</f>
        <v>&lt;# C46897343T #&gt;</v>
      </c>
    </row>
    <row r="42" spans="1:3" x14ac:dyDescent="0.25">
      <c r="A42" s="8" t="s">
        <v>29</v>
      </c>
      <c r="B42" s="19" t="s">
        <v>233</v>
      </c>
      <c r="C42" s="3" t="str">
        <f>CONCATENATE("  &lt;Variant hgvs=",CHAR(34),B42,CHAR(34)," name=",CHAR(34),B43,CHAR(34),"&gt; ")</f>
        <v xml:space="preserve">  &lt;Variant hgvs="NC_000013.11:g.46897343C&gt;T" name="C46897343T"&gt; </v>
      </c>
    </row>
    <row r="43" spans="1:3" x14ac:dyDescent="0.25">
      <c r="A43" s="15" t="s">
        <v>30</v>
      </c>
      <c r="B43" s="9" t="s">
        <v>243</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245</v>
      </c>
      <c r="C46" s="3" t="str">
        <f>"  &lt;/Variant&gt;"</f>
        <v xml:space="preserve">  &lt;/Variant&gt;</v>
      </c>
    </row>
    <row r="47" spans="1:3" x14ac:dyDescent="0.25">
      <c r="A47" s="15"/>
      <c r="C47" s="3" t="str">
        <f>CONCATENATE("&lt;# ",B49," #&gt;")</f>
        <v>&lt;# His452Tyr #&gt;</v>
      </c>
    </row>
    <row r="48" spans="1:3" x14ac:dyDescent="0.25">
      <c r="A48" s="8" t="s">
        <v>29</v>
      </c>
      <c r="B48" s="19" t="s">
        <v>234</v>
      </c>
      <c r="C48" s="3" t="str">
        <f>CONCATENATE("  &lt;Variant hgvs=",CHAR(34),B48,CHAR(34)," name=",CHAR(34),B49,CHAR(34),"&gt; ")</f>
        <v xml:space="preserve">  &lt;Variant hgvs="NC_000013.11:g.46834899G&gt;A" name="His452Tyr"&gt; </v>
      </c>
    </row>
    <row r="49" spans="1:16" x14ac:dyDescent="0.25">
      <c r="A49" s="15" t="s">
        <v>30</v>
      </c>
      <c r="B49" s="9" t="s">
        <v>246</v>
      </c>
    </row>
    <row r="50" spans="1:16"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x14ac:dyDescent="0.25">
      <c r="A51" s="15" t="s">
        <v>33</v>
      </c>
      <c r="B51" s="9" t="s">
        <v>32</v>
      </c>
    </row>
    <row r="52" spans="1:16" x14ac:dyDescent="0.25">
      <c r="A52" s="15" t="s">
        <v>35</v>
      </c>
      <c r="B52" s="23" t="s">
        <v>247</v>
      </c>
      <c r="C52" s="3" t="str">
        <f>"  &lt;/Variant&gt;"</f>
        <v xml:space="preserve">  &lt;/Variant&gt;</v>
      </c>
    </row>
    <row r="53" spans="1:16" x14ac:dyDescent="0.25">
      <c r="A53" s="15"/>
      <c r="C53" s="3" t="str">
        <f>CONCATENATE("&lt;# ",B55," #&gt;")</f>
        <v>&lt;# T614-2211C #&gt;</v>
      </c>
    </row>
    <row r="54" spans="1:16" x14ac:dyDescent="0.25">
      <c r="A54" s="8" t="s">
        <v>29</v>
      </c>
      <c r="B54" s="19" t="s">
        <v>235</v>
      </c>
      <c r="C54" s="3" t="str">
        <f>CONCATENATE("  &lt;Variant hgvs=",CHAR(34),B54,CHAR(34)," name=",CHAR(34),B55,CHAR(34),"&gt; ")</f>
        <v xml:space="preserve">  &lt;Variant hgvs="NC_000013.11:g.46837850A&gt;G" name="T614-2211C"&gt; </v>
      </c>
    </row>
    <row r="55" spans="1:16" x14ac:dyDescent="0.25">
      <c r="A55" s="15" t="s">
        <v>30</v>
      </c>
      <c r="B55" s="9" t="s">
        <v>248</v>
      </c>
    </row>
    <row r="56" spans="1:16"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x14ac:dyDescent="0.25">
      <c r="A57" s="15" t="s">
        <v>33</v>
      </c>
      <c r="B57" s="9" t="s">
        <v>93</v>
      </c>
    </row>
    <row r="58" spans="1:16" s="4" customFormat="1" x14ac:dyDescent="0.25">
      <c r="A58" s="22" t="s">
        <v>35</v>
      </c>
      <c r="B58" s="23" t="s">
        <v>249</v>
      </c>
      <c r="C58" s="4" t="str">
        <f>"  &lt;/Variant&gt;"</f>
        <v xml:space="preserve">  &lt;/Variant&gt;</v>
      </c>
    </row>
    <row r="59" spans="1:16" s="4" customFormat="1" x14ac:dyDescent="0.25">
      <c r="A59" s="24"/>
      <c r="B59" s="23"/>
      <c r="C59" s="4" t="str">
        <f>CONCATENATE("&lt;# ",B61," #&gt;")</f>
        <v>&lt;# C46866425T #&gt;</v>
      </c>
    </row>
    <row r="60" spans="1:16" s="4" customFormat="1" x14ac:dyDescent="0.25">
      <c r="A60" s="24" t="s">
        <v>29</v>
      </c>
      <c r="B60" s="25" t="s">
        <v>236</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x14ac:dyDescent="0.25">
      <c r="A61" s="22" t="s">
        <v>30</v>
      </c>
      <c r="B61" s="23" t="s">
        <v>250</v>
      </c>
      <c r="H61" s="23"/>
      <c r="I61" s="23"/>
      <c r="J61" s="23"/>
      <c r="K61" s="23"/>
      <c r="L61" s="23"/>
      <c r="M61" s="23"/>
      <c r="N61" s="23"/>
      <c r="O61" s="23"/>
      <c r="P61" s="23"/>
    </row>
    <row r="62" spans="1:16"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251</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Ser34 #&gt;</v>
      </c>
    </row>
    <row r="67" spans="1:3" x14ac:dyDescent="0.25">
      <c r="A67" s="15" t="s">
        <v>37</v>
      </c>
      <c r="B67" s="21" t="str">
        <f>H11</f>
        <v>NC_000013.11:g.</v>
      </c>
      <c r="C67" s="3" t="str">
        <f>CONCATENATE("  &lt;Genotype hgvs=",CHAR(34),B67,B68,";",B69,CHAR(34)," name=",CHAR(34),B19,CHAR(34),"&gt; ")</f>
        <v xml:space="preserve">  &lt;Genotype hgvs="NC_000013.11:g.[46895805G&gt;A];[46895805=]" name="Ser34"&gt; </v>
      </c>
    </row>
    <row r="68" spans="1:3" x14ac:dyDescent="0.25">
      <c r="A68" s="15" t="s">
        <v>35</v>
      </c>
      <c r="B68" s="21" t="str">
        <f t="shared" ref="B68:B72" si="1">H12</f>
        <v>[46895805G&gt;A]</v>
      </c>
    </row>
    <row r="69" spans="1:3" x14ac:dyDescent="0.25">
      <c r="A69" s="15" t="s">
        <v>31</v>
      </c>
      <c r="B69" s="21" t="str">
        <f t="shared" si="1"/>
        <v>[46895805=]</v>
      </c>
      <c r="C69" s="3" t="s">
        <v>38</v>
      </c>
    </row>
    <row r="70" spans="1:3"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x14ac:dyDescent="0.25">
      <c r="A72" s="8" t="s">
        <v>41</v>
      </c>
      <c r="B72" s="21">
        <f t="shared" si="1"/>
        <v>48.3</v>
      </c>
    </row>
    <row r="73" spans="1:3" x14ac:dyDescent="0.25">
      <c r="A73" s="15"/>
      <c r="C73" s="3" t="s">
        <v>42</v>
      </c>
    </row>
    <row r="74" spans="1:3" x14ac:dyDescent="0.25">
      <c r="A74" s="8"/>
    </row>
    <row r="75" spans="1:3" x14ac:dyDescent="0.25">
      <c r="A75" s="8"/>
      <c r="C75" s="3" t="str">
        <f>CONCATENATE("    ",B71)</f>
        <v xml:space="preserve">    You are in the Moderate Loss of Function category. See below for more information.</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percentage=48.3 /&gt;</v>
      </c>
    </row>
    <row r="80" spans="1:3" x14ac:dyDescent="0.25">
      <c r="A80" s="15"/>
      <c r="C80" s="3" t="str">
        <f>"  &lt;/Genotype&gt;"</f>
        <v xml:space="preserve">  &lt;/Genotype&gt;</v>
      </c>
    </row>
    <row r="81" spans="1:3"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x14ac:dyDescent="0.25">
      <c r="A82" s="8" t="s">
        <v>45</v>
      </c>
      <c r="B82" s="9" t="str">
        <f t="shared" ref="B82:B83" si="2">H18</f>
        <v>You are in the Moderate Loss of Function category. See below for more information.</v>
      </c>
      <c r="C82" s="3" t="s">
        <v>26</v>
      </c>
    </row>
    <row r="83" spans="1:3" x14ac:dyDescent="0.25">
      <c r="A83" s="8" t="s">
        <v>41</v>
      </c>
      <c r="B83" s="9">
        <f t="shared" si="2"/>
        <v>32.1</v>
      </c>
      <c r="C83" s="3" t="s">
        <v>38</v>
      </c>
    </row>
    <row r="84" spans="1:3" x14ac:dyDescent="0.25">
      <c r="A84" s="8"/>
    </row>
    <row r="85" spans="1:3"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You are in the Moderate Loss of Function category. See below for more information.</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percentage=32.1 /&gt;</v>
      </c>
    </row>
    <row r="94" spans="1:3" x14ac:dyDescent="0.25">
      <c r="A94" s="15"/>
      <c r="C94" s="3" t="str">
        <f>"  &lt;/Genotype&gt;"</f>
        <v xml:space="preserve">  &lt;/Genotype&gt;</v>
      </c>
    </row>
    <row r="95" spans="1:3"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x14ac:dyDescent="0.25">
      <c r="A96" s="8" t="s">
        <v>47</v>
      </c>
      <c r="B96" s="9" t="str">
        <f t="shared" ref="B96:B97" si="3">H21</f>
        <v>This variant is not associated with increased risk.</v>
      </c>
      <c r="C96" s="3" t="s">
        <v>26</v>
      </c>
    </row>
    <row r="97" spans="1:3" x14ac:dyDescent="0.25">
      <c r="A97" s="8" t="s">
        <v>41</v>
      </c>
      <c r="B97" s="9">
        <f t="shared" si="3"/>
        <v>19.600000000000001</v>
      </c>
      <c r="C97" s="3" t="s">
        <v>38</v>
      </c>
    </row>
    <row r="98" spans="1:3" x14ac:dyDescent="0.25">
      <c r="A98" s="15"/>
    </row>
    <row r="99" spans="1:3" x14ac:dyDescent="0.25">
      <c r="A99" s="8"/>
      <c r="C99" s="3" t="str">
        <f>CONCATENATE("    ",B95)</f>
        <v xml:space="preserve">    Your HTR2A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This variant is not associated with increased risk.</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percentage=19.6 /&gt;</v>
      </c>
    </row>
    <row r="108" spans="1:3" x14ac:dyDescent="0.25">
      <c r="A108" s="15"/>
      <c r="C108" s="3" t="str">
        <f>"  &lt;/Genotype&gt;"</f>
        <v xml:space="preserve">  &lt;/Genotype&gt;</v>
      </c>
    </row>
    <row r="109" spans="1:3" x14ac:dyDescent="0.25">
      <c r="A109" s="15"/>
      <c r="C109" s="3" t="str">
        <f>C23</f>
        <v>&lt;# C46847701T #&gt;</v>
      </c>
    </row>
    <row r="110" spans="1:3"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x14ac:dyDescent="0.25">
      <c r="A111" s="15" t="s">
        <v>35</v>
      </c>
      <c r="B111" s="21" t="str">
        <f t="shared" ref="B111:B115" si="4">I12</f>
        <v>[46847701C&gt;T]</v>
      </c>
    </row>
    <row r="112" spans="1:3" x14ac:dyDescent="0.25">
      <c r="A112" s="15" t="s">
        <v>31</v>
      </c>
      <c r="B112" s="21" t="str">
        <f t="shared" si="4"/>
        <v>[46847701=]</v>
      </c>
      <c r="C112" s="3" t="s">
        <v>38</v>
      </c>
    </row>
    <row r="113" spans="1:3"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x14ac:dyDescent="0.25">
      <c r="A115" s="8" t="s">
        <v>41</v>
      </c>
      <c r="B115" s="21">
        <f t="shared" si="4"/>
        <v>24.3</v>
      </c>
    </row>
    <row r="116" spans="1:3" x14ac:dyDescent="0.25">
      <c r="A116" s="15"/>
      <c r="C116" s="3" t="s">
        <v>42</v>
      </c>
    </row>
    <row r="117" spans="1:3" x14ac:dyDescent="0.25">
      <c r="A117" s="8"/>
    </row>
    <row r="118" spans="1:3" x14ac:dyDescent="0.25">
      <c r="A118" s="8"/>
      <c r="C118" s="3" t="str">
        <f>CONCATENATE("    ",B114)</f>
        <v xml:space="preserve">    You are in the Moderate Loss of Function category. See below for more information.</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percentage=24.3 /&gt;</v>
      </c>
    </row>
    <row r="123" spans="1:3" x14ac:dyDescent="0.25">
      <c r="A123" s="15"/>
      <c r="C123" s="3" t="str">
        <f>"  &lt;/Genotype&gt;"</f>
        <v xml:space="preserve">  &lt;/Genotype&gt;</v>
      </c>
    </row>
    <row r="124" spans="1:3"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13.1</v>
      </c>
      <c r="C126" s="3" t="s">
        <v>38</v>
      </c>
    </row>
    <row r="127" spans="1:3" x14ac:dyDescent="0.25">
      <c r="A127" s="8"/>
    </row>
    <row r="128" spans="1:3"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percentage=13.1 /&gt;</v>
      </c>
    </row>
    <row r="137" spans="1:3" x14ac:dyDescent="0.25">
      <c r="A137" s="15"/>
      <c r="C137" s="3" t="str">
        <f>"  &lt;/Genotype&gt;"</f>
        <v xml:space="preserve">  &lt;/Genotype&gt;</v>
      </c>
    </row>
    <row r="138" spans="1:3"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x14ac:dyDescent="0.25">
      <c r="A139" s="8" t="s">
        <v>47</v>
      </c>
      <c r="B139" s="9" t="str">
        <f t="shared" ref="B139:B140" si="6">I21</f>
        <v>This variant is not associated with increased risk.</v>
      </c>
      <c r="C139" s="3" t="s">
        <v>26</v>
      </c>
    </row>
    <row r="140" spans="1:3" x14ac:dyDescent="0.25">
      <c r="A140" s="8" t="s">
        <v>41</v>
      </c>
      <c r="B140" s="9">
        <f t="shared" si="6"/>
        <v>62.6</v>
      </c>
      <c r="C140" s="3" t="s">
        <v>38</v>
      </c>
    </row>
    <row r="141" spans="1:3" x14ac:dyDescent="0.25">
      <c r="A141" s="15"/>
    </row>
    <row r="142" spans="1:3" x14ac:dyDescent="0.25">
      <c r="A142" s="8"/>
      <c r="C142" s="3" t="str">
        <f>CONCATENATE("    ",B138)</f>
        <v xml:space="preserve">    Your HTR2A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percentage=62.6 /&gt;</v>
      </c>
    </row>
    <row r="151" spans="1:3" x14ac:dyDescent="0.25">
      <c r="A151" s="15"/>
      <c r="C151" s="3" t="str">
        <f>"  &lt;/Genotype&gt;"</f>
        <v xml:space="preserve">  &lt;/Genotype&gt;</v>
      </c>
    </row>
    <row r="152" spans="1:3" x14ac:dyDescent="0.25">
      <c r="A152" s="15"/>
      <c r="C152" s="3" t="str">
        <f>C29</f>
        <v>&lt;# T46848951C #&gt;</v>
      </c>
    </row>
    <row r="153" spans="1:3"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x14ac:dyDescent="0.25">
      <c r="A154" s="15" t="s">
        <v>35</v>
      </c>
      <c r="B154" s="21" t="str">
        <f t="shared" ref="B154:B158" si="7">J12</f>
        <v>[46848951T&gt;C]</v>
      </c>
    </row>
    <row r="155" spans="1:3" x14ac:dyDescent="0.25">
      <c r="A155" s="15" t="s">
        <v>31</v>
      </c>
      <c r="B155" s="21" t="str">
        <f t="shared" si="7"/>
        <v>[46848951=]</v>
      </c>
      <c r="C155" s="3" t="s">
        <v>38</v>
      </c>
    </row>
    <row r="156" spans="1:3"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x14ac:dyDescent="0.25">
      <c r="A158" s="8" t="s">
        <v>41</v>
      </c>
      <c r="B158" s="21">
        <f t="shared" si="7"/>
        <v>45.4</v>
      </c>
    </row>
    <row r="159" spans="1:3" x14ac:dyDescent="0.25">
      <c r="A159" s="15"/>
      <c r="C159" s="3" t="s">
        <v>42</v>
      </c>
    </row>
    <row r="160" spans="1:3" x14ac:dyDescent="0.25">
      <c r="A160" s="8"/>
    </row>
    <row r="161" spans="1:3" x14ac:dyDescent="0.25">
      <c r="A161" s="8"/>
      <c r="C161" s="3" t="str">
        <f>CONCATENATE("    ",B157)</f>
        <v xml:space="preserve">     </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percentage=45.4 /&gt;</v>
      </c>
    </row>
    <row r="166" spans="1:3" x14ac:dyDescent="0.25">
      <c r="A166" s="15"/>
      <c r="C166" s="3" t="str">
        <f>"  &lt;/Genotype&gt;"</f>
        <v xml:space="preserve">  &lt;/Genotype&gt;</v>
      </c>
    </row>
    <row r="167" spans="1:3"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x14ac:dyDescent="0.25">
      <c r="A168" s="8" t="s">
        <v>45</v>
      </c>
      <c r="B168" s="9" t="str">
        <f t="shared" ref="B168:B169" si="8">J18</f>
        <v xml:space="preserve"> </v>
      </c>
      <c r="C168" s="3" t="s">
        <v>26</v>
      </c>
    </row>
    <row r="169" spans="1:3" x14ac:dyDescent="0.25">
      <c r="A169" s="8" t="s">
        <v>41</v>
      </c>
      <c r="B169" s="9">
        <f t="shared" si="8"/>
        <v>23.5</v>
      </c>
      <c r="C169" s="3" t="s">
        <v>38</v>
      </c>
    </row>
    <row r="170" spans="1:3" x14ac:dyDescent="0.25">
      <c r="A170" s="8"/>
    </row>
    <row r="171" spans="1:3"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percentage=23.5 /&gt;</v>
      </c>
    </row>
    <row r="180" spans="1:3" x14ac:dyDescent="0.25">
      <c r="A180" s="15"/>
      <c r="C180" s="3" t="str">
        <f>"  &lt;/Genotype&gt;"</f>
        <v xml:space="preserve">  &lt;/Genotype&gt;</v>
      </c>
    </row>
    <row r="181" spans="1:3"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x14ac:dyDescent="0.25">
      <c r="A182" s="8" t="s">
        <v>47</v>
      </c>
      <c r="B182" s="9" t="str">
        <f t="shared" ref="B182:B183" si="9">J21</f>
        <v xml:space="preserve"> </v>
      </c>
      <c r="C182" s="3" t="s">
        <v>26</v>
      </c>
    </row>
    <row r="183" spans="1:3" x14ac:dyDescent="0.25">
      <c r="A183" s="8" t="s">
        <v>41</v>
      </c>
      <c r="B183" s="9">
        <f t="shared" si="9"/>
        <v>31.2</v>
      </c>
      <c r="C183" s="3" t="s">
        <v>38</v>
      </c>
    </row>
    <row r="184" spans="1:3" x14ac:dyDescent="0.25">
      <c r="A184" s="15"/>
    </row>
    <row r="185" spans="1:3" x14ac:dyDescent="0.25">
      <c r="A185" s="8"/>
      <c r="C185" s="3" t="str">
        <f>CONCATENATE("    ",B181)</f>
        <v xml:space="preserve">    Your HTR2A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percentage=31.2 /&gt;</v>
      </c>
    </row>
    <row r="194" spans="1:3" x14ac:dyDescent="0.25">
      <c r="A194" s="15"/>
      <c r="C194" s="3" t="str">
        <f>"  &lt;/Genotype&gt;"</f>
        <v xml:space="preserve">  &lt;/Genotype&gt;</v>
      </c>
    </row>
    <row r="195" spans="1:3" x14ac:dyDescent="0.25">
      <c r="A195" s="15"/>
      <c r="C195" s="3" t="str">
        <f>C35</f>
        <v>&lt;# Ile197Val #&gt;</v>
      </c>
    </row>
    <row r="196" spans="1:3"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x14ac:dyDescent="0.25">
      <c r="A197" s="15" t="s">
        <v>35</v>
      </c>
      <c r="B197" s="21" t="str">
        <f t="shared" ref="B197:B201" si="10">K12</f>
        <v>[6892414T&gt;C]</v>
      </c>
    </row>
    <row r="198" spans="1:3" x14ac:dyDescent="0.25">
      <c r="A198" s="15" t="s">
        <v>31</v>
      </c>
      <c r="B198" s="21" t="str">
        <f t="shared" si="10"/>
        <v>[6892414=]</v>
      </c>
      <c r="C198" s="3" t="s">
        <v>38</v>
      </c>
    </row>
    <row r="199" spans="1:3"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x14ac:dyDescent="0.25">
      <c r="A201" s="8" t="s">
        <v>41</v>
      </c>
      <c r="B201" s="21">
        <f t="shared" si="10"/>
        <v>1.3</v>
      </c>
    </row>
    <row r="202" spans="1:3" x14ac:dyDescent="0.25">
      <c r="A202" s="15"/>
      <c r="C202" s="3" t="s">
        <v>42</v>
      </c>
    </row>
    <row r="203" spans="1:3" x14ac:dyDescent="0.25">
      <c r="A203" s="8"/>
    </row>
    <row r="204" spans="1:3" x14ac:dyDescent="0.25">
      <c r="A204" s="8"/>
      <c r="C204" s="3" t="str">
        <f>CONCATENATE("    ",B200)</f>
        <v xml:space="preserve">    0</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percentage=1.3 /&gt;</v>
      </c>
    </row>
    <row r="209" spans="1:3" x14ac:dyDescent="0.25">
      <c r="A209" s="15"/>
      <c r="C209" s="3" t="str">
        <f>"  &lt;/Genotype&gt;"</f>
        <v xml:space="preserve">  &lt;/Genotype&gt;</v>
      </c>
    </row>
    <row r="210" spans="1:3"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x14ac:dyDescent="0.25">
      <c r="A211" s="8" t="s">
        <v>45</v>
      </c>
      <c r="B211" s="9">
        <f t="shared" ref="B211:B212" si="11">K18</f>
        <v>0</v>
      </c>
      <c r="C211" s="3" t="s">
        <v>26</v>
      </c>
    </row>
    <row r="212" spans="1:3" x14ac:dyDescent="0.25">
      <c r="A212" s="8" t="s">
        <v>41</v>
      </c>
      <c r="B212" s="9">
        <f t="shared" si="11"/>
        <v>1.8</v>
      </c>
      <c r="C212" s="3" t="s">
        <v>38</v>
      </c>
    </row>
    <row r="213" spans="1:3" x14ac:dyDescent="0.25">
      <c r="A213" s="8"/>
    </row>
    <row r="214" spans="1:3"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x14ac:dyDescent="0.25">
      <c r="A215" s="8"/>
    </row>
    <row r="216" spans="1:3" x14ac:dyDescent="0.25">
      <c r="A216" s="8"/>
      <c r="C216" s="3" t="s">
        <v>42</v>
      </c>
    </row>
    <row r="217" spans="1:3" x14ac:dyDescent="0.25">
      <c r="A217" s="8"/>
    </row>
    <row r="218" spans="1:3" x14ac:dyDescent="0.25">
      <c r="A218" s="8"/>
      <c r="C218" s="3" t="str">
        <f>CONCATENATE("    ",B211)</f>
        <v xml:space="preserve">    0</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percentage=1.8 /&gt;</v>
      </c>
    </row>
    <row r="223" spans="1:3" x14ac:dyDescent="0.25">
      <c r="A223" s="15"/>
      <c r="C223" s="3" t="str">
        <f>"  &lt;/Genotype&gt;"</f>
        <v xml:space="preserve">  &lt;/Genotype&gt;</v>
      </c>
    </row>
    <row r="224" spans="1:3"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x14ac:dyDescent="0.25">
      <c r="A225" s="8" t="s">
        <v>47</v>
      </c>
      <c r="B225" s="9">
        <f t="shared" ref="B225:B226" si="12">K21</f>
        <v>0</v>
      </c>
      <c r="C225" s="3" t="s">
        <v>26</v>
      </c>
    </row>
    <row r="226" spans="1:3" x14ac:dyDescent="0.25">
      <c r="A226" s="8" t="s">
        <v>41</v>
      </c>
      <c r="B226" s="9">
        <f t="shared" si="12"/>
        <v>96.9</v>
      </c>
      <c r="C226" s="3" t="s">
        <v>38</v>
      </c>
    </row>
    <row r="227" spans="1:3" x14ac:dyDescent="0.25">
      <c r="A227" s="15"/>
    </row>
    <row r="228" spans="1:3" x14ac:dyDescent="0.25">
      <c r="A228" s="8"/>
      <c r="C228" s="3" t="str">
        <f>CONCATENATE("    ",B224)</f>
        <v xml:space="preserve">    Your HTR2A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0</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percentage=96.9 /&gt;</v>
      </c>
    </row>
    <row r="237" spans="1:3" x14ac:dyDescent="0.25">
      <c r="A237" s="15"/>
      <c r="C237" s="3" t="str">
        <f>"  &lt;/Genotype&gt;"</f>
        <v xml:space="preserve">  &lt;/Genotype&gt;</v>
      </c>
    </row>
    <row r="238" spans="1:3" x14ac:dyDescent="0.25">
      <c r="A238" s="15"/>
      <c r="C238" s="3" t="str">
        <f>C41</f>
        <v>&lt;# C46897343T #&gt;</v>
      </c>
    </row>
    <row r="239" spans="1:3"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x14ac:dyDescent="0.25">
      <c r="A240" s="15" t="s">
        <v>35</v>
      </c>
      <c r="B240" s="21" t="str">
        <f t="shared" ref="B240:B244" si="13">L12</f>
        <v>[46897343C&gt;T]</v>
      </c>
    </row>
    <row r="241" spans="1:3" x14ac:dyDescent="0.25">
      <c r="A241" s="15" t="s">
        <v>31</v>
      </c>
      <c r="B241" s="21" t="str">
        <f t="shared" si="13"/>
        <v>[46897343=]</v>
      </c>
      <c r="C241" s="3" t="s">
        <v>38</v>
      </c>
    </row>
    <row r="242" spans="1:3"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x14ac:dyDescent="0.25">
      <c r="A244" s="8" t="s">
        <v>41</v>
      </c>
      <c r="B244" s="21">
        <f t="shared" si="13"/>
        <v>49.4</v>
      </c>
    </row>
    <row r="245" spans="1:3" x14ac:dyDescent="0.25">
      <c r="A245" s="15"/>
      <c r="C245" s="3" t="s">
        <v>42</v>
      </c>
    </row>
    <row r="246" spans="1:3" x14ac:dyDescent="0.25">
      <c r="A246" s="8"/>
    </row>
    <row r="247" spans="1:3" x14ac:dyDescent="0.25">
      <c r="A247" s="8"/>
      <c r="C247" s="3" t="str">
        <f>CONCATENATE("    ",B243)</f>
        <v xml:space="preserve">    You are in the Moderate Loss of Function category. See below for more information.</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percentage=49.4 /&gt;</v>
      </c>
    </row>
    <row r="252" spans="1:3" x14ac:dyDescent="0.25">
      <c r="A252" s="15"/>
      <c r="C252" s="3" t="str">
        <f>"  &lt;/Genotype&gt;"</f>
        <v xml:space="preserve">  &lt;/Genotype&gt;</v>
      </c>
    </row>
    <row r="253" spans="1:3"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x14ac:dyDescent="0.25">
      <c r="A254" s="8" t="s">
        <v>45</v>
      </c>
      <c r="B254" s="9" t="str">
        <f t="shared" ref="B254:B255" si="14">L18</f>
        <v>You are in the Moderate Loss of Function category. See below for more information.</v>
      </c>
      <c r="C254" s="3" t="s">
        <v>26</v>
      </c>
    </row>
    <row r="255" spans="1:3" x14ac:dyDescent="0.25">
      <c r="A255" s="8" t="s">
        <v>41</v>
      </c>
      <c r="B255" s="9">
        <f t="shared" si="14"/>
        <v>32</v>
      </c>
      <c r="C255" s="3" t="s">
        <v>38</v>
      </c>
    </row>
    <row r="256" spans="1:3" x14ac:dyDescent="0.25">
      <c r="A256" s="8"/>
    </row>
    <row r="257" spans="1:3"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You are in the Moderate Loss of Function category. See below for more information.</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percentage=32 /&gt;</v>
      </c>
    </row>
    <row r="266" spans="1:3" x14ac:dyDescent="0.25">
      <c r="A266" s="15"/>
      <c r="C266" s="3" t="str">
        <f>"  &lt;/Genotype&gt;"</f>
        <v xml:space="preserve">  &lt;/Genotype&gt;</v>
      </c>
    </row>
    <row r="267" spans="1:3"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x14ac:dyDescent="0.25">
      <c r="A268" s="8" t="s">
        <v>47</v>
      </c>
      <c r="B268" s="9" t="str">
        <f t="shared" ref="B268:B269" si="15">L21</f>
        <v>This variant is not associated with increased risk.</v>
      </c>
      <c r="C268" s="3" t="s">
        <v>26</v>
      </c>
    </row>
    <row r="269" spans="1:3" x14ac:dyDescent="0.25">
      <c r="A269" s="8" t="s">
        <v>41</v>
      </c>
      <c r="B269" s="9">
        <f t="shared" si="15"/>
        <v>18.600000000000001</v>
      </c>
      <c r="C269" s="3" t="s">
        <v>38</v>
      </c>
    </row>
    <row r="270" spans="1:3" x14ac:dyDescent="0.25">
      <c r="A270" s="15"/>
    </row>
    <row r="271" spans="1:3" x14ac:dyDescent="0.25">
      <c r="A271" s="8"/>
      <c r="C271" s="3" t="str">
        <f>CONCATENATE("    ",B267)</f>
        <v xml:space="preserve">    Your HTR2A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This variant is not associated with increased risk.</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percentage=18.6 /&gt;</v>
      </c>
    </row>
    <row r="280" spans="1:3" x14ac:dyDescent="0.25">
      <c r="A280" s="15"/>
      <c r="C280" s="3" t="str">
        <f>"  &lt;/Genotype&gt;"</f>
        <v xml:space="preserve">  &lt;/Genotype&gt;</v>
      </c>
    </row>
    <row r="281" spans="1:3" x14ac:dyDescent="0.25">
      <c r="A281" s="15"/>
      <c r="C281" s="3" t="str">
        <f>C47</f>
        <v>&lt;# His452Tyr #&gt;</v>
      </c>
    </row>
    <row r="282" spans="1:3"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x14ac:dyDescent="0.25">
      <c r="A283" s="15" t="s">
        <v>35</v>
      </c>
      <c r="B283" s="21" t="str">
        <f t="shared" ref="B283:B287" si="16">M12</f>
        <v>[46834899G&gt;A]</v>
      </c>
    </row>
    <row r="284" spans="1:3" x14ac:dyDescent="0.25">
      <c r="A284" s="15" t="s">
        <v>31</v>
      </c>
      <c r="B284" s="21" t="str">
        <f t="shared" si="16"/>
        <v>[46834899=]</v>
      </c>
      <c r="C284" s="3" t="s">
        <v>38</v>
      </c>
    </row>
    <row r="285" spans="1:3"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x14ac:dyDescent="0.25">
      <c r="A287" s="8" t="s">
        <v>41</v>
      </c>
      <c r="B287" s="21">
        <f t="shared" si="16"/>
        <v>14.5</v>
      </c>
    </row>
    <row r="288" spans="1:3" x14ac:dyDescent="0.25">
      <c r="A288" s="15"/>
      <c r="C288" s="3" t="s">
        <v>42</v>
      </c>
    </row>
    <row r="289" spans="1:3" x14ac:dyDescent="0.25">
      <c r="A289" s="8"/>
    </row>
    <row r="290" spans="1:3" x14ac:dyDescent="0.25">
      <c r="A290" s="8"/>
      <c r="C290" s="3" t="str">
        <f>CONCATENATE("    ",B286)</f>
        <v xml:space="preserve">     </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percentage=14.5 /&gt;</v>
      </c>
    </row>
    <row r="295" spans="1:3" x14ac:dyDescent="0.25">
      <c r="A295" s="15"/>
      <c r="C295" s="3" t="str">
        <f>"  &lt;/Genotype&gt;"</f>
        <v xml:space="preserve">  &lt;/Genotype&gt;</v>
      </c>
    </row>
    <row r="296" spans="1:3"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x14ac:dyDescent="0.25">
      <c r="A297" s="8" t="s">
        <v>45</v>
      </c>
      <c r="B297" s="9" t="str">
        <f t="shared" ref="B297:B298" si="17">M18</f>
        <v xml:space="preserve"> </v>
      </c>
      <c r="C297" s="3" t="s">
        <v>26</v>
      </c>
    </row>
    <row r="298" spans="1:3" x14ac:dyDescent="0.25">
      <c r="A298" s="8" t="s">
        <v>41</v>
      </c>
      <c r="B298" s="9">
        <f t="shared" si="17"/>
        <v>3.8</v>
      </c>
      <c r="C298" s="3" t="s">
        <v>38</v>
      </c>
    </row>
    <row r="299" spans="1:3" x14ac:dyDescent="0.25">
      <c r="A299" s="8"/>
    </row>
    <row r="300" spans="1:3"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percentage=3.8 /&gt;</v>
      </c>
    </row>
    <row r="309" spans="1:3" x14ac:dyDescent="0.25">
      <c r="A309" s="15"/>
      <c r="C309" s="3" t="str">
        <f>"  &lt;/Genotype&gt;"</f>
        <v xml:space="preserve">  &lt;/Genotype&gt;</v>
      </c>
    </row>
    <row r="310" spans="1:3"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x14ac:dyDescent="0.25">
      <c r="A311" s="8" t="s">
        <v>47</v>
      </c>
      <c r="B311" s="9" t="str">
        <f t="shared" ref="B311:B312" si="18">M21</f>
        <v xml:space="preserve"> </v>
      </c>
      <c r="C311" s="3" t="s">
        <v>26</v>
      </c>
    </row>
    <row r="312" spans="1:3" x14ac:dyDescent="0.25">
      <c r="A312" s="8" t="s">
        <v>41</v>
      </c>
      <c r="B312" s="9">
        <f t="shared" si="18"/>
        <v>81.7</v>
      </c>
      <c r="C312" s="3" t="s">
        <v>38</v>
      </c>
    </row>
    <row r="313" spans="1:3" x14ac:dyDescent="0.25">
      <c r="A313" s="15"/>
    </row>
    <row r="314" spans="1:3" x14ac:dyDescent="0.25">
      <c r="A314" s="8"/>
      <c r="C314" s="3" t="str">
        <f>CONCATENATE("    ",B310)</f>
        <v xml:space="preserve">    Your HTR2A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percentage=81.7 /&gt;</v>
      </c>
    </row>
    <row r="323" spans="1:3" x14ac:dyDescent="0.25">
      <c r="A323" s="15"/>
      <c r="C323" s="3" t="str">
        <f>"  &lt;/Genotype&gt;"</f>
        <v xml:space="preserve">  &lt;/Genotype&gt;</v>
      </c>
    </row>
    <row r="324" spans="1:3" x14ac:dyDescent="0.25">
      <c r="A324" s="15"/>
      <c r="C324" s="3" t="str">
        <f>C53</f>
        <v>&lt;# T614-2211C #&gt;</v>
      </c>
    </row>
    <row r="325" spans="1:3"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x14ac:dyDescent="0.25">
      <c r="A326" s="15" t="s">
        <v>35</v>
      </c>
      <c r="B326" s="21" t="str">
        <f t="shared" ref="B326:B330" si="19">N12</f>
        <v>[46837850A&gt;G]</v>
      </c>
    </row>
    <row r="327" spans="1:3" x14ac:dyDescent="0.25">
      <c r="A327" s="15" t="s">
        <v>31</v>
      </c>
      <c r="B327" s="21" t="str">
        <f t="shared" si="19"/>
        <v>[46837850=]</v>
      </c>
      <c r="C327" s="3" t="s">
        <v>38</v>
      </c>
    </row>
    <row r="328" spans="1:3"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x14ac:dyDescent="0.25">
      <c r="A330" s="8" t="s">
        <v>41</v>
      </c>
      <c r="B330" s="21">
        <f t="shared" si="19"/>
        <v>39.700000000000003</v>
      </c>
    </row>
    <row r="331" spans="1:3" x14ac:dyDescent="0.25">
      <c r="A331" s="15"/>
      <c r="C331" s="3" t="s">
        <v>42</v>
      </c>
    </row>
    <row r="332" spans="1:3" x14ac:dyDescent="0.25">
      <c r="A332" s="8"/>
    </row>
    <row r="333" spans="1:3" x14ac:dyDescent="0.25">
      <c r="A333" s="8"/>
      <c r="C333" s="3" t="str">
        <f>CONCATENATE("    ",B329)</f>
        <v xml:space="preserve">    0</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percentage=39.7 /&gt;</v>
      </c>
    </row>
    <row r="338" spans="1:3" x14ac:dyDescent="0.25">
      <c r="A338" s="15"/>
      <c r="C338" s="3" t="str">
        <f>"  &lt;/Genotype&gt;"</f>
        <v xml:space="preserve">  &lt;/Genotype&gt;</v>
      </c>
    </row>
    <row r="339" spans="1:3"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x14ac:dyDescent="0.25">
      <c r="A340" s="8" t="s">
        <v>45</v>
      </c>
      <c r="B340" s="9">
        <f t="shared" ref="B340:B341" si="20">N18</f>
        <v>0</v>
      </c>
      <c r="C340" s="3" t="s">
        <v>26</v>
      </c>
    </row>
    <row r="341" spans="1:3" x14ac:dyDescent="0.25">
      <c r="A341" s="8" t="s">
        <v>41</v>
      </c>
      <c r="B341" s="9">
        <f t="shared" si="20"/>
        <v>17.399999999999999</v>
      </c>
      <c r="C341" s="3" t="s">
        <v>38</v>
      </c>
    </row>
    <row r="342" spans="1:3" x14ac:dyDescent="0.25">
      <c r="A342" s="8"/>
    </row>
    <row r="343" spans="1:3"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0</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percentage=17.4 /&gt;</v>
      </c>
    </row>
    <row r="352" spans="1:3" x14ac:dyDescent="0.25">
      <c r="A352" s="15"/>
      <c r="C352" s="3" t="str">
        <f>"  &lt;/Genotype&gt;"</f>
        <v xml:space="preserve">  &lt;/Genotype&gt;</v>
      </c>
    </row>
    <row r="353" spans="1:3"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x14ac:dyDescent="0.25">
      <c r="A354" s="8" t="s">
        <v>47</v>
      </c>
      <c r="B354" s="9">
        <f t="shared" ref="B354:B355" si="21">N21</f>
        <v>0</v>
      </c>
      <c r="C354" s="3" t="s">
        <v>26</v>
      </c>
    </row>
    <row r="355" spans="1:3" x14ac:dyDescent="0.25">
      <c r="A355" s="8" t="s">
        <v>41</v>
      </c>
      <c r="B355" s="9">
        <f t="shared" si="21"/>
        <v>42.9</v>
      </c>
      <c r="C355" s="3" t="s">
        <v>38</v>
      </c>
    </row>
    <row r="356" spans="1:3" x14ac:dyDescent="0.25">
      <c r="A356" s="15"/>
    </row>
    <row r="357" spans="1:3" x14ac:dyDescent="0.25">
      <c r="A357" s="8"/>
      <c r="C357" s="3" t="str">
        <f>CONCATENATE("    ",B353)</f>
        <v xml:space="preserve">    Your HTR2A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0</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percentage=42.9 /&gt;</v>
      </c>
    </row>
    <row r="366" spans="1:3" x14ac:dyDescent="0.25">
      <c r="A366" s="15"/>
      <c r="C366" s="3" t="str">
        <f>"  &lt;/Genotype&gt;"</f>
        <v xml:space="preserve">  &lt;/Genotype&gt;</v>
      </c>
    </row>
    <row r="367" spans="1:3" x14ac:dyDescent="0.25">
      <c r="A367" s="27"/>
      <c r="B367" s="17"/>
      <c r="C367" s="3" t="str">
        <f>C59</f>
        <v>&lt;# C46866425T #&gt;</v>
      </c>
    </row>
    <row r="368" spans="1:3" x14ac:dyDescent="0.25">
      <c r="A368" s="15" t="s">
        <v>37</v>
      </c>
      <c r="B368" s="21" t="str">
        <f t="shared" ref="B368:B373" si="22">O11</f>
        <v>NC_000013.11:g.</v>
      </c>
      <c r="C368" s="3" t="str">
        <f>CONCATENATE("  &lt;Genotype hgvs=",CHAR(34),B368,B369,";",B370,CHAR(34)," name=",CHAR(34),B61,CHAR(34),"&gt; ")</f>
        <v xml:space="preserve">  &lt;Genotype hgvs="NC_000013.11:g.[46866425C&gt;T];[46866425=]" name="C46866425T"&gt; </v>
      </c>
    </row>
    <row r="369" spans="1:3" x14ac:dyDescent="0.25">
      <c r="A369" s="15" t="s">
        <v>35</v>
      </c>
      <c r="B369" s="21" t="str">
        <f t="shared" si="22"/>
        <v>[46866425C&gt;T]</v>
      </c>
    </row>
    <row r="370" spans="1:3" x14ac:dyDescent="0.25">
      <c r="A370" s="15" t="s">
        <v>31</v>
      </c>
      <c r="B370" s="21" t="str">
        <f t="shared" si="22"/>
        <v>[46866425=]</v>
      </c>
      <c r="C370" s="3" t="s">
        <v>38</v>
      </c>
    </row>
    <row r="371" spans="1:3" x14ac:dyDescent="0.25">
      <c r="A371" s="15" t="s">
        <v>39</v>
      </c>
      <c r="B371" s="21" t="str">
        <f t="shared" si="22"/>
        <v>People with this variant have one copy of the [C46866425T](https://www.ncbi.nlm.nih.gov/projects/SNP/snp_ref.cgi?rs=2770296)</v>
      </c>
      <c r="C371" s="3" t="s">
        <v>26</v>
      </c>
    </row>
    <row r="372" spans="1:3" x14ac:dyDescent="0.25">
      <c r="A372" s="8" t="s">
        <v>40</v>
      </c>
      <c r="B372" s="21" t="str">
        <f t="shared" si="22"/>
        <v>You are in the Moderate Loss of Function category. See below for more information.</v>
      </c>
      <c r="C372" s="3" t="str">
        <f>CONCATENATE("    ",B371)</f>
        <v xml:space="preserve">    People with this variant have one copy of the [C46866425T](https://www.ncbi.nlm.nih.gov/projects/SNP/snp_ref.cgi?rs=2770296)</v>
      </c>
    </row>
    <row r="373" spans="1:3" x14ac:dyDescent="0.25">
      <c r="A373" s="8" t="s">
        <v>41</v>
      </c>
      <c r="B373" s="21">
        <f t="shared" si="22"/>
        <v>36.200000000000003</v>
      </c>
    </row>
    <row r="374" spans="1:3" x14ac:dyDescent="0.25">
      <c r="A374" s="15"/>
      <c r="B374" s="21"/>
      <c r="C374" s="3" t="s">
        <v>42</v>
      </c>
    </row>
    <row r="375" spans="1:3" x14ac:dyDescent="0.25">
      <c r="A375" s="8"/>
      <c r="B375" s="21"/>
    </row>
    <row r="376" spans="1:3" x14ac:dyDescent="0.25">
      <c r="A376" s="8"/>
      <c r="B376" s="21"/>
      <c r="C376" s="3" t="str">
        <f>CONCATENATE("    ",B372)</f>
        <v xml:space="preserve">    You are in the Moderate Loss of Function category. See below for more information.</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percentage=36.2 /&gt;</v>
      </c>
    </row>
    <row r="381" spans="1:3" x14ac:dyDescent="0.25">
      <c r="A381" s="15"/>
      <c r="C381" s="3" t="str">
        <f>"  &lt;/Genotype&gt;"</f>
        <v xml:space="preserve">  &lt;/Genotype&gt;</v>
      </c>
    </row>
    <row r="382" spans="1:3"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14.7</v>
      </c>
      <c r="C384" s="3" t="s">
        <v>38</v>
      </c>
    </row>
    <row r="385" spans="1:3" x14ac:dyDescent="0.25">
      <c r="A385" s="8"/>
    </row>
    <row r="386" spans="1:3"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percentage=14.7 /&gt;</v>
      </c>
    </row>
    <row r="395" spans="1:3" x14ac:dyDescent="0.25">
      <c r="A395" s="15"/>
      <c r="C395" s="3" t="str">
        <f>"  &lt;/Genotype&gt;"</f>
        <v xml:space="preserve">  &lt;/Genotype&gt;</v>
      </c>
    </row>
    <row r="396" spans="1:3"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x14ac:dyDescent="0.25">
      <c r="A397" s="8" t="s">
        <v>47</v>
      </c>
      <c r="B397" s="9" t="str">
        <f t="shared" ref="B397:B398" si="24">O21</f>
        <v>This variant is not associated with increased risk.</v>
      </c>
      <c r="C397" s="3" t="s">
        <v>26</v>
      </c>
    </row>
    <row r="398" spans="1:3" x14ac:dyDescent="0.25">
      <c r="A398" s="8" t="s">
        <v>41</v>
      </c>
      <c r="B398" s="9">
        <f t="shared" si="24"/>
        <v>49.2</v>
      </c>
      <c r="C398" s="3" t="s">
        <v>38</v>
      </c>
    </row>
    <row r="399" spans="1:3" x14ac:dyDescent="0.25">
      <c r="A399" s="15"/>
    </row>
    <row r="400" spans="1:3" x14ac:dyDescent="0.25">
      <c r="A400" s="8"/>
      <c r="C400" s="3" t="str">
        <f>CONCATENATE("    ",B396)</f>
        <v xml:space="preserve">    Your HTR2A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percentage=49.2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HTR2A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HTR2A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HTR2A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FC69-4513-41EC-918C-B55259FAE93A}">
  <dimension ref="A1:AJ2327"/>
  <sheetViews>
    <sheetView topLeftCell="C5" workbookViewId="0">
      <selection activeCell="H10" sqref="H10:H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408</v>
      </c>
      <c r="C2" s="3" t="str">
        <f>CONCATENATE("# What does the ",B2," gene do?")</f>
        <v># What does the GRIK2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6</v>
      </c>
      <c r="C6" s="3" t="str">
        <f>CONCATENATE("This gene is located on chromosome ",B6,". The ",B7," it creates acts in your ",B8)</f>
        <v>This gene is located on chromosome 6. The protein it creates acts in your brain and heart.</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416</v>
      </c>
      <c r="H8" s="3" t="s">
        <v>19</v>
      </c>
      <c r="I8" s="11" t="s">
        <v>20</v>
      </c>
      <c r="J8" s="3">
        <v>0.17299999999999999</v>
      </c>
      <c r="K8" s="3">
        <v>0.1</v>
      </c>
      <c r="L8" s="3">
        <f t="shared" si="0"/>
        <v>1.7299999999999998</v>
      </c>
      <c r="Y8" s="6"/>
      <c r="AC8" s="10"/>
    </row>
    <row r="9" spans="1:36" x14ac:dyDescent="0.25">
      <c r="A9" s="15" t="s">
        <v>21</v>
      </c>
      <c r="B9" s="9" t="s">
        <v>417</v>
      </c>
      <c r="C9" s="3" t="str">
        <f>CONCATENATE("&lt;TissueList ",B9," /&gt;")</f>
        <v>&lt;TissueList brain D001921 circulatory and cardiovascular system D002319    /&gt;</v>
      </c>
      <c r="H9" s="3" t="s">
        <v>22</v>
      </c>
      <c r="I9" s="11" t="s">
        <v>23</v>
      </c>
      <c r="J9" s="3">
        <v>0.435</v>
      </c>
      <c r="K9" s="3">
        <v>0.33500000000000002</v>
      </c>
      <c r="L9" s="3">
        <f t="shared" si="0"/>
        <v>1.2985074626865671</v>
      </c>
      <c r="Y9" s="6"/>
      <c r="AC9" s="10"/>
    </row>
    <row r="10" spans="1:36" s="18" customFormat="1" x14ac:dyDescent="0.25">
      <c r="A10" s="16"/>
      <c r="B10" s="17"/>
      <c r="H10" s="18" t="str">
        <f>B19</f>
        <v>A101518578G</v>
      </c>
    </row>
    <row r="11" spans="1:36" x14ac:dyDescent="0.25">
      <c r="A11" s="8" t="s">
        <v>3</v>
      </c>
      <c r="B11" s="9" t="s">
        <v>408</v>
      </c>
      <c r="C11" s="3" t="str">
        <f>CONCATENATE("&lt;GeneAnalysis gene=",CHAR(34),B11,CHAR(34)," interval=",CHAR(34),B12,CHAR(34),"&gt; ")</f>
        <v xml:space="preserve">&lt;GeneAnalysis gene="GRIK2" interval="NC_000006.12:g.101393708_102070083"&gt; </v>
      </c>
      <c r="H11" s="19" t="s">
        <v>410</v>
      </c>
      <c r="I11" s="19"/>
      <c r="J11" s="19"/>
      <c r="K11" s="19"/>
      <c r="L11" s="19"/>
      <c r="M11" s="19"/>
      <c r="N11" s="19"/>
      <c r="O11" s="20"/>
      <c r="P11" s="20"/>
      <c r="Q11" s="20"/>
      <c r="R11" s="20"/>
      <c r="S11" s="20"/>
      <c r="T11" s="20"/>
      <c r="U11" s="20"/>
      <c r="V11" s="20"/>
      <c r="W11" s="20"/>
      <c r="X11" s="20"/>
      <c r="Y11" s="20"/>
      <c r="Z11" s="20"/>
    </row>
    <row r="12" spans="1:36" x14ac:dyDescent="0.25">
      <c r="A12" s="8" t="s">
        <v>24</v>
      </c>
      <c r="B12" s="9" t="s">
        <v>418</v>
      </c>
      <c r="H12" s="9" t="s">
        <v>411</v>
      </c>
      <c r="I12" s="9"/>
      <c r="J12" s="9"/>
      <c r="K12" s="9"/>
      <c r="L12" s="9"/>
      <c r="M12" s="9"/>
      <c r="N12" s="9"/>
      <c r="O12" s="9"/>
      <c r="P12" s="9"/>
      <c r="Q12" s="9"/>
      <c r="R12" s="9"/>
      <c r="S12" s="9"/>
      <c r="T12" s="9"/>
      <c r="U12" s="9"/>
      <c r="V12" s="9"/>
      <c r="W12" s="9"/>
      <c r="X12" s="9"/>
      <c r="Y12" s="9"/>
      <c r="Z12" s="9"/>
    </row>
    <row r="13" spans="1:36" x14ac:dyDescent="0.25">
      <c r="A13" s="8" t="s">
        <v>25</v>
      </c>
      <c r="B13" s="9" t="s">
        <v>118</v>
      </c>
      <c r="C13" s="3" t="str">
        <f>CONCATENATE("# What are some common mutations of ",B11,"?")</f>
        <v># What are some common mutations of GRIK2?</v>
      </c>
      <c r="H13" s="9" t="s">
        <v>412</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GRIK2: [A101518578G](https://www.ncbi.nlm.nih.gov/projects/SNP/snp_ref.cgi?rs=2247215).</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A101518578G #&gt;</v>
      </c>
      <c r="H17" s="9"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409</v>
      </c>
      <c r="C18" s="3" t="str">
        <f>CONCATENATE("  &lt;Variant hgvs=",CHAR(34),B18,CHAR(34)," name=",CHAR(34),B19,CHAR(34),"&gt; ")</f>
        <v xml:space="preserve">  &lt;Variant hgvs="NC_000006.12:g.101518578A&gt;G" name="A101518578G"&gt; </v>
      </c>
      <c r="H18" s="9" t="s">
        <v>413</v>
      </c>
      <c r="I18" s="9"/>
      <c r="J18" s="9"/>
      <c r="K18" s="9"/>
      <c r="L18" s="9"/>
      <c r="M18" s="9"/>
      <c r="N18" s="9"/>
      <c r="O18" s="9"/>
      <c r="P18" s="9"/>
      <c r="Q18" s="9"/>
      <c r="R18" s="9"/>
      <c r="S18" s="9"/>
      <c r="T18" s="9"/>
      <c r="U18" s="9"/>
      <c r="V18" s="9"/>
      <c r="W18" s="9"/>
      <c r="X18" s="9"/>
      <c r="Y18" s="9"/>
      <c r="Z18" s="9"/>
    </row>
    <row r="19" spans="1:26" x14ac:dyDescent="0.25">
      <c r="A19" s="15" t="s">
        <v>30</v>
      </c>
      <c r="B19" s="21" t="s">
        <v>414</v>
      </c>
      <c r="H19" s="9">
        <v>31.6</v>
      </c>
      <c r="I19" s="9"/>
      <c r="J19" s="9"/>
      <c r="K19" s="9"/>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0" s="9" t="str">
        <f>CONCATENATE("Your ",B11," gene has no variants. A normal gene is referred to as a ",CHAR(34),"wild-type",CHAR(34)," gene.")</f>
        <v>Your GRIK2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34</v>
      </c>
      <c r="H21" s="9" t="s">
        <v>28</v>
      </c>
      <c r="I21" s="9"/>
      <c r="J21" s="9"/>
      <c r="K21" s="9"/>
      <c r="L21" s="9"/>
      <c r="M21" s="9"/>
      <c r="N21" s="9"/>
      <c r="O21" s="9"/>
      <c r="P21" s="9"/>
      <c r="Q21" s="9"/>
      <c r="R21" s="9"/>
      <c r="S21" s="9"/>
      <c r="T21" s="9"/>
      <c r="U21" s="9"/>
      <c r="V21" s="9"/>
      <c r="W21" s="9"/>
      <c r="X21" s="9"/>
      <c r="Y21" s="9"/>
      <c r="Z21" s="9"/>
    </row>
    <row r="22" spans="1:26" x14ac:dyDescent="0.25">
      <c r="A22" s="15" t="s">
        <v>35</v>
      </c>
      <c r="B22" s="9" t="s">
        <v>415</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A101518578G #&gt;</v>
      </c>
    </row>
    <row r="25" spans="1:26" x14ac:dyDescent="0.25">
      <c r="A25" s="15" t="s">
        <v>37</v>
      </c>
      <c r="B25" s="21" t="str">
        <f>H11</f>
        <v>NC_000006.12:g.</v>
      </c>
      <c r="C25" s="3" t="str">
        <f>CONCATENATE("  &lt;Genotype hgvs=",CHAR(34),B25,B26,";",B27,CHAR(34)," name=",CHAR(34),B19,CHAR(34),"&gt; ")</f>
        <v xml:space="preserve">  &lt;Genotype hgvs="NC_000006.12:g.[101518578A&gt;G];[101518578=]" name="A101518578G"&gt; </v>
      </c>
    </row>
    <row r="26" spans="1:26" x14ac:dyDescent="0.25">
      <c r="A26" s="15" t="s">
        <v>35</v>
      </c>
      <c r="B26" s="21" t="str">
        <f t="shared" ref="B26:B30" si="1">H12</f>
        <v>[101518578A&gt;G]</v>
      </c>
    </row>
    <row r="27" spans="1:26" x14ac:dyDescent="0.25">
      <c r="A27" s="15" t="s">
        <v>31</v>
      </c>
      <c r="B27" s="21" t="str">
        <f t="shared" si="1"/>
        <v>[101518578=]</v>
      </c>
      <c r="C27" s="3" t="s">
        <v>38</v>
      </c>
    </row>
    <row r="28" spans="1:26" x14ac:dyDescent="0.25">
      <c r="A28" s="15" t="s">
        <v>39</v>
      </c>
      <c r="B28" s="21" t="str">
        <f t="shared" si="1"/>
        <v>People with this variant have one copy of the [A101518578G](https://www.ncbi.nlm.nih.gov/projects/SNP/snp_ref.cgi?rs=2247215)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[A101518578G](https://www.ncbi.nlm.nih.gov/projects/SNP/snp_ref.cgi?rs=2247215)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[A101518578G](https://www.ncbi.nlm.nih.gov/projects/SNP/snp_ref.cgi?rs=2247215) variant. This substitution of a single nucleotide is known as a missense mutation.</v>
      </c>
      <c r="C39" s="3" t="str">
        <f>CONCATENATE("  &lt;Genotype hgvs=",CHAR(34),B25,B26,";",B26,CHAR(34)," name=",CHAR(34),B19,CHAR(34),"&gt; ")</f>
        <v xml:space="preserve">  &lt;Genotype hgvs="NC_000006.12:g.[101518578A&gt;G];[101518578A&gt;G]" name="A101518578G"&gt; </v>
      </c>
    </row>
    <row r="40" spans="1:3" x14ac:dyDescent="0.25">
      <c r="A40" s="8" t="s">
        <v>45</v>
      </c>
      <c r="B40" s="9" t="str">
        <f t="shared" ref="B40:B41" si="2">H18</f>
        <v>You are in the Severe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[A101518578G](https://www.ncbi.nlm.nih.gov/projects/SNP/snp_ref.cgi?rs=2247215)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Severe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GRIK2 gene has no variants. A normal gene is referred to as a "wild-type" gene.</v>
      </c>
      <c r="C53" s="3" t="str">
        <f>CONCATENATE("  &lt;Genotype hgvs=",CHAR(34),B25,B27,";",B27,CHAR(34)," name=",CHAR(34),B19,CHAR(34),"&gt; ")</f>
        <v xml:space="preserve">  &lt;Genotype hgvs="NC_000006.12:g.[101518578=];[101518578=]" name="A101518578G"&gt;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GRIK2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GRIK2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GRIK2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GRIK2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GRIK2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GRIK2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GRIK2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GRIK2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topLeftCell="A8"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144</v>
      </c>
      <c r="C2" s="3" t="str">
        <f>CONCATENATE("# What does the ",B2," gene do?")</f>
        <v># What does the DRD2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146</v>
      </c>
      <c r="H8" s="3" t="s">
        <v>19</v>
      </c>
      <c r="I8" s="11" t="s">
        <v>20</v>
      </c>
      <c r="J8" s="3">
        <v>0.17299999999999999</v>
      </c>
      <c r="K8" s="3">
        <v>0.1</v>
      </c>
      <c r="L8" s="3">
        <f t="shared" si="0"/>
        <v>1.7299999999999998</v>
      </c>
      <c r="Y8" s="6"/>
      <c r="AC8" s="10"/>
    </row>
    <row r="9" spans="1:36" x14ac:dyDescent="0.25">
      <c r="A9" s="15" t="s">
        <v>21</v>
      </c>
      <c r="B9" s="9" t="s">
        <v>305</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x14ac:dyDescent="0.25">
      <c r="A11" s="8" t="s">
        <v>3</v>
      </c>
      <c r="B11" s="9" t="s">
        <v>144</v>
      </c>
      <c r="C11" s="3" t="str">
        <f>CONCATENATE("&lt;GeneAnalysis gene=",CHAR(34),B11,CHAR(34)," interval=",CHAR(34),B12,CHAR(34),"&gt; ")</f>
        <v xml:space="preserve">&lt;GeneAnalysis gene="DRD2" interval="NC_000011.10:g.113409595_113475279"&gt; </v>
      </c>
      <c r="H11" s="19" t="s">
        <v>168</v>
      </c>
      <c r="I11" s="19" t="s">
        <v>168</v>
      </c>
      <c r="J11" s="19" t="s">
        <v>179</v>
      </c>
      <c r="K11" s="19" t="s">
        <v>168</v>
      </c>
      <c r="L11" s="19" t="s">
        <v>168</v>
      </c>
      <c r="M11" s="19" t="s">
        <v>168</v>
      </c>
      <c r="N11" s="19" t="s">
        <v>168</v>
      </c>
      <c r="O11" s="25" t="s">
        <v>168</v>
      </c>
      <c r="P11" s="20"/>
      <c r="Q11" s="20"/>
      <c r="R11" s="20"/>
      <c r="S11" s="20"/>
      <c r="T11" s="20"/>
      <c r="U11" s="20"/>
      <c r="V11" s="20"/>
      <c r="W11" s="20"/>
      <c r="X11" s="20"/>
      <c r="Y11" s="20"/>
      <c r="Z11" s="20"/>
    </row>
    <row r="12" spans="1:36" x14ac:dyDescent="0.25">
      <c r="A12" s="8" t="s">
        <v>24</v>
      </c>
      <c r="B12" s="9" t="s">
        <v>147</v>
      </c>
      <c r="H12" s="9" t="s">
        <v>184</v>
      </c>
      <c r="I12" s="9" t="s">
        <v>182</v>
      </c>
      <c r="J12" s="9" t="s">
        <v>180</v>
      </c>
      <c r="K12" s="9" t="s">
        <v>177</v>
      </c>
      <c r="L12" s="9" t="s">
        <v>175</v>
      </c>
      <c r="M12" s="9" t="s">
        <v>173</v>
      </c>
      <c r="N12" s="9" t="s">
        <v>171</v>
      </c>
      <c r="O12" s="9" t="s">
        <v>169</v>
      </c>
      <c r="P12" s="9"/>
      <c r="Q12" s="9"/>
      <c r="R12" s="9"/>
      <c r="S12" s="9"/>
      <c r="T12" s="9"/>
      <c r="U12" s="9"/>
      <c r="V12" s="9"/>
      <c r="W12" s="9"/>
      <c r="X12" s="9"/>
      <c r="Y12" s="9"/>
      <c r="Z12" s="9"/>
    </row>
    <row r="13" spans="1:36" x14ac:dyDescent="0.25">
      <c r="A13" s="8" t="s">
        <v>25</v>
      </c>
      <c r="B13" s="9" t="s">
        <v>145</v>
      </c>
      <c r="C13" s="3" t="str">
        <f>CONCATENATE("# What are some common mutations of ",B11,"?")</f>
        <v># What are some common mutations of DRD2?</v>
      </c>
      <c r="H13" s="9" t="s">
        <v>185</v>
      </c>
      <c r="I13" s="9" t="s">
        <v>183</v>
      </c>
      <c r="J13" s="9" t="s">
        <v>181</v>
      </c>
      <c r="K13" s="9" t="s">
        <v>178</v>
      </c>
      <c r="L13" s="9" t="s">
        <v>176</v>
      </c>
      <c r="M13" s="9" t="s">
        <v>174</v>
      </c>
      <c r="N13" s="9" t="s">
        <v>172</v>
      </c>
      <c r="O13" s="9" t="s">
        <v>170</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x14ac:dyDescent="0.25">
      <c r="A18" s="8" t="s">
        <v>29</v>
      </c>
      <c r="B18" s="19" t="s">
        <v>149</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x14ac:dyDescent="0.25">
      <c r="A19" s="15" t="s">
        <v>30</v>
      </c>
      <c r="B19" s="21" t="s">
        <v>150</v>
      </c>
      <c r="H19" s="9">
        <v>1.9</v>
      </c>
      <c r="I19" s="9">
        <v>14.1</v>
      </c>
      <c r="J19" s="9">
        <v>19.5</v>
      </c>
      <c r="K19" s="9">
        <v>15</v>
      </c>
      <c r="L19" s="9">
        <v>22.6</v>
      </c>
      <c r="M19" s="9">
        <v>6.8</v>
      </c>
      <c r="N19" s="9">
        <v>13.4</v>
      </c>
      <c r="O19" s="9">
        <v>29.4</v>
      </c>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DRD2 gene from cytosine (C) to guanine (G) resulting in incorrect protein function. This substitution of a single nucleotide is known as a missense variant.</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x14ac:dyDescent="0.25">
      <c r="A22" s="15" t="s">
        <v>35</v>
      </c>
      <c r="B22" s="9" t="s">
        <v>148</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x14ac:dyDescent="0.25">
      <c r="A23" s="15"/>
      <c r="C23" s="3" t="str">
        <f>CONCATENATE("&lt;# ",B25," #&gt;")</f>
        <v>&lt;# G811-83T #&gt;</v>
      </c>
    </row>
    <row r="24" spans="1:26" x14ac:dyDescent="0.25">
      <c r="A24" s="8" t="s">
        <v>29</v>
      </c>
      <c r="B24" s="29" t="s">
        <v>153</v>
      </c>
      <c r="C24" s="3" t="str">
        <f>CONCATENATE("  &lt;Variant hgvs=",CHAR(34),B24,CHAR(34)," name=",CHAR(34),B25,CHAR(34),"&gt; ")</f>
        <v xml:space="preserve">  &lt;Variant hgvs="NC_000011.10:g.113412966C&gt;A" name="G811-83T"&gt; </v>
      </c>
    </row>
    <row r="25" spans="1:26" x14ac:dyDescent="0.25">
      <c r="A25" s="15" t="s">
        <v>30</v>
      </c>
      <c r="B25" s="9" t="s">
        <v>151</v>
      </c>
    </row>
    <row r="26" spans="1:26" x14ac:dyDescent="0.25">
      <c r="A26" s="15" t="s">
        <v>31</v>
      </c>
      <c r="B26" s="9"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DRD2 gene from guanine (G)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152</v>
      </c>
      <c r="C28" s="3" t="str">
        <f>"  &lt;/Variant&gt;"</f>
        <v xml:space="preserve">  &lt;/Variant&gt;</v>
      </c>
    </row>
    <row r="29" spans="1:26" x14ac:dyDescent="0.25">
      <c r="A29" s="8"/>
      <c r="C29" s="3" t="str">
        <f>CONCATENATE("&lt;# ",B31," #&gt;")</f>
        <v>&lt;# C113282275A #&gt;</v>
      </c>
    </row>
    <row r="30" spans="1:26" x14ac:dyDescent="0.25">
      <c r="A30" s="8" t="s">
        <v>29</v>
      </c>
      <c r="B30" s="19" t="s">
        <v>154</v>
      </c>
      <c r="C30" s="3" t="str">
        <f>CONCATENATE("  &lt;Variant hgvs=",CHAR(34),B30,CHAR(34)," name=",CHAR(34),B31,CHAR(34),"&gt; ")</f>
        <v xml:space="preserve">  &lt;Variant hgvs="NC_000011.9:g.113282275C&gt;A" name="C113282275A"&gt; </v>
      </c>
    </row>
    <row r="31" spans="1:26" x14ac:dyDescent="0.25">
      <c r="A31" s="15" t="s">
        <v>30</v>
      </c>
      <c r="B31" s="9" t="s">
        <v>186</v>
      </c>
    </row>
    <row r="32" spans="1:26" x14ac:dyDescent="0.25">
      <c r="A32" s="15" t="s">
        <v>31</v>
      </c>
      <c r="B32" s="9" t="s">
        <v>93</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33" spans="1:3" x14ac:dyDescent="0.25">
      <c r="A33" s="15" t="s">
        <v>33</v>
      </c>
      <c r="B33" s="9" t="s">
        <v>32</v>
      </c>
    </row>
    <row r="34" spans="1:3" x14ac:dyDescent="0.25">
      <c r="A34" s="15" t="s">
        <v>35</v>
      </c>
      <c r="B34" s="9" t="s">
        <v>187</v>
      </c>
      <c r="C34" s="3" t="str">
        <f>"  &lt;/Variant&gt;"</f>
        <v xml:space="preserve">  &lt;/Variant&gt;</v>
      </c>
    </row>
    <row r="35" spans="1:3" x14ac:dyDescent="0.25">
      <c r="A35" s="15"/>
      <c r="C35" s="3" t="str">
        <f>CONCATENATE("&lt;# ",B37," #&gt;")</f>
        <v>&lt;# 113475530insA #&gt;</v>
      </c>
    </row>
    <row r="36" spans="1:3" x14ac:dyDescent="0.25">
      <c r="A36" s="8" t="s">
        <v>29</v>
      </c>
      <c r="B36" s="19" t="s">
        <v>155</v>
      </c>
      <c r="C36" s="3" t="str">
        <f>CONCATENATE("  &lt;Variant hgvs=",CHAR(34),B36,CHAR(34)," name=",CHAR(34),B37,CHAR(34),"&gt; ")</f>
        <v xml:space="preserve">  &lt;Variant hgvs="NC_000011.10:g.113475529_113475530insA" name="113475530insA"&gt; </v>
      </c>
    </row>
    <row r="37" spans="1:3" x14ac:dyDescent="0.25">
      <c r="A37" s="15" t="s">
        <v>30</v>
      </c>
      <c r="B37" s="9" t="s">
        <v>188</v>
      </c>
    </row>
    <row r="38" spans="1:3" x14ac:dyDescent="0.25">
      <c r="A38" s="15" t="s">
        <v>31</v>
      </c>
      <c r="B38" s="9" t="s">
        <v>32</v>
      </c>
      <c r="C38" s="3" t="str">
        <f>CONCATENATE("    This variant is a change at a specific point in the ",B11," gene to add ",B38," resulting in incorrect ",B7," function. Adding a single nucleotide is known as an insertion variant.")</f>
        <v xml:space="preserve">    This variant is a change at a specific point in the DRD2 gene to add adenine (A) resulting in incorrect protein function. Adding a single nucleotide is known as an insertion variant.</v>
      </c>
    </row>
    <row r="39" spans="1:3" x14ac:dyDescent="0.25">
      <c r="A39" s="15" t="s">
        <v>33</v>
      </c>
    </row>
    <row r="40" spans="1:3" x14ac:dyDescent="0.25">
      <c r="A40" s="15" t="s">
        <v>35</v>
      </c>
      <c r="B40" s="9" t="s">
        <v>189</v>
      </c>
      <c r="C40" s="3" t="str">
        <f>"  &lt;/Variant&gt;"</f>
        <v xml:space="preserve">  &lt;/Variant&gt;</v>
      </c>
    </row>
    <row r="41" spans="1:3" x14ac:dyDescent="0.25">
      <c r="A41" s="15"/>
      <c r="C41" s="3" t="str">
        <f>CONCATENATE("&lt;# ",B43," #&gt;")</f>
        <v>&lt;# G2137A #&gt;</v>
      </c>
    </row>
    <row r="42" spans="1:3" x14ac:dyDescent="0.25">
      <c r="A42" s="8" t="s">
        <v>29</v>
      </c>
      <c r="B42" s="19" t="s">
        <v>158</v>
      </c>
      <c r="C42" s="3" t="str">
        <f>CONCATENATE("  &lt;Variant hgvs=",CHAR(34),B42,CHAR(34)," name=",CHAR(34),B43,CHAR(34),"&gt; ")</f>
        <v xml:space="preserve">  &lt;Variant hgvs="NC_000011.10:g.113400106G&gt;A" name="G2137A"&gt; </v>
      </c>
    </row>
    <row r="43" spans="1:3" x14ac:dyDescent="0.25">
      <c r="A43" s="15" t="s">
        <v>30</v>
      </c>
      <c r="B43" s="9" t="s">
        <v>157</v>
      </c>
    </row>
    <row r="44" spans="1:3" x14ac:dyDescent="0.25">
      <c r="A44" s="15" t="s">
        <v>31</v>
      </c>
      <c r="B44" s="9" t="s">
        <v>34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156</v>
      </c>
      <c r="C46" s="3" t="str">
        <f>"  &lt;/Variant&gt;"</f>
        <v xml:space="preserve">  &lt;/Variant&gt;</v>
      </c>
    </row>
    <row r="47" spans="1:3" x14ac:dyDescent="0.25">
      <c r="A47" s="15"/>
      <c r="C47" s="3" t="str">
        <f>CONCATENATE("&lt;# ",B49," #&gt;")</f>
        <v>&lt;# C113411553A #&gt;</v>
      </c>
    </row>
    <row r="48" spans="1:3" x14ac:dyDescent="0.25">
      <c r="A48" s="8" t="s">
        <v>29</v>
      </c>
      <c r="B48" s="19" t="s">
        <v>159</v>
      </c>
      <c r="C48" s="3" t="str">
        <f>CONCATENATE("  &lt;Variant hgvs=",CHAR(34),B48,CHAR(34)," name=",CHAR(34),B49,CHAR(34),"&gt; ")</f>
        <v xml:space="preserve">  &lt;Variant hgvs="NC_000011.10:g.113411553C&gt;A" name="C113411553A"&gt; </v>
      </c>
    </row>
    <row r="49" spans="1:16" x14ac:dyDescent="0.25">
      <c r="A49" s="15" t="s">
        <v>30</v>
      </c>
      <c r="B49" s="9" t="s">
        <v>160</v>
      </c>
    </row>
    <row r="50" spans="1:16" x14ac:dyDescent="0.25">
      <c r="A50" s="15" t="s">
        <v>31</v>
      </c>
      <c r="B50" s="9" t="str">
        <f>"cytosine (C)"</f>
        <v>cytosine (C)</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51" spans="1:16" x14ac:dyDescent="0.25">
      <c r="A51" s="15" t="s">
        <v>33</v>
      </c>
      <c r="B51" s="9" t="s">
        <v>32</v>
      </c>
    </row>
    <row r="52" spans="1:16" x14ac:dyDescent="0.25">
      <c r="A52" s="15" t="s">
        <v>35</v>
      </c>
      <c r="B52" s="9" t="s">
        <v>161</v>
      </c>
      <c r="C52" s="3" t="str">
        <f>"  &lt;/Variant&gt;"</f>
        <v xml:space="preserve">  &lt;/Variant&gt;</v>
      </c>
    </row>
    <row r="53" spans="1:16" x14ac:dyDescent="0.25">
      <c r="A53" s="15"/>
      <c r="C53" s="3" t="str">
        <f>CONCATENATE("&lt;# ",B55," #&gt;")</f>
        <v>&lt;# G113460810A #&gt;</v>
      </c>
    </row>
    <row r="54" spans="1:16" x14ac:dyDescent="0.25">
      <c r="A54" s="8" t="s">
        <v>29</v>
      </c>
      <c r="B54" s="19" t="s">
        <v>162</v>
      </c>
      <c r="C54" s="3" t="str">
        <f>CONCATENATE("  &lt;Variant hgvs=",CHAR(34),B54,CHAR(34)," name=",CHAR(34),B55,CHAR(34),"&gt; ")</f>
        <v xml:space="preserve">  &lt;Variant hgvs="NC_000011.10:g.113460810G&gt;A" name="G113460810A"&gt; </v>
      </c>
    </row>
    <row r="55" spans="1:16" x14ac:dyDescent="0.25">
      <c r="A55" s="15" t="s">
        <v>30</v>
      </c>
      <c r="B55" s="9" t="s">
        <v>163</v>
      </c>
    </row>
    <row r="56" spans="1:16" x14ac:dyDescent="0.25">
      <c r="A56" s="15" t="s">
        <v>31</v>
      </c>
      <c r="B56" s="9" t="s">
        <v>34</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57" spans="1:16" x14ac:dyDescent="0.25">
      <c r="A57" s="15" t="s">
        <v>33</v>
      </c>
      <c r="B57" s="9" t="s">
        <v>32</v>
      </c>
    </row>
    <row r="58" spans="1:16" s="4" customFormat="1" x14ac:dyDescent="0.25">
      <c r="A58" s="22" t="s">
        <v>35</v>
      </c>
      <c r="B58" s="23" t="s">
        <v>164</v>
      </c>
      <c r="C58" s="4" t="str">
        <f>"  &lt;/Variant&gt;"</f>
        <v xml:space="preserve">  &lt;/Variant&gt;</v>
      </c>
    </row>
    <row r="59" spans="1:16" s="4" customFormat="1" x14ac:dyDescent="0.25">
      <c r="A59" s="24"/>
      <c r="B59" s="23"/>
      <c r="C59" s="4" t="str">
        <f>CONCATENATE("&lt;# ",B61," #&gt;")</f>
        <v>&lt;# C957T #&gt;</v>
      </c>
    </row>
    <row r="60" spans="1:16" s="4" customFormat="1" x14ac:dyDescent="0.25">
      <c r="A60" s="24" t="s">
        <v>29</v>
      </c>
      <c r="B60" s="25" t="s">
        <v>167</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x14ac:dyDescent="0.25">
      <c r="A61" s="22" t="s">
        <v>30</v>
      </c>
      <c r="B61" s="23" t="s">
        <v>166</v>
      </c>
      <c r="H61" s="23"/>
      <c r="I61" s="23"/>
      <c r="J61" s="23"/>
      <c r="K61" s="23"/>
      <c r="L61" s="23"/>
      <c r="M61" s="23"/>
      <c r="N61" s="23"/>
      <c r="O61" s="23"/>
      <c r="P61" s="23"/>
    </row>
    <row r="62" spans="1:16" x14ac:dyDescent="0.25">
      <c r="A62" s="15" t="s">
        <v>31</v>
      </c>
      <c r="B62" s="9" t="str">
        <f>"cytosine (C)"</f>
        <v>cytosine (C)</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165</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C932G #&gt;</v>
      </c>
    </row>
    <row r="67" spans="1:3" x14ac:dyDescent="0.25">
      <c r="A67" s="15" t="s">
        <v>37</v>
      </c>
      <c r="B67" s="21" t="str">
        <f>H11</f>
        <v>NC_000011.10:g.</v>
      </c>
      <c r="C67" s="3" t="str">
        <f>CONCATENATE("  &lt;Genotype hgvs=",CHAR(34),B67,B68,";",B69,CHAR(34)," name=",CHAR(34),B19,CHAR(34),"&gt; ")</f>
        <v xml:space="preserve">  &lt;Genotype hgvs="NC_000011.10:g.[113412762G&gt;C];[113412762=]" name="C932G"&gt; </v>
      </c>
    </row>
    <row r="68" spans="1:3" x14ac:dyDescent="0.25">
      <c r="A68" s="15" t="s">
        <v>35</v>
      </c>
      <c r="B68" s="21" t="str">
        <f t="shared" ref="B68:B72" si="1">H12</f>
        <v>[113412762G&gt;C]</v>
      </c>
    </row>
    <row r="69" spans="1:3" x14ac:dyDescent="0.25">
      <c r="A69" s="15" t="s">
        <v>31</v>
      </c>
      <c r="B69" s="21" t="str">
        <f t="shared" si="1"/>
        <v>[113412762=]</v>
      </c>
      <c r="C69" s="3" t="s">
        <v>38</v>
      </c>
    </row>
    <row r="70" spans="1:3"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x14ac:dyDescent="0.25">
      <c r="A72" s="8" t="s">
        <v>41</v>
      </c>
      <c r="B72" s="21">
        <f t="shared" si="1"/>
        <v>5.0999999999999996</v>
      </c>
    </row>
    <row r="73" spans="1:3" x14ac:dyDescent="0.25">
      <c r="A73" s="15"/>
      <c r="C73" s="3" t="s">
        <v>42</v>
      </c>
    </row>
    <row r="74" spans="1:3" x14ac:dyDescent="0.25">
      <c r="A74" s="8"/>
    </row>
    <row r="75" spans="1:3" x14ac:dyDescent="0.25">
      <c r="A75" s="8"/>
      <c r="C75" s="3" t="str">
        <f>CONCATENATE("    ",B71)</f>
        <v xml:space="preserve">    This variant is not associated with increased risk.</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percentage=5.1 /&gt;</v>
      </c>
    </row>
    <row r="80" spans="1:3" x14ac:dyDescent="0.25">
      <c r="A80" s="15"/>
      <c r="C80" s="3" t="str">
        <f>"  &lt;/Genotype&gt;"</f>
        <v xml:space="preserve">  &lt;/Genotype&gt;</v>
      </c>
    </row>
    <row r="81" spans="1:3"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x14ac:dyDescent="0.25">
      <c r="A82" s="8" t="s">
        <v>45</v>
      </c>
      <c r="B82" s="9" t="str">
        <f t="shared" ref="B82:B83" si="2">H18</f>
        <v>This variant is not associated with increased risk.</v>
      </c>
      <c r="C82" s="3" t="s">
        <v>26</v>
      </c>
    </row>
    <row r="83" spans="1:3" x14ac:dyDescent="0.25">
      <c r="A83" s="8" t="s">
        <v>41</v>
      </c>
      <c r="B83" s="9">
        <f t="shared" si="2"/>
        <v>1.9</v>
      </c>
      <c r="C83" s="3" t="s">
        <v>38</v>
      </c>
    </row>
    <row r="84" spans="1:3" x14ac:dyDescent="0.25">
      <c r="A84" s="8"/>
    </row>
    <row r="85" spans="1:3"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This variant is not associated with increased risk.</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percentage=1.9 /&gt;</v>
      </c>
    </row>
    <row r="94" spans="1:3" x14ac:dyDescent="0.25">
      <c r="A94" s="15"/>
      <c r="C94" s="3" t="str">
        <f>"  &lt;/Genotype&gt;"</f>
        <v xml:space="preserve">  &lt;/Genotype&gt;</v>
      </c>
    </row>
    <row r="95" spans="1:3"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x14ac:dyDescent="0.25">
      <c r="A96" s="8" t="s">
        <v>47</v>
      </c>
      <c r="B96" s="9" t="str">
        <f t="shared" ref="B96:B97" si="3">H21</f>
        <v>You are in the Moderate Loss of Function category. See below for more information.</v>
      </c>
      <c r="C96" s="3" t="s">
        <v>26</v>
      </c>
    </row>
    <row r="97" spans="1:3" x14ac:dyDescent="0.25">
      <c r="A97" s="8" t="s">
        <v>41</v>
      </c>
      <c r="B97" s="9">
        <f t="shared" si="3"/>
        <v>93</v>
      </c>
      <c r="C97" s="3" t="s">
        <v>38</v>
      </c>
    </row>
    <row r="98" spans="1:3" x14ac:dyDescent="0.25">
      <c r="A98" s="15"/>
    </row>
    <row r="99" spans="1:3" x14ac:dyDescent="0.25">
      <c r="A99" s="8"/>
      <c r="C99" s="3" t="str">
        <f>CONCATENATE("    ",B95)</f>
        <v xml:space="preserve">    Your DRD2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You are in the Moderate Loss of Function category. See below for more information.</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percentage=93 /&gt;</v>
      </c>
    </row>
    <row r="108" spans="1:3" x14ac:dyDescent="0.25">
      <c r="A108" s="15"/>
      <c r="C108" s="3" t="str">
        <f>"  &lt;/Genotype&gt;"</f>
        <v xml:space="preserve">  &lt;/Genotype&gt;</v>
      </c>
    </row>
    <row r="109" spans="1:3" x14ac:dyDescent="0.25">
      <c r="A109" s="15"/>
      <c r="C109" s="3" t="str">
        <f>C23</f>
        <v>&lt;# G811-83T #&gt;</v>
      </c>
    </row>
    <row r="110" spans="1:3"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x14ac:dyDescent="0.25">
      <c r="A111" s="15" t="s">
        <v>35</v>
      </c>
      <c r="B111" s="21" t="str">
        <f t="shared" ref="B111:B115" si="4">I12</f>
        <v>[113412966C&gt;A]</v>
      </c>
    </row>
    <row r="112" spans="1:3" x14ac:dyDescent="0.25">
      <c r="A112" s="15" t="s">
        <v>31</v>
      </c>
      <c r="B112" s="21" t="str">
        <f t="shared" si="4"/>
        <v>[113412966=]</v>
      </c>
      <c r="C112" s="3" t="s">
        <v>38</v>
      </c>
    </row>
    <row r="113" spans="1:3"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x14ac:dyDescent="0.25">
      <c r="A115" s="8" t="s">
        <v>41</v>
      </c>
      <c r="B115" s="21">
        <f t="shared" si="4"/>
        <v>35.4</v>
      </c>
    </row>
    <row r="116" spans="1:3" x14ac:dyDescent="0.25">
      <c r="A116" s="15"/>
      <c r="C116" s="3" t="s">
        <v>42</v>
      </c>
    </row>
    <row r="117" spans="1:3" x14ac:dyDescent="0.25">
      <c r="A117" s="8"/>
    </row>
    <row r="118" spans="1:3" x14ac:dyDescent="0.25">
      <c r="A118" s="8"/>
      <c r="C118" s="3" t="str">
        <f>CONCATENATE("    ",B114)</f>
        <v xml:space="preserve">    This variant is not associated with increased risk.</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percentage=35.4 /&gt;</v>
      </c>
    </row>
    <row r="123" spans="1:3" x14ac:dyDescent="0.25">
      <c r="A123" s="15"/>
      <c r="C123" s="3" t="str">
        <f>"  &lt;/Genotype&gt;"</f>
        <v xml:space="preserve">  &lt;/Genotype&gt;</v>
      </c>
    </row>
    <row r="124" spans="1:3"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14.1</v>
      </c>
      <c r="C126" s="3" t="s">
        <v>38</v>
      </c>
    </row>
    <row r="127" spans="1:3" x14ac:dyDescent="0.25">
      <c r="A127" s="8"/>
    </row>
    <row r="128" spans="1:3"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percentage=14.1 /&gt;</v>
      </c>
    </row>
    <row r="137" spans="1:3" x14ac:dyDescent="0.25">
      <c r="A137" s="15"/>
      <c r="C137" s="3" t="str">
        <f>"  &lt;/Genotype&gt;"</f>
        <v xml:space="preserve">  &lt;/Genotype&gt;</v>
      </c>
    </row>
    <row r="138" spans="1:3"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x14ac:dyDescent="0.25">
      <c r="A139" s="8" t="s">
        <v>47</v>
      </c>
      <c r="B139" s="9" t="str">
        <f t="shared" ref="B139:B140" si="6">I21</f>
        <v>This variant is not associated with increased risk.</v>
      </c>
      <c r="C139" s="3" t="s">
        <v>26</v>
      </c>
    </row>
    <row r="140" spans="1:3" x14ac:dyDescent="0.25">
      <c r="A140" s="8" t="s">
        <v>41</v>
      </c>
      <c r="B140" s="9">
        <f t="shared" si="6"/>
        <v>50.5</v>
      </c>
      <c r="C140" s="3" t="s">
        <v>38</v>
      </c>
    </row>
    <row r="141" spans="1:3" x14ac:dyDescent="0.25">
      <c r="A141" s="15"/>
    </row>
    <row r="142" spans="1:3" x14ac:dyDescent="0.25">
      <c r="A142" s="8"/>
      <c r="C142" s="3" t="str">
        <f>CONCATENATE("    ",B138)</f>
        <v xml:space="preserve">    Your DRD2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percentage=50.5 /&gt;</v>
      </c>
    </row>
    <row r="151" spans="1:3" x14ac:dyDescent="0.25">
      <c r="A151" s="15"/>
      <c r="C151" s="3" t="str">
        <f>"  &lt;/Genotype&gt;"</f>
        <v xml:space="preserve">  &lt;/Genotype&gt;</v>
      </c>
    </row>
    <row r="152" spans="1:3" x14ac:dyDescent="0.25">
      <c r="A152" s="15"/>
      <c r="C152" s="3" t="str">
        <f>C29</f>
        <v>&lt;# C113282275A #&gt;</v>
      </c>
    </row>
    <row r="153" spans="1:3"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x14ac:dyDescent="0.25">
      <c r="A154" s="15" t="s">
        <v>35</v>
      </c>
      <c r="B154" s="21" t="str">
        <f t="shared" ref="B154:B158" si="7">J12</f>
        <v>[113282275C&gt;A]</v>
      </c>
    </row>
    <row r="155" spans="1:3" x14ac:dyDescent="0.25">
      <c r="A155" s="15" t="s">
        <v>31</v>
      </c>
      <c r="B155" s="21" t="str">
        <f t="shared" si="7"/>
        <v>[113282275=]</v>
      </c>
      <c r="C155" s="3" t="s">
        <v>38</v>
      </c>
    </row>
    <row r="156" spans="1:3"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x14ac:dyDescent="0.25">
      <c r="A158" s="8" t="s">
        <v>41</v>
      </c>
      <c r="B158" s="21">
        <f t="shared" si="7"/>
        <v>42</v>
      </c>
    </row>
    <row r="159" spans="1:3" x14ac:dyDescent="0.25">
      <c r="A159" s="15"/>
      <c r="C159" s="3" t="s">
        <v>42</v>
      </c>
    </row>
    <row r="160" spans="1:3" x14ac:dyDescent="0.25">
      <c r="A160" s="8"/>
    </row>
    <row r="161" spans="1:3" x14ac:dyDescent="0.25">
      <c r="A161" s="8"/>
      <c r="C161" s="3" t="str">
        <f>CONCATENATE("    ",B157)</f>
        <v xml:space="preserve">    You are in the Moderate Loss of Function category. See below for more information.</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percentage=42 /&gt;</v>
      </c>
    </row>
    <row r="166" spans="1:3" x14ac:dyDescent="0.25">
      <c r="A166" s="15"/>
      <c r="C166" s="3" t="str">
        <f>"  &lt;/Genotype&gt;"</f>
        <v xml:space="preserve">  &lt;/Genotype&gt;</v>
      </c>
    </row>
    <row r="167" spans="1:3"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x14ac:dyDescent="0.25">
      <c r="A168" s="8" t="s">
        <v>45</v>
      </c>
      <c r="B168" s="9" t="str">
        <f t="shared" ref="B168:B169" si="8">J18</f>
        <v>You are in the Moderate Loss of Function category. See below for more information.</v>
      </c>
      <c r="C168" s="3" t="s">
        <v>26</v>
      </c>
    </row>
    <row r="169" spans="1:3" x14ac:dyDescent="0.25">
      <c r="A169" s="8" t="s">
        <v>41</v>
      </c>
      <c r="B169" s="9">
        <f t="shared" si="8"/>
        <v>19.5</v>
      </c>
      <c r="C169" s="3" t="s">
        <v>38</v>
      </c>
    </row>
    <row r="170" spans="1:3" x14ac:dyDescent="0.25">
      <c r="A170" s="8"/>
    </row>
    <row r="171" spans="1:3"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You are in the Moderate Loss of Function category. See below for more information.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percentage=19.5 /&gt;</v>
      </c>
    </row>
    <row r="180" spans="1:3" x14ac:dyDescent="0.25">
      <c r="A180" s="15"/>
      <c r="C180" s="3" t="str">
        <f>"  &lt;/Genotype&gt;"</f>
        <v xml:space="preserve">  &lt;/Genotype&gt;</v>
      </c>
    </row>
    <row r="181" spans="1:3"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x14ac:dyDescent="0.25">
      <c r="A182" s="8" t="s">
        <v>47</v>
      </c>
      <c r="B182" s="9" t="str">
        <f t="shared" ref="B182:B183" si="9">J21</f>
        <v>This variant is not associated with increased risk.</v>
      </c>
      <c r="C182" s="3" t="s">
        <v>26</v>
      </c>
    </row>
    <row r="183" spans="1:3" x14ac:dyDescent="0.25">
      <c r="A183" s="8" t="s">
        <v>41</v>
      </c>
      <c r="B183" s="9">
        <f t="shared" si="9"/>
        <v>38.5</v>
      </c>
      <c r="C183" s="3" t="s">
        <v>38</v>
      </c>
    </row>
    <row r="184" spans="1:3" x14ac:dyDescent="0.25">
      <c r="A184" s="15"/>
    </row>
    <row r="185" spans="1:3" x14ac:dyDescent="0.25">
      <c r="A185" s="8"/>
      <c r="C185" s="3" t="str">
        <f>CONCATENATE("    ",B181)</f>
        <v xml:space="preserve">    Your DRD2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This variant is not associated with increased risk.</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percentage=38.5 /&gt;</v>
      </c>
    </row>
    <row r="194" spans="1:3" x14ac:dyDescent="0.25">
      <c r="A194" s="15"/>
      <c r="C194" s="3" t="str">
        <f>"  &lt;/Genotype&gt;"</f>
        <v xml:space="preserve">  &lt;/Genotype&gt;</v>
      </c>
    </row>
    <row r="195" spans="1:3" x14ac:dyDescent="0.25">
      <c r="A195" s="15"/>
      <c r="C195" s="3" t="str">
        <f>C35</f>
        <v>&lt;# 113475530insA #&gt;</v>
      </c>
    </row>
    <row r="196" spans="1:3"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x14ac:dyDescent="0.25">
      <c r="A197" s="15" t="s">
        <v>35</v>
      </c>
      <c r="B197" s="21" t="str">
        <f t="shared" ref="B197:B201" si="10">K12</f>
        <v>[113475529_113475530insA]</v>
      </c>
    </row>
    <row r="198" spans="1:3" x14ac:dyDescent="0.25">
      <c r="A198" s="15" t="s">
        <v>31</v>
      </c>
      <c r="B198" s="21" t="str">
        <f t="shared" si="10"/>
        <v>[113475529_113475530=]</v>
      </c>
      <c r="C198" s="3" t="s">
        <v>38</v>
      </c>
    </row>
    <row r="199" spans="1:3" x14ac:dyDescent="0.25">
      <c r="A199" s="15" t="s">
        <v>39</v>
      </c>
      <c r="B199" s="21" t="str">
        <f t="shared" si="10"/>
        <v>People with this variant have one additional adenine (A) inserted, also known as the [113475530insA](https://www.ncbi.nlm.nih.gov/projects/SNP/snp_ref.cgi?rs=rs1799732) variant.</v>
      </c>
      <c r="C199" s="3" t="s">
        <v>26</v>
      </c>
    </row>
    <row r="200" spans="1:3"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x14ac:dyDescent="0.25">
      <c r="A201" s="8" t="s">
        <v>41</v>
      </c>
      <c r="B201" s="21">
        <f t="shared" si="10"/>
        <v>36.6</v>
      </c>
    </row>
    <row r="202" spans="1:3" x14ac:dyDescent="0.25">
      <c r="A202" s="15"/>
      <c r="C202" s="3" t="s">
        <v>42</v>
      </c>
    </row>
    <row r="203" spans="1:3" x14ac:dyDescent="0.25">
      <c r="A203" s="8"/>
    </row>
    <row r="204" spans="1:3" x14ac:dyDescent="0.25">
      <c r="A204" s="8"/>
      <c r="C204" s="3" t="str">
        <f>CONCATENATE("    ",B200)</f>
        <v xml:space="preserve">    This variant is not associated with increased risk.</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percentage=36.6 /&gt;</v>
      </c>
    </row>
    <row r="209" spans="1:3" x14ac:dyDescent="0.25">
      <c r="A209" s="15"/>
      <c r="C209" s="3" t="str">
        <f>"  &lt;/Genotype&gt;"</f>
        <v xml:space="preserve">  &lt;/Genotype&gt;</v>
      </c>
    </row>
    <row r="210" spans="1:3"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x14ac:dyDescent="0.25">
      <c r="A211" s="8" t="s">
        <v>45</v>
      </c>
      <c r="B211" s="9" t="str">
        <f t="shared" ref="B211:B212" si="11">K18</f>
        <v>You are in the Moderate Loss of Function category. See below for more information.</v>
      </c>
      <c r="C211" s="3" t="s">
        <v>26</v>
      </c>
    </row>
    <row r="212" spans="1:3" x14ac:dyDescent="0.25">
      <c r="A212" s="8" t="s">
        <v>41</v>
      </c>
      <c r="B212" s="9">
        <f t="shared" si="11"/>
        <v>15</v>
      </c>
      <c r="C212" s="3" t="s">
        <v>38</v>
      </c>
    </row>
    <row r="213" spans="1:3" x14ac:dyDescent="0.25">
      <c r="A213" s="8"/>
    </row>
    <row r="214" spans="1:3" x14ac:dyDescent="0.25">
      <c r="A214" s="15"/>
      <c r="C214" s="3" t="str">
        <f>CONCATENATE("    ",B210)</f>
        <v xml:space="preserve">    People with this variant have two additional adenine (A) inserted, also known as the [113475530insA](https://www.ncbi.nlm.nih.gov/projects/SNP/snp_ref.cgi?rs=rs1799732) variant.</v>
      </c>
    </row>
    <row r="215" spans="1:3" x14ac:dyDescent="0.25">
      <c r="A215" s="8"/>
    </row>
    <row r="216" spans="1:3" x14ac:dyDescent="0.25">
      <c r="A216" s="8"/>
      <c r="C216" s="3" t="s">
        <v>42</v>
      </c>
    </row>
    <row r="217" spans="1:3" x14ac:dyDescent="0.25">
      <c r="A217" s="8"/>
    </row>
    <row r="218" spans="1:3" x14ac:dyDescent="0.25">
      <c r="A218" s="8"/>
      <c r="C218" s="3" t="str">
        <f>CONCATENATE("    ",B211)</f>
        <v xml:space="preserve">    You are in the Moderate Loss of Function category. See below for more information.</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percentage=15 /&gt;</v>
      </c>
    </row>
    <row r="223" spans="1:3" x14ac:dyDescent="0.25">
      <c r="A223" s="15"/>
      <c r="C223" s="3" t="str">
        <f>"  &lt;/Genotype&gt;"</f>
        <v xml:space="preserve">  &lt;/Genotype&gt;</v>
      </c>
    </row>
    <row r="224" spans="1:3"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x14ac:dyDescent="0.25">
      <c r="A225" s="8" t="s">
        <v>47</v>
      </c>
      <c r="B225" s="9" t="str">
        <f t="shared" ref="B225:B226" si="12">K21</f>
        <v>This variant is not associated with increased risk.</v>
      </c>
      <c r="C225" s="3" t="s">
        <v>26</v>
      </c>
    </row>
    <row r="226" spans="1:3" x14ac:dyDescent="0.25">
      <c r="A226" s="8" t="s">
        <v>41</v>
      </c>
      <c r="B226" s="9">
        <f t="shared" si="12"/>
        <v>48.4</v>
      </c>
      <c r="C226" s="3" t="s">
        <v>38</v>
      </c>
    </row>
    <row r="227" spans="1:3" x14ac:dyDescent="0.25">
      <c r="A227" s="15"/>
    </row>
    <row r="228" spans="1:3" x14ac:dyDescent="0.25">
      <c r="A228" s="8"/>
      <c r="C228" s="3" t="str">
        <f>CONCATENATE("    ",B224)</f>
        <v xml:space="preserve">    Your DRD2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This variant is not associated with increased risk.</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percentage=48.4 /&gt;</v>
      </c>
    </row>
    <row r="237" spans="1:3" x14ac:dyDescent="0.25">
      <c r="A237" s="15"/>
      <c r="C237" s="3" t="str">
        <f>"  &lt;/Genotype&gt;"</f>
        <v xml:space="preserve">  &lt;/Genotype&gt;</v>
      </c>
    </row>
    <row r="238" spans="1:3" x14ac:dyDescent="0.25">
      <c r="A238" s="15"/>
      <c r="C238" s="3" t="str">
        <f>C41</f>
        <v>&lt;# G2137A #&gt;</v>
      </c>
    </row>
    <row r="239" spans="1:3"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x14ac:dyDescent="0.25">
      <c r="A240" s="15" t="s">
        <v>35</v>
      </c>
      <c r="B240" s="21" t="str">
        <f t="shared" ref="B240:B244" si="13">L12</f>
        <v>[113400106G&gt;A]</v>
      </c>
    </row>
    <row r="241" spans="1:3" x14ac:dyDescent="0.25">
      <c r="A241" s="15" t="s">
        <v>31</v>
      </c>
      <c r="B241" s="21" t="str">
        <f t="shared" si="13"/>
        <v>[113400106=]</v>
      </c>
      <c r="C241" s="3" t="s">
        <v>38</v>
      </c>
    </row>
    <row r="242" spans="1:3"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x14ac:dyDescent="0.25">
      <c r="A244" s="8" t="s">
        <v>41</v>
      </c>
      <c r="B244" s="21">
        <f t="shared" si="13"/>
        <v>40</v>
      </c>
    </row>
    <row r="245" spans="1:3" x14ac:dyDescent="0.25">
      <c r="A245" s="15"/>
      <c r="C245" s="3" t="s">
        <v>42</v>
      </c>
    </row>
    <row r="246" spans="1:3" x14ac:dyDescent="0.25">
      <c r="A246" s="8"/>
    </row>
    <row r="247" spans="1:3" x14ac:dyDescent="0.25">
      <c r="A247" s="8"/>
      <c r="C247" s="3" t="str">
        <f>CONCATENATE("    ",B243)</f>
        <v xml:space="preserve">    0</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percentage=40 /&gt;</v>
      </c>
    </row>
    <row r="252" spans="1:3" x14ac:dyDescent="0.25">
      <c r="A252" s="15"/>
      <c r="C252" s="3" t="str">
        <f>"  &lt;/Genotype&gt;"</f>
        <v xml:space="preserve">  &lt;/Genotype&gt;</v>
      </c>
    </row>
    <row r="253" spans="1:3"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x14ac:dyDescent="0.25">
      <c r="A254" s="8" t="s">
        <v>45</v>
      </c>
      <c r="B254" s="9">
        <f t="shared" ref="B254:B255" si="14">L18</f>
        <v>0</v>
      </c>
      <c r="C254" s="3" t="s">
        <v>26</v>
      </c>
    </row>
    <row r="255" spans="1:3" x14ac:dyDescent="0.25">
      <c r="A255" s="8" t="s">
        <v>41</v>
      </c>
      <c r="B255" s="9">
        <f t="shared" si="14"/>
        <v>22.6</v>
      </c>
      <c r="C255" s="3" t="s">
        <v>38</v>
      </c>
    </row>
    <row r="256" spans="1:3" x14ac:dyDescent="0.25">
      <c r="A256" s="8"/>
    </row>
    <row r="257" spans="1:3"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0</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percentage=22.6 /&gt;</v>
      </c>
    </row>
    <row r="266" spans="1:3" x14ac:dyDescent="0.25">
      <c r="A266" s="15"/>
      <c r="C266" s="3" t="str">
        <f>"  &lt;/Genotype&gt;"</f>
        <v xml:space="preserve">  &lt;/Genotype&gt;</v>
      </c>
    </row>
    <row r="267" spans="1:3"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x14ac:dyDescent="0.25">
      <c r="A268" s="8" t="s">
        <v>47</v>
      </c>
      <c r="B268" s="9">
        <f t="shared" ref="B268:B269" si="15">L21</f>
        <v>0</v>
      </c>
      <c r="C268" s="3" t="s">
        <v>26</v>
      </c>
    </row>
    <row r="269" spans="1:3" x14ac:dyDescent="0.25">
      <c r="A269" s="8" t="s">
        <v>41</v>
      </c>
      <c r="B269" s="9">
        <f t="shared" si="15"/>
        <v>37.4</v>
      </c>
      <c r="C269" s="3" t="s">
        <v>38</v>
      </c>
    </row>
    <row r="270" spans="1:3" x14ac:dyDescent="0.25">
      <c r="A270" s="15"/>
    </row>
    <row r="271" spans="1:3" x14ac:dyDescent="0.25">
      <c r="A271" s="8"/>
      <c r="C271" s="3" t="str">
        <f>CONCATENATE("    ",B267)</f>
        <v xml:space="preserve">    Your DRD2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0</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percentage=37.4 /&gt;</v>
      </c>
    </row>
    <row r="280" spans="1:3" x14ac:dyDescent="0.25">
      <c r="A280" s="15"/>
      <c r="C280" s="3" t="str">
        <f>"  &lt;/Genotype&gt;"</f>
        <v xml:space="preserve">  &lt;/Genotype&gt;</v>
      </c>
    </row>
    <row r="281" spans="1:3" x14ac:dyDescent="0.25">
      <c r="A281" s="15"/>
      <c r="C281" s="3" t="str">
        <f>C47</f>
        <v>&lt;# C113411553A #&gt;</v>
      </c>
    </row>
    <row r="282" spans="1:3"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x14ac:dyDescent="0.25">
      <c r="A283" s="15" t="s">
        <v>35</v>
      </c>
      <c r="B283" s="21" t="str">
        <f t="shared" ref="B283:B287" si="16">M12</f>
        <v>[113411553C&gt;A]</v>
      </c>
    </row>
    <row r="284" spans="1:3" x14ac:dyDescent="0.25">
      <c r="A284" s="15" t="s">
        <v>31</v>
      </c>
      <c r="B284" s="21" t="str">
        <f t="shared" si="16"/>
        <v>[113411553=]</v>
      </c>
      <c r="C284" s="3" t="s">
        <v>38</v>
      </c>
    </row>
    <row r="285" spans="1:3"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x14ac:dyDescent="0.25">
      <c r="A287" s="8" t="s">
        <v>41</v>
      </c>
      <c r="B287" s="21">
        <f t="shared" si="16"/>
        <v>34.299999999999997</v>
      </c>
    </row>
    <row r="288" spans="1:3" x14ac:dyDescent="0.25">
      <c r="A288" s="15"/>
      <c r="C288" s="3" t="s">
        <v>42</v>
      </c>
    </row>
    <row r="289" spans="1:3" x14ac:dyDescent="0.25">
      <c r="A289" s="8"/>
    </row>
    <row r="290" spans="1:3" x14ac:dyDescent="0.25">
      <c r="A290" s="8"/>
      <c r="C290" s="3" t="str">
        <f>CONCATENATE("    ",B286)</f>
        <v xml:space="preserve">    You are in the Moderate Loss of Function category. See below for more information.</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percentage=34.3 /&gt;</v>
      </c>
    </row>
    <row r="295" spans="1:3" x14ac:dyDescent="0.25">
      <c r="A295" s="15"/>
      <c r="C295" s="3" t="str">
        <f>"  &lt;/Genotype&gt;"</f>
        <v xml:space="preserve">  &lt;/Genotype&gt;</v>
      </c>
    </row>
    <row r="296" spans="1:3"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x14ac:dyDescent="0.25">
      <c r="A297" s="8" t="s">
        <v>45</v>
      </c>
      <c r="B297" s="9" t="str">
        <f t="shared" ref="B297:B298" si="17">M18</f>
        <v>You are in the Moderate Loss of Function category. See below for more information.</v>
      </c>
      <c r="C297" s="3" t="s">
        <v>26</v>
      </c>
    </row>
    <row r="298" spans="1:3" x14ac:dyDescent="0.25">
      <c r="A298" s="8" t="s">
        <v>41</v>
      </c>
      <c r="B298" s="9">
        <f t="shared" si="17"/>
        <v>6.8</v>
      </c>
      <c r="C298" s="3" t="s">
        <v>38</v>
      </c>
    </row>
    <row r="299" spans="1:3" x14ac:dyDescent="0.25">
      <c r="A299" s="8"/>
    </row>
    <row r="300" spans="1:3"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You are in the Moderate Loss of Function category. See below for more information.</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percentage=6.8 /&gt;</v>
      </c>
    </row>
    <row r="309" spans="1:3" x14ac:dyDescent="0.25">
      <c r="A309" s="15"/>
      <c r="C309" s="3" t="str">
        <f>"  &lt;/Genotype&gt;"</f>
        <v xml:space="preserve">  &lt;/Genotype&gt;</v>
      </c>
    </row>
    <row r="310" spans="1:3"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x14ac:dyDescent="0.25">
      <c r="A311" s="8" t="s">
        <v>47</v>
      </c>
      <c r="B311" s="9" t="str">
        <f t="shared" ref="B311:B312" si="18">M21</f>
        <v>This variant is not associated with increased risk.</v>
      </c>
      <c r="C311" s="3" t="s">
        <v>26</v>
      </c>
    </row>
    <row r="312" spans="1:3" x14ac:dyDescent="0.25">
      <c r="A312" s="8" t="s">
        <v>41</v>
      </c>
      <c r="B312" s="9">
        <f t="shared" si="18"/>
        <v>58.9</v>
      </c>
      <c r="C312" s="3" t="s">
        <v>38</v>
      </c>
    </row>
    <row r="313" spans="1:3" x14ac:dyDescent="0.25">
      <c r="A313" s="15"/>
    </row>
    <row r="314" spans="1:3" x14ac:dyDescent="0.25">
      <c r="A314" s="8"/>
      <c r="C314" s="3" t="str">
        <f>CONCATENATE("    ",B310)</f>
        <v xml:space="preserve">    Your DRD2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This variant is not associated with increased risk.</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percentage=58.9 /&gt;</v>
      </c>
    </row>
    <row r="323" spans="1:3" x14ac:dyDescent="0.25">
      <c r="A323" s="15"/>
      <c r="C323" s="3" t="str">
        <f>"  &lt;/Genotype&gt;"</f>
        <v xml:space="preserve">  &lt;/Genotype&gt;</v>
      </c>
    </row>
    <row r="324" spans="1:3" x14ac:dyDescent="0.25">
      <c r="A324" s="15"/>
      <c r="C324" s="3" t="str">
        <f>C53</f>
        <v>&lt;# G113460810A #&gt;</v>
      </c>
    </row>
    <row r="325" spans="1:3"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x14ac:dyDescent="0.25">
      <c r="A326" s="15" t="s">
        <v>35</v>
      </c>
      <c r="B326" s="21" t="str">
        <f t="shared" ref="B326:B330" si="19">N12</f>
        <v>[113460810G&gt;A]</v>
      </c>
    </row>
    <row r="327" spans="1:3" x14ac:dyDescent="0.25">
      <c r="A327" s="15" t="s">
        <v>31</v>
      </c>
      <c r="B327" s="21" t="str">
        <f t="shared" si="19"/>
        <v>[113460810=]</v>
      </c>
      <c r="C327" s="3" t="s">
        <v>38</v>
      </c>
    </row>
    <row r="328" spans="1:3"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x14ac:dyDescent="0.25">
      <c r="A330" s="8" t="s">
        <v>41</v>
      </c>
      <c r="B330" s="21">
        <f t="shared" si="19"/>
        <v>34.299999999999997</v>
      </c>
    </row>
    <row r="331" spans="1:3" x14ac:dyDescent="0.25">
      <c r="A331" s="15"/>
      <c r="C331" s="3" t="s">
        <v>42</v>
      </c>
    </row>
    <row r="332" spans="1:3" x14ac:dyDescent="0.25">
      <c r="A332" s="8"/>
    </row>
    <row r="333" spans="1:3" x14ac:dyDescent="0.25">
      <c r="A333" s="8"/>
      <c r="C333" s="3" t="str">
        <f>CONCATENATE("    ",B329)</f>
        <v xml:space="preserve">    This variant is not associated with increased risk.</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percentage=34.3 /&gt;</v>
      </c>
    </row>
    <row r="338" spans="1:3" x14ac:dyDescent="0.25">
      <c r="A338" s="15"/>
      <c r="C338" s="3" t="str">
        <f>"  &lt;/Genotype&gt;"</f>
        <v xml:space="preserve">  &lt;/Genotype&gt;</v>
      </c>
    </row>
    <row r="339" spans="1:3"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x14ac:dyDescent="0.25">
      <c r="A340" s="8" t="s">
        <v>45</v>
      </c>
      <c r="B340" s="9" t="str">
        <f t="shared" ref="B340:B341" si="20">N18</f>
        <v>You are in the Moderate Loss of Function category. See below for more information.</v>
      </c>
      <c r="C340" s="3" t="s">
        <v>26</v>
      </c>
    </row>
    <row r="341" spans="1:3" x14ac:dyDescent="0.25">
      <c r="A341" s="8" t="s">
        <v>41</v>
      </c>
      <c r="B341" s="9">
        <f t="shared" si="20"/>
        <v>13.4</v>
      </c>
      <c r="C341" s="3" t="s">
        <v>38</v>
      </c>
    </row>
    <row r="342" spans="1:3" x14ac:dyDescent="0.25">
      <c r="A342" s="8"/>
    </row>
    <row r="343" spans="1:3"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You are in the Moderate Loss of Function category. See below for more information.</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percentage=13.4 /&gt;</v>
      </c>
    </row>
    <row r="352" spans="1:3" x14ac:dyDescent="0.25">
      <c r="A352" s="15"/>
      <c r="C352" s="3" t="str">
        <f>"  &lt;/Genotype&gt;"</f>
        <v xml:space="preserve">  &lt;/Genotype&gt;</v>
      </c>
    </row>
    <row r="353" spans="1:3"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x14ac:dyDescent="0.25">
      <c r="A354" s="8" t="s">
        <v>47</v>
      </c>
      <c r="B354" s="9" t="str">
        <f t="shared" ref="B354:B355" si="21">N21</f>
        <v>This variant is not associated with increased risk.</v>
      </c>
      <c r="C354" s="3" t="s">
        <v>26</v>
      </c>
    </row>
    <row r="355" spans="1:3" x14ac:dyDescent="0.25">
      <c r="A355" s="8" t="s">
        <v>41</v>
      </c>
      <c r="B355" s="9">
        <f t="shared" si="21"/>
        <v>52.3</v>
      </c>
      <c r="C355" s="3" t="s">
        <v>38</v>
      </c>
    </row>
    <row r="356" spans="1:3" x14ac:dyDescent="0.25">
      <c r="A356" s="15"/>
    </row>
    <row r="357" spans="1:3" x14ac:dyDescent="0.25">
      <c r="A357" s="8"/>
      <c r="C357" s="3" t="str">
        <f>CONCATENATE("    ",B353)</f>
        <v xml:space="preserve">    Your DRD2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This variant is not associated with increased risk.</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percentage=52.3 /&gt;</v>
      </c>
    </row>
    <row r="366" spans="1:3" x14ac:dyDescent="0.25">
      <c r="A366" s="15"/>
      <c r="C366" s="3" t="str">
        <f>"  &lt;/Genotype&gt;"</f>
        <v xml:space="preserve">  &lt;/Genotype&gt;</v>
      </c>
    </row>
    <row r="367" spans="1:3" x14ac:dyDescent="0.25">
      <c r="A367" s="27"/>
      <c r="B367" s="17"/>
      <c r="C367" s="3" t="str">
        <f>C59</f>
        <v>&lt;# C957T #&gt;</v>
      </c>
    </row>
    <row r="368" spans="1:3" x14ac:dyDescent="0.25">
      <c r="A368" s="15" t="s">
        <v>37</v>
      </c>
      <c r="B368" s="21" t="str">
        <f t="shared" ref="B368:B373" si="22">O11</f>
        <v>NC_000011.10:g.</v>
      </c>
      <c r="C368" s="3" t="str">
        <f>CONCATENATE("  &lt;Genotype hgvs=",CHAR(34),B368,B369,";",B370,CHAR(34)," name=",CHAR(34),B61,CHAR(34),"&gt; ")</f>
        <v xml:space="preserve">  &lt;Genotype hgvs="NC_000011.10:g.[113412737G&gt;A];[113412737=]" name="C957T"&gt; </v>
      </c>
    </row>
    <row r="369" spans="1:3" x14ac:dyDescent="0.25">
      <c r="A369" s="15" t="s">
        <v>35</v>
      </c>
      <c r="B369" s="21" t="str">
        <f t="shared" si="22"/>
        <v>[113412737G&gt;A]</v>
      </c>
    </row>
    <row r="370" spans="1:3" x14ac:dyDescent="0.25">
      <c r="A370" s="15" t="s">
        <v>31</v>
      </c>
      <c r="B370" s="21" t="str">
        <f t="shared" si="22"/>
        <v>[113412737=]</v>
      </c>
      <c r="C370" s="3" t="s">
        <v>38</v>
      </c>
    </row>
    <row r="371" spans="1:3" x14ac:dyDescent="0.25">
      <c r="A371" s="15" t="s">
        <v>39</v>
      </c>
      <c r="B371" s="21" t="str">
        <f t="shared" si="22"/>
        <v>People with this variant have one copy of the [C957T (p.Pro319=)](https://www.ncbi.nlm.nih.gov/clinvar/variation/198436/)</v>
      </c>
      <c r="C371" s="3" t="s">
        <v>26</v>
      </c>
    </row>
    <row r="372" spans="1:3" x14ac:dyDescent="0.25">
      <c r="A372" s="8" t="s">
        <v>40</v>
      </c>
      <c r="B372" s="21" t="str">
        <f t="shared" si="22"/>
        <v>This variant is not associated with increased risk.</v>
      </c>
      <c r="C372" s="3" t="str">
        <f>CONCATENATE("    ",B371)</f>
        <v xml:space="preserve">    People with this variant have one copy of the [C957T (p.Pro319=)](https://www.ncbi.nlm.nih.gov/clinvar/variation/198436/)</v>
      </c>
    </row>
    <row r="373" spans="1:3" x14ac:dyDescent="0.25">
      <c r="A373" s="8" t="s">
        <v>41</v>
      </c>
      <c r="B373" s="21">
        <f t="shared" si="22"/>
        <v>48.6</v>
      </c>
    </row>
    <row r="374" spans="1:3" x14ac:dyDescent="0.25">
      <c r="A374" s="15"/>
      <c r="B374" s="21"/>
      <c r="C374" s="3" t="s">
        <v>42</v>
      </c>
    </row>
    <row r="375" spans="1:3" x14ac:dyDescent="0.25">
      <c r="A375" s="8"/>
      <c r="B375" s="21"/>
    </row>
    <row r="376" spans="1:3" x14ac:dyDescent="0.25">
      <c r="A376" s="8"/>
      <c r="B376" s="21"/>
      <c r="C376" s="3" t="str">
        <f>CONCATENATE("    ",B372)</f>
        <v xml:space="preserve">    This variant is not associated with increased risk.</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percentage=48.6 /&gt;</v>
      </c>
    </row>
    <row r="381" spans="1:3" x14ac:dyDescent="0.25">
      <c r="A381" s="15"/>
      <c r="C381" s="3" t="str">
        <f>"  &lt;/Genotype&gt;"</f>
        <v xml:space="preserve">  &lt;/Genotype&gt;</v>
      </c>
    </row>
    <row r="382" spans="1:3"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29.4</v>
      </c>
      <c r="C384" s="3" t="s">
        <v>38</v>
      </c>
    </row>
    <row r="385" spans="1:3" x14ac:dyDescent="0.25">
      <c r="A385" s="8"/>
    </row>
    <row r="386" spans="1:3"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percentage=29.4 /&gt;</v>
      </c>
    </row>
    <row r="395" spans="1:3" x14ac:dyDescent="0.25">
      <c r="A395" s="15"/>
      <c r="C395" s="3" t="str">
        <f>"  &lt;/Genotype&gt;"</f>
        <v xml:space="preserve">  &lt;/Genotype&gt;</v>
      </c>
    </row>
    <row r="396" spans="1:3"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x14ac:dyDescent="0.25">
      <c r="A397" s="8" t="s">
        <v>47</v>
      </c>
      <c r="B397" s="9" t="str">
        <f t="shared" ref="B397:B398" si="24">O21</f>
        <v>This variant is not associated with increased risk.</v>
      </c>
      <c r="C397" s="3" t="s">
        <v>26</v>
      </c>
    </row>
    <row r="398" spans="1:3" x14ac:dyDescent="0.25">
      <c r="A398" s="8" t="s">
        <v>41</v>
      </c>
      <c r="B398" s="9">
        <f t="shared" si="24"/>
        <v>22</v>
      </c>
      <c r="C398" s="3" t="s">
        <v>38</v>
      </c>
    </row>
    <row r="399" spans="1:3" x14ac:dyDescent="0.25">
      <c r="A399" s="15"/>
    </row>
    <row r="400" spans="1:3" x14ac:dyDescent="0.25">
      <c r="A400" s="8"/>
      <c r="C400" s="3" t="str">
        <f>CONCATENATE("    ",B396)</f>
        <v xml:space="preserve">    Your DRD2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percentage=22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DRD2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DRD2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DRD2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1AC-A337-47DB-B66B-17F561B88F4D}">
  <dimension ref="A1:AJ2605"/>
  <sheetViews>
    <sheetView workbookViewId="0">
      <selection activeCell="C10" sqref="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144</v>
      </c>
      <c r="C2" s="3" t="str">
        <f>CONCATENATE("&lt;",A2," ",B2," /&gt;")</f>
        <v>&lt;Gene_Name DRD2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DRD2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11</v>
      </c>
      <c r="C10" s="3" t="str">
        <f>CONCATENATE("This gene is located on chromosome ",B10,". The ",B11," it creates acts in your ",B12)</f>
        <v>This gene is located on chromosome 11. The protein it creates acts in your adrenal glands, endometrium, testis, salivary gland, and prostate.</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146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C932G</v>
      </c>
      <c r="I13" s="18" t="str">
        <f>B28</f>
        <v>G811-83T</v>
      </c>
      <c r="J13" s="18" t="str">
        <f>B34</f>
        <v>C113282275A</v>
      </c>
      <c r="K13" s="18" t="str">
        <f>B40</f>
        <v>113475530insA</v>
      </c>
      <c r="L13" s="18" t="str">
        <f>B46</f>
        <v>G2137A</v>
      </c>
      <c r="M13" s="18" t="str">
        <f>B52</f>
        <v>C113411553A</v>
      </c>
      <c r="N13" s="18" t="str">
        <f>B58</f>
        <v>G113460810A</v>
      </c>
      <c r="O13" s="18" t="str">
        <f>B64</f>
        <v>C957T</v>
      </c>
    </row>
    <row r="14" spans="1:36" ht="16.5" thickBot="1" x14ac:dyDescent="0.3">
      <c r="A14" s="8" t="s">
        <v>3</v>
      </c>
      <c r="B14" s="9" t="s">
        <v>144</v>
      </c>
      <c r="C14" s="3" t="str">
        <f>CONCATENATE("&lt;GeneAnalysis gene=",CHAR(34),B14,CHAR(34)," interval=",CHAR(34),B15,CHAR(34),"&gt; ")</f>
        <v xml:space="preserve">&lt;GeneAnalysis gene="DRD2" interval="NC_000011.10:g.113409595_113475279"&gt; </v>
      </c>
      <c r="H14" s="19" t="s">
        <v>168</v>
      </c>
      <c r="I14" s="19" t="s">
        <v>168</v>
      </c>
      <c r="J14" s="19" t="s">
        <v>179</v>
      </c>
      <c r="K14" s="19" t="s">
        <v>168</v>
      </c>
      <c r="L14" s="19" t="s">
        <v>168</v>
      </c>
      <c r="M14" s="19" t="s">
        <v>168</v>
      </c>
      <c r="N14" s="19" t="s">
        <v>168</v>
      </c>
      <c r="O14" s="25" t="s">
        <v>168</v>
      </c>
      <c r="P14" s="20"/>
      <c r="Q14" s="40"/>
      <c r="R14" s="40"/>
      <c r="S14" s="20"/>
      <c r="T14" s="20"/>
      <c r="U14" s="40"/>
      <c r="V14" s="40"/>
      <c r="W14" s="20"/>
      <c r="X14" s="20"/>
      <c r="Y14" s="20"/>
      <c r="Z14" s="20"/>
    </row>
    <row r="15" spans="1:36" x14ac:dyDescent="0.25">
      <c r="A15" s="8" t="s">
        <v>24</v>
      </c>
      <c r="B15" s="9" t="s">
        <v>147</v>
      </c>
      <c r="H15" s="9" t="s">
        <v>184</v>
      </c>
      <c r="I15" s="9" t="s">
        <v>182</v>
      </c>
      <c r="J15" s="9" t="s">
        <v>180</v>
      </c>
      <c r="K15" s="9" t="s">
        <v>177</v>
      </c>
      <c r="L15" s="9" t="s">
        <v>175</v>
      </c>
      <c r="M15" s="9" t="s">
        <v>173</v>
      </c>
      <c r="N15" s="9" t="s">
        <v>171</v>
      </c>
      <c r="O15" s="9" t="s">
        <v>169</v>
      </c>
      <c r="P15" s="9"/>
      <c r="Q15" s="9"/>
      <c r="R15" s="9"/>
      <c r="S15" s="9"/>
      <c r="T15" s="9"/>
      <c r="U15" s="9"/>
      <c r="V15" s="9"/>
      <c r="W15" s="9"/>
      <c r="X15" s="9"/>
      <c r="Y15" s="9"/>
      <c r="Z15" s="9"/>
    </row>
    <row r="16" spans="1:36" x14ac:dyDescent="0.25">
      <c r="A16" s="8" t="s">
        <v>25</v>
      </c>
      <c r="B16" s="9" t="s">
        <v>145</v>
      </c>
      <c r="C16" s="3" t="str">
        <f>CONCATENATE("# What are some common mutations of ",B14,"?")</f>
        <v># What are some common mutations of DRD2?</v>
      </c>
      <c r="H16" s="9" t="s">
        <v>185</v>
      </c>
      <c r="I16" s="9" t="s">
        <v>183</v>
      </c>
      <c r="J16" s="9" t="s">
        <v>181</v>
      </c>
      <c r="K16" s="9" t="s">
        <v>178</v>
      </c>
      <c r="L16" s="9" t="s">
        <v>176</v>
      </c>
      <c r="M16" s="9" t="s">
        <v>174</v>
      </c>
      <c r="N16" s="9" t="s">
        <v>172</v>
      </c>
      <c r="O16" s="9" t="s">
        <v>170</v>
      </c>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[C932G (p.Ser311Cys](https://www.ncbi.nlm.nih.gov/clinvar/variation/256813/)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[G811-83T](https://www.ncbi.nlm.nih.gov/clinvar/variation/375655/)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[C113282275A](https://www.ncbi.nlm.nih.gov/SNP/snp_ref.cgi?rs=rs1124492) variant. This substitution of a single nucleotide is known as a missense mutation.</v>
      </c>
      <c r="K17" s="9" t="str">
        <f>CONCATENATE("People with this variant have one additional ",B41," inserted, also known as the ",B43, " variant.")</f>
        <v>People with this variant have one additional adenine (A) inserted, also known as the [113475530insA](https://www.ncbi.nlm.nih.gov/projects/SNP/snp_ref.cgi?rs=rs1799732) variant.</v>
      </c>
      <c r="L17" s="9" t="str">
        <f>CONCATENATE("People with this variant have one copy of the ",B49," variant. This substitution of a single nucleotide is known as a missense mutation.")</f>
        <v>People with this variant have one copy of the [G2137A (p.Glu713Lys)](https://www.ncbi.nlm.nih.gov/clinvar/variation/2105/)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7" s="9" t="str">
        <f>CONCATENATE("People with this variant have one copy of the ",B67)</f>
        <v>People with this variant have one copy of the [C957T (p.Pro319=)](https://www.ncbi.nlm.nih.gov/clinvar/variation/198436/)</v>
      </c>
      <c r="P17" s="9"/>
      <c r="Q17" s="9"/>
      <c r="R17" s="9"/>
      <c r="S17" s="9"/>
      <c r="T17" s="9"/>
      <c r="U17" s="9"/>
      <c r="V17" s="9"/>
      <c r="W17" s="9"/>
      <c r="X17" s="9"/>
      <c r="Y17" s="9"/>
      <c r="Z17" s="9"/>
    </row>
    <row r="18" spans="1:26" x14ac:dyDescent="0.25">
      <c r="C18" s="3" t="str">
        <f>CONCATENATE("There are ",B16," common variants in ",B14,": ",B25,", ",B31,", ",B37,", ",B43,", ",B49,", ",B55,", ",B61,", and ",B67,".")</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8" s="9" t="s">
        <v>28</v>
      </c>
      <c r="I18" s="9" t="s">
        <v>28</v>
      </c>
      <c r="J18" s="9" t="s">
        <v>27</v>
      </c>
      <c r="K18" s="9" t="s">
        <v>28</v>
      </c>
      <c r="L18" s="9"/>
      <c r="M18" s="9" t="s">
        <v>27</v>
      </c>
      <c r="N18" s="9" t="s">
        <v>28</v>
      </c>
      <c r="O18" s="9" t="s">
        <v>28</v>
      </c>
      <c r="P18" s="9"/>
      <c r="Q18" s="9"/>
      <c r="R18" s="9"/>
      <c r="S18" s="9"/>
      <c r="T18" s="9"/>
      <c r="U18" s="9"/>
      <c r="V18" s="9"/>
      <c r="W18" s="9"/>
      <c r="X18" s="9"/>
      <c r="Y18" s="9"/>
      <c r="Z18" s="9"/>
    </row>
    <row r="19" spans="1:26" x14ac:dyDescent="0.25">
      <c r="H19" s="9">
        <v>5.0999999999999996</v>
      </c>
      <c r="I19" s="9">
        <v>35.4</v>
      </c>
      <c r="J19" s="9">
        <v>42</v>
      </c>
      <c r="K19" s="9">
        <v>36.6</v>
      </c>
      <c r="L19" s="9">
        <v>40</v>
      </c>
      <c r="M19" s="9">
        <v>34.299999999999997</v>
      </c>
      <c r="N19" s="9">
        <v>34.299999999999997</v>
      </c>
      <c r="O19" s="9">
        <v>48.6</v>
      </c>
      <c r="P19" s="9"/>
      <c r="Q19" s="9"/>
      <c r="R19" s="9"/>
      <c r="S19" s="9"/>
      <c r="T19" s="9"/>
      <c r="U19" s="9"/>
      <c r="V19" s="9"/>
      <c r="W19" s="9"/>
      <c r="X19" s="9"/>
      <c r="Y19" s="9"/>
      <c r="Z19" s="9"/>
    </row>
    <row r="20" spans="1:26" x14ac:dyDescent="0.25">
      <c r="C20" s="3" t="str">
        <f>CONCATENATE("&lt;# ",B22," #&gt;")</f>
        <v>&lt;# C932G #&gt;</v>
      </c>
      <c r="H20" s="9" t="str">
        <f>CONCATENATE("People with this variant have two copies of the ",B25,"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[G811-83T](https://www.ncbi.nlm.nih.gov/clinvar/variation/375655/)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[C113282275A](https://www.ncbi.nlm.nih.gov/SNP/snp_ref.cgi?rs=rs1124492) variant. This substitution of a single nucleotide is known as a missense mutation.</v>
      </c>
      <c r="K20" s="9" t="str">
        <f>CONCATENATE("People with this variant have two additional ",B41," inserted, also known as the ",B43, " variant.")</f>
        <v>People with this variant have two additional adenine (A) inserted, also known as the [113475530insA](https://www.ncbi.nlm.nih.gov/projects/SNP/snp_ref.cgi?rs=rs1799732) variant.</v>
      </c>
      <c r="L20" s="9" t="str">
        <f>CONCATENATE("People with this variant have two copies of the ",B49," variant. This substitution of a single nucleotide is known as a missense mutation.")</f>
        <v>People with this variant have two copies of the [G2137A (p.Glu713Lys)](https://www.ncbi.nlm.nih.gov/clinvar/variation/2105/)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[C957T (p.Pro319=)](https://www.ncbi.nlm.nih.gov/clinvar/variation/198436/) variant. This substitution of a single nucleotide is known as a missense mutation.</v>
      </c>
      <c r="P20" s="9"/>
      <c r="Q20" s="9"/>
      <c r="R20" s="9"/>
      <c r="S20" s="9"/>
      <c r="T20" s="9"/>
      <c r="U20" s="9"/>
      <c r="V20" s="9"/>
      <c r="W20" s="9"/>
      <c r="X20" s="9"/>
      <c r="Y20" s="9"/>
      <c r="Z20" s="9"/>
    </row>
    <row r="21" spans="1:26" x14ac:dyDescent="0.25">
      <c r="A21" s="8" t="s">
        <v>29</v>
      </c>
      <c r="B21" s="19" t="s">
        <v>149</v>
      </c>
      <c r="C21" s="3" t="str">
        <f>CONCATENATE("  &lt;Variant hgvs=",CHAR(34),B21,CHAR(34)," name=",CHAR(34),B22,CHAR(34),"&gt; ")</f>
        <v xml:space="preserve">  &lt;Variant hgvs="NC_000011.10:g.113412762G&gt;C" name="C932G"&gt; </v>
      </c>
      <c r="H21" s="9" t="s">
        <v>28</v>
      </c>
      <c r="I21" s="9" t="s">
        <v>27</v>
      </c>
      <c r="J21" s="9" t="s">
        <v>27</v>
      </c>
      <c r="K21" s="9" t="s">
        <v>27</v>
      </c>
      <c r="L21" s="9"/>
      <c r="M21" s="9" t="s">
        <v>27</v>
      </c>
      <c r="N21" s="9" t="s">
        <v>27</v>
      </c>
      <c r="O21" s="9" t="s">
        <v>27</v>
      </c>
      <c r="P21" s="9"/>
      <c r="Q21" s="9"/>
      <c r="R21" s="9"/>
      <c r="S21" s="9"/>
      <c r="T21" s="9"/>
      <c r="U21" s="9"/>
      <c r="V21" s="9"/>
      <c r="W21" s="9"/>
      <c r="X21" s="9"/>
      <c r="Y21" s="9"/>
      <c r="Z21" s="9"/>
    </row>
    <row r="22" spans="1:26" x14ac:dyDescent="0.25">
      <c r="A22" s="15" t="s">
        <v>30</v>
      </c>
      <c r="B22" s="21" t="s">
        <v>150</v>
      </c>
      <c r="H22" s="9">
        <v>1.9</v>
      </c>
      <c r="I22" s="9">
        <v>14.1</v>
      </c>
      <c r="J22" s="9">
        <v>19.5</v>
      </c>
      <c r="K22" s="9">
        <v>15</v>
      </c>
      <c r="L22" s="9">
        <v>22.6</v>
      </c>
      <c r="M22" s="9">
        <v>6.8</v>
      </c>
      <c r="N22" s="9">
        <v>13.4</v>
      </c>
      <c r="O22" s="9">
        <v>29.4</v>
      </c>
      <c r="P22" s="9"/>
      <c r="Q22" s="9"/>
      <c r="R22" s="9"/>
      <c r="S22" s="9"/>
      <c r="T22" s="9"/>
      <c r="U22" s="9"/>
      <c r="V22" s="9"/>
      <c r="W22" s="9"/>
      <c r="X22" s="9"/>
      <c r="Y22" s="9"/>
      <c r="Z22" s="9"/>
    </row>
    <row r="23" spans="1:26" x14ac:dyDescent="0.25">
      <c r="A23" s="15" t="s">
        <v>31</v>
      </c>
      <c r="B23" s="9" t="s">
        <v>93</v>
      </c>
      <c r="C23" s="3" t="str">
        <f>CONCATENATE("    This variant is a change at a specific point in the ",B14," gene from ",B23," to ",B24," resulting in incorrect ",B10," function. This substitution of a single nucleotide is known as a missense variant.")</f>
        <v xml:space="preserve">    This variant is a change at a specific point in the DRD2 gene from cytosine (C) to guanine (G) resulting in incorrect 11 function. This substitution of a single nucleotide is known as a missense variant.</v>
      </c>
      <c r="H23" s="9" t="str">
        <f>CONCATENATE("Your ",B14," gene has no variants. A normal gene is referred to as a ",CHAR(34),"wild-type",CHAR(34)," gene.")</f>
        <v>Your DRD2 gene has no variants. A normal gene is referred to as a "wild-type" gene.</v>
      </c>
      <c r="I23" s="9" t="str">
        <f>CONCATENATE("Your ",B14," gene has no variants. A normal gene is referred to as a ",CHAR(34),"wild-type",CHAR(34)," gene.")</f>
        <v>Your DRD2 gene has no variants. A normal gene is referred to as a "wild-type" gene.</v>
      </c>
      <c r="J23" s="9" t="str">
        <f>CONCATENATE("Your ",B14," gene has no variants. A normal gene is referred to as a ",CHAR(34),"wild-type",CHAR(34)," gene.")</f>
        <v>Your DRD2 gene has no variants. A normal gene is referred to as a "wild-type" gene.</v>
      </c>
      <c r="K23" s="9" t="str">
        <f>CONCATENATE("Your ",B14," gene has no variants. A normal gene is referred to as a ",CHAR(34),"wild-type",CHAR(34)," gene.")</f>
        <v>Your DRD2 gene has no variants. A normal gene is referred to as a "wild-type" gene.</v>
      </c>
      <c r="L23" s="9" t="str">
        <f>CONCATENATE("Your ",B14," gene has no variants. A normal gene is referred to as a ",CHAR(34),"wild-type",CHAR(34)," gene.")</f>
        <v>Your DRD2 gene has no variants. A normal gene is referred to as a "wild-type" gene.</v>
      </c>
      <c r="M23" s="9" t="str">
        <f>CONCATENATE("Your ",B14," gene has no variants. A normal gene is referred to as a ",CHAR(34),"wild-type",CHAR(34)," gene.")</f>
        <v>Your DRD2 gene has no variants. A normal gene is referred to as a "wild-type" gene.</v>
      </c>
      <c r="N23" s="9" t="str">
        <f>CONCATENATE("Your ",B14," gene has no variants. A normal gene is referred to as a ",CHAR(34),"wild-type",CHAR(34)," gene.")</f>
        <v>Your DRD2 gene has no variants. A normal gene is referred to as a "wild-type" gene.</v>
      </c>
      <c r="O23" s="9" t="str">
        <f>CONCATENATE("Your ",B14," gene has no variants. A normal gene is referred to as a ",CHAR(34),"wild-type",CHAR(34)," gene.")</f>
        <v>Your DRD2 gene has no variants. A normal gene is referred to as a "wild-type" gene.</v>
      </c>
      <c r="P23" s="9"/>
      <c r="Q23" s="9"/>
      <c r="R23" s="9"/>
      <c r="S23" s="9"/>
      <c r="T23" s="9"/>
      <c r="U23" s="9"/>
      <c r="V23" s="9"/>
      <c r="W23" s="9"/>
      <c r="X23" s="9"/>
      <c r="Y23" s="9"/>
      <c r="Z23" s="9"/>
    </row>
    <row r="24" spans="1:26" x14ac:dyDescent="0.25">
      <c r="A24" s="15" t="s">
        <v>33</v>
      </c>
      <c r="B24" s="9" t="s">
        <v>34</v>
      </c>
      <c r="H24" s="9" t="s">
        <v>27</v>
      </c>
      <c r="I24" s="9" t="s">
        <v>28</v>
      </c>
      <c r="J24" s="9" t="s">
        <v>28</v>
      </c>
      <c r="K24" s="9" t="s">
        <v>28</v>
      </c>
      <c r="L24" s="9"/>
      <c r="M24" s="9" t="s">
        <v>28</v>
      </c>
      <c r="N24" s="9" t="s">
        <v>28</v>
      </c>
      <c r="O24" s="9" t="s">
        <v>28</v>
      </c>
      <c r="P24" s="9"/>
      <c r="Q24" s="9"/>
      <c r="R24" s="9"/>
      <c r="S24" s="9"/>
      <c r="T24" s="9"/>
      <c r="U24" s="9"/>
      <c r="V24" s="9"/>
      <c r="W24" s="9"/>
      <c r="X24" s="9"/>
      <c r="Y24" s="9"/>
      <c r="Z24" s="9"/>
    </row>
    <row r="25" spans="1:26" x14ac:dyDescent="0.25">
      <c r="A25" s="15" t="s">
        <v>35</v>
      </c>
      <c r="B25" s="9" t="s">
        <v>148</v>
      </c>
      <c r="C25" s="3" t="str">
        <f>"  &lt;/Variant&gt;"</f>
        <v xml:space="preserve">  &lt;/Variant&gt;</v>
      </c>
      <c r="H25" s="9">
        <v>93</v>
      </c>
      <c r="I25" s="9">
        <v>50.5</v>
      </c>
      <c r="J25" s="9">
        <v>38.5</v>
      </c>
      <c r="K25" s="9">
        <v>48.4</v>
      </c>
      <c r="L25" s="9">
        <v>37.4</v>
      </c>
      <c r="M25" s="9">
        <v>58.9</v>
      </c>
      <c r="N25" s="9">
        <v>52.3</v>
      </c>
      <c r="O25" s="9">
        <v>22</v>
      </c>
      <c r="P25" s="9"/>
      <c r="Q25" s="9"/>
      <c r="R25" s="9"/>
      <c r="S25" s="9"/>
      <c r="T25" s="9"/>
      <c r="U25" s="9"/>
      <c r="V25" s="9"/>
      <c r="W25" s="9"/>
      <c r="X25" s="9"/>
      <c r="Y25" s="9"/>
      <c r="Z25" s="9"/>
    </row>
    <row r="26" spans="1:26" x14ac:dyDescent="0.25">
      <c r="A26" s="15"/>
      <c r="C26" s="3" t="str">
        <f>CONCATENATE("&lt;# ",B28," #&gt;")</f>
        <v>&lt;# G811-83T #&gt;</v>
      </c>
    </row>
    <row r="27" spans="1:26" x14ac:dyDescent="0.25">
      <c r="A27" s="8" t="s">
        <v>29</v>
      </c>
      <c r="B27" s="29" t="s">
        <v>153</v>
      </c>
      <c r="C27" s="3" t="str">
        <f>CONCATENATE("  &lt;Variant hgvs=",CHAR(34),B27,CHAR(34)," name=",CHAR(34),B28,CHAR(34),"&gt; ")</f>
        <v xml:space="preserve">  &lt;Variant hgvs="NC_000011.10:g.113412966C&gt;A" name="G811-83T"&gt; </v>
      </c>
    </row>
    <row r="28" spans="1:26" x14ac:dyDescent="0.25">
      <c r="A28" s="15" t="s">
        <v>30</v>
      </c>
      <c r="B28" s="9" t="s">
        <v>151</v>
      </c>
    </row>
    <row r="29" spans="1:26" x14ac:dyDescent="0.25">
      <c r="A29" s="15" t="s">
        <v>31</v>
      </c>
      <c r="B29" s="9" t="s">
        <v>34</v>
      </c>
      <c r="C29" s="3" t="str">
        <f>CONCATENATE("    This variant is a change at a specific point in the ",B14," gene from ",B29," to ",B30," resulting in incorrect ",B10," function. This substitution of a single nucleotide is known as a missense variant.")</f>
        <v xml:space="preserve">    This variant is a change at a specific point in the DRD2 gene from guanine (G) to thymine (T) resulting in incorrect 11 function. This substitution of a single nucleotide is known as a missense variant.</v>
      </c>
    </row>
    <row r="30" spans="1:26" x14ac:dyDescent="0.25">
      <c r="A30" s="15" t="s">
        <v>33</v>
      </c>
      <c r="B30" s="9" t="s">
        <v>36</v>
      </c>
    </row>
    <row r="31" spans="1:26" x14ac:dyDescent="0.25">
      <c r="A31" s="15" t="s">
        <v>35</v>
      </c>
      <c r="B31" s="9" t="s">
        <v>152</v>
      </c>
      <c r="C31" s="3" t="str">
        <f>"  &lt;/Variant&gt;"</f>
        <v xml:space="preserve">  &lt;/Variant&gt;</v>
      </c>
    </row>
    <row r="32" spans="1:26" x14ac:dyDescent="0.25">
      <c r="A32" s="8"/>
      <c r="C32" s="3" t="str">
        <f>CONCATENATE("&lt;# ",B34," #&gt;")</f>
        <v>&lt;# C113282275A #&gt;</v>
      </c>
    </row>
    <row r="33" spans="1:3" x14ac:dyDescent="0.25">
      <c r="A33" s="8" t="s">
        <v>29</v>
      </c>
      <c r="B33" s="19" t="s">
        <v>154</v>
      </c>
      <c r="C33" s="3" t="str">
        <f>CONCATENATE("  &lt;Variant hgvs=",CHAR(34),B33,CHAR(34)," name=",CHAR(34),B34,CHAR(34),"&gt; ")</f>
        <v xml:space="preserve">  &lt;Variant hgvs="NC_000011.9:g.113282275C&gt;A" name="C113282275A"&gt; </v>
      </c>
    </row>
    <row r="34" spans="1:3" x14ac:dyDescent="0.25">
      <c r="A34" s="15" t="s">
        <v>30</v>
      </c>
      <c r="B34" s="9" t="s">
        <v>186</v>
      </c>
    </row>
    <row r="35" spans="1:3" x14ac:dyDescent="0.25">
      <c r="A35" s="15" t="s">
        <v>31</v>
      </c>
      <c r="B35" s="9" t="s">
        <v>93</v>
      </c>
      <c r="C35" s="3" t="str">
        <f>CONCATENATE("    This variant is a change at a specific point in the ",B14," gene from ",B35," to ",B36," resulting in incorrect ",B10," function. This substitution of a single nucleotide is known as a missense variant.")</f>
        <v xml:space="preserve">    This variant is a change at a specific point in the DRD2 gene from cytosine (C) to adenine (A) resulting in incorrect 11 function. This substitution of a single nucleotide is known as a missense variant.</v>
      </c>
    </row>
    <row r="36" spans="1:3" x14ac:dyDescent="0.25">
      <c r="A36" s="15" t="s">
        <v>33</v>
      </c>
      <c r="B36" s="9" t="s">
        <v>32</v>
      </c>
    </row>
    <row r="37" spans="1:3" x14ac:dyDescent="0.25">
      <c r="A37" s="15" t="s">
        <v>35</v>
      </c>
      <c r="B37" s="9" t="s">
        <v>187</v>
      </c>
      <c r="C37" s="3" t="str">
        <f>"  &lt;/Variant&gt;"</f>
        <v xml:space="preserve">  &lt;/Variant&gt;</v>
      </c>
    </row>
    <row r="38" spans="1:3" x14ac:dyDescent="0.25">
      <c r="A38" s="15"/>
      <c r="C38" s="3" t="str">
        <f>CONCATENATE("&lt;# ",B40," #&gt;")</f>
        <v>&lt;# 113475530insA #&gt;</v>
      </c>
    </row>
    <row r="39" spans="1:3" x14ac:dyDescent="0.25">
      <c r="A39" s="8" t="s">
        <v>29</v>
      </c>
      <c r="B39" s="19" t="s">
        <v>155</v>
      </c>
      <c r="C39" s="3" t="str">
        <f>CONCATENATE("  &lt;Variant hgvs=",CHAR(34),B39,CHAR(34)," name=",CHAR(34),B40,CHAR(34),"&gt; ")</f>
        <v xml:space="preserve">  &lt;Variant hgvs="NC_000011.10:g.113475529_113475530insA" name="113475530insA"&gt; </v>
      </c>
    </row>
    <row r="40" spans="1:3" x14ac:dyDescent="0.25">
      <c r="A40" s="15" t="s">
        <v>30</v>
      </c>
      <c r="B40" s="9" t="s">
        <v>188</v>
      </c>
    </row>
    <row r="41" spans="1:3" x14ac:dyDescent="0.25">
      <c r="A41" s="15" t="s">
        <v>31</v>
      </c>
      <c r="B41" s="9" t="s">
        <v>32</v>
      </c>
      <c r="C41" s="3" t="str">
        <f>CONCATENATE("    This variant is a change at a specific point in the ",B14," gene to add ",B41," resulting in incorrect ",B10," function. Adding a single nucleotide is known as an insertion variant.")</f>
        <v xml:space="preserve">    This variant is a change at a specific point in the DRD2 gene to add adenine (A) resulting in incorrect 11 function. Adding a single nucleotide is known as an insertion variant.</v>
      </c>
    </row>
    <row r="42" spans="1:3" x14ac:dyDescent="0.25">
      <c r="A42" s="15" t="s">
        <v>33</v>
      </c>
    </row>
    <row r="43" spans="1:3" x14ac:dyDescent="0.25">
      <c r="A43" s="15" t="s">
        <v>35</v>
      </c>
      <c r="B43" s="9" t="s">
        <v>189</v>
      </c>
      <c r="C43" s="3" t="str">
        <f>"  &lt;/Variant&gt;"</f>
        <v xml:space="preserve">  &lt;/Variant&gt;</v>
      </c>
    </row>
    <row r="44" spans="1:3" x14ac:dyDescent="0.25">
      <c r="A44" s="15"/>
      <c r="C44" s="3" t="str">
        <f>CONCATENATE("&lt;# ",B46," #&gt;")</f>
        <v>&lt;# G2137A #&gt;</v>
      </c>
    </row>
    <row r="45" spans="1:3" x14ac:dyDescent="0.25">
      <c r="A45" s="8" t="s">
        <v>29</v>
      </c>
      <c r="B45" s="19" t="s">
        <v>158</v>
      </c>
      <c r="C45" s="3" t="str">
        <f>CONCATENATE("  &lt;Variant hgvs=",CHAR(34),B45,CHAR(34)," name=",CHAR(34),B46,CHAR(34),"&gt; ")</f>
        <v xml:space="preserve">  &lt;Variant hgvs="NC_000011.10:g.113400106G&gt;A" name="G2137A"&gt; </v>
      </c>
    </row>
    <row r="46" spans="1:3" x14ac:dyDescent="0.25">
      <c r="A46" s="15" t="s">
        <v>30</v>
      </c>
      <c r="B46" s="9" t="s">
        <v>157</v>
      </c>
    </row>
    <row r="47" spans="1:3" x14ac:dyDescent="0.25">
      <c r="A47" s="15" t="s">
        <v>31</v>
      </c>
      <c r="B47" s="9" t="s">
        <v>34</v>
      </c>
      <c r="C47" s="3" t="str">
        <f>CONCATENATE("    This variant is a change at a specific point in the ",B14," gene from ",B47," to ",B48," resulting in incorrect ",B10," function. This substitution of a single nucleotide is known as a missense variant.")</f>
        <v xml:space="preserve">    This variant is a change at a specific point in the DRD2 gene from guanine (G) to adenine (A) resulting in incorrect 11 function. This substitution of a single nucleotide is known as a missense variant.</v>
      </c>
    </row>
    <row r="48" spans="1:3" x14ac:dyDescent="0.25">
      <c r="A48" s="15" t="s">
        <v>33</v>
      </c>
      <c r="B48" s="9" t="s">
        <v>32</v>
      </c>
    </row>
    <row r="49" spans="1:16" x14ac:dyDescent="0.25">
      <c r="A49" s="15" t="s">
        <v>35</v>
      </c>
      <c r="B49" s="9" t="s">
        <v>156</v>
      </c>
      <c r="C49" s="3" t="str">
        <f>"  &lt;/Variant&gt;"</f>
        <v xml:space="preserve">  &lt;/Variant&gt;</v>
      </c>
    </row>
    <row r="50" spans="1:16" x14ac:dyDescent="0.25">
      <c r="A50" s="15"/>
      <c r="C50" s="3" t="str">
        <f>CONCATENATE("&lt;# ",B52," #&gt;")</f>
        <v>&lt;# C113411553A #&gt;</v>
      </c>
    </row>
    <row r="51" spans="1:16" x14ac:dyDescent="0.25">
      <c r="A51" s="8" t="s">
        <v>29</v>
      </c>
      <c r="B51" s="19" t="s">
        <v>159</v>
      </c>
      <c r="C51" s="3" t="str">
        <f>CONCATENATE("  &lt;Variant hgvs=",CHAR(34),B51,CHAR(34)," name=",CHAR(34),B52,CHAR(34),"&gt; ")</f>
        <v xml:space="preserve">  &lt;Variant hgvs="NC_000011.10:g.113411553C&gt;A" name="C113411553A"&gt; </v>
      </c>
    </row>
    <row r="52" spans="1:16" x14ac:dyDescent="0.25">
      <c r="A52" s="15" t="s">
        <v>30</v>
      </c>
      <c r="B52" s="9" t="s">
        <v>160</v>
      </c>
    </row>
    <row r="53" spans="1:16" x14ac:dyDescent="0.25">
      <c r="A53" s="15" t="s">
        <v>31</v>
      </c>
      <c r="B53" s="9" t="str">
        <f>"cytosine (C)"</f>
        <v>cytosine (C)</v>
      </c>
      <c r="C53" s="3" t="str">
        <f>CONCATENATE("    This variant is a change at a specific point in the ",B14," gene from ",B53," to ",B54," resulting in incorrect ",B10," function. This substitution of a single nucleotide is known as a missense variant.")</f>
        <v xml:space="preserve">    This variant is a change at a specific point in the DRD2 gene from cytosine (C) to adenine (A) resulting in incorrect 11 function. This substitution of a single nucleotide is known as a missense variant.</v>
      </c>
    </row>
    <row r="54" spans="1:16" x14ac:dyDescent="0.25">
      <c r="A54" s="15" t="s">
        <v>33</v>
      </c>
      <c r="B54" s="9" t="s">
        <v>32</v>
      </c>
    </row>
    <row r="55" spans="1:16" x14ac:dyDescent="0.25">
      <c r="A55" s="15" t="s">
        <v>35</v>
      </c>
      <c r="B55" s="9" t="s">
        <v>161</v>
      </c>
      <c r="C55" s="3" t="str">
        <f>"  &lt;/Variant&gt;"</f>
        <v xml:space="preserve">  &lt;/Variant&gt;</v>
      </c>
    </row>
    <row r="56" spans="1:16" x14ac:dyDescent="0.25">
      <c r="A56" s="15"/>
      <c r="C56" s="3" t="str">
        <f>CONCATENATE("&lt;# ",B58," #&gt;")</f>
        <v>&lt;# G113460810A #&gt;</v>
      </c>
    </row>
    <row r="57" spans="1:16" x14ac:dyDescent="0.25">
      <c r="A57" s="8" t="s">
        <v>29</v>
      </c>
      <c r="B57" s="19" t="s">
        <v>162</v>
      </c>
      <c r="C57" s="3" t="str">
        <f>CONCATENATE("  &lt;Variant hgvs=",CHAR(34),B57,CHAR(34)," name=",CHAR(34),B58,CHAR(34),"&gt; ")</f>
        <v xml:space="preserve">  &lt;Variant hgvs="NC_000011.10:g.113460810G&gt;A" name="G113460810A"&gt; </v>
      </c>
    </row>
    <row r="58" spans="1:16" x14ac:dyDescent="0.25">
      <c r="A58" s="15" t="s">
        <v>30</v>
      </c>
      <c r="B58" s="9" t="s">
        <v>163</v>
      </c>
    </row>
    <row r="59" spans="1:16" x14ac:dyDescent="0.25">
      <c r="A59" s="15" t="s">
        <v>31</v>
      </c>
      <c r="B59" s="9" t="s">
        <v>34</v>
      </c>
      <c r="C59" s="3" t="str">
        <f>CONCATENATE("    This variant is a change at a specific point in the ",B14," gene from ",B59," to ",B60," resulting in incorrect ",B10," function. This substitution of a single nucleotide is known as a missense variant.")</f>
        <v xml:space="preserve">    This variant is a change at a specific point in the DRD2 gene from guanine (G) to adenine (A) resulting in incorrect 11 function. This substitution of a single nucleotide is known as a missense variant.</v>
      </c>
    </row>
    <row r="60" spans="1:16" x14ac:dyDescent="0.25">
      <c r="A60" s="15" t="s">
        <v>33</v>
      </c>
      <c r="B60" s="9" t="s">
        <v>32</v>
      </c>
    </row>
    <row r="61" spans="1:16" s="4" customFormat="1" x14ac:dyDescent="0.25">
      <c r="A61" s="22" t="s">
        <v>35</v>
      </c>
      <c r="B61" s="23" t="s">
        <v>164</v>
      </c>
      <c r="C61" s="4" t="str">
        <f>"  &lt;/Variant&gt;"</f>
        <v xml:space="preserve">  &lt;/Variant&gt;</v>
      </c>
    </row>
    <row r="62" spans="1:16" s="4" customFormat="1" x14ac:dyDescent="0.25">
      <c r="A62" s="24"/>
      <c r="B62" s="23"/>
      <c r="C62" s="4" t="str">
        <f>CONCATENATE("&lt;# ",B64," #&gt;")</f>
        <v>&lt;# C957T #&gt;</v>
      </c>
    </row>
    <row r="63" spans="1:16" s="4" customFormat="1" x14ac:dyDescent="0.25">
      <c r="A63" s="24" t="s">
        <v>29</v>
      </c>
      <c r="B63" s="25" t="s">
        <v>167</v>
      </c>
      <c r="C63" s="4" t="str">
        <f>CONCATENATE("  &lt;Variant hgvs=",CHAR(34),B63,CHAR(34)," name=",CHAR(34),B64,CHAR(34),"&gt; ")</f>
        <v xml:space="preserve">  &lt;Variant hgvs="NC_000011.10:g.113412737G&gt;A" name="C957T"&gt; </v>
      </c>
      <c r="H63" s="26"/>
      <c r="I63" s="26"/>
      <c r="J63" s="26"/>
      <c r="K63" s="26"/>
      <c r="L63" s="26"/>
      <c r="M63" s="26"/>
      <c r="N63" s="26"/>
      <c r="O63" s="26"/>
      <c r="P63" s="26"/>
    </row>
    <row r="64" spans="1:16" s="4" customFormat="1" x14ac:dyDescent="0.25">
      <c r="A64" s="22" t="s">
        <v>30</v>
      </c>
      <c r="B64" s="23" t="s">
        <v>166</v>
      </c>
      <c r="H64" s="23"/>
      <c r="I64" s="23"/>
      <c r="J64" s="23"/>
      <c r="K64" s="23"/>
      <c r="L64" s="23"/>
      <c r="M64" s="23"/>
      <c r="N64" s="23"/>
      <c r="O64" s="23"/>
      <c r="P64" s="23"/>
    </row>
    <row r="65" spans="1:16" x14ac:dyDescent="0.25">
      <c r="A65" s="15" t="s">
        <v>31</v>
      </c>
      <c r="B65" s="9" t="str">
        <f>"cytosine (C)"</f>
        <v>cytosine (C)</v>
      </c>
      <c r="C65" s="3" t="str">
        <f>CONCATENATE("    This variant is a change at a specific point in the ",B14," gene from ",B65," to ",B66," resulting in incorrect ",B10," function. This substitution of a single nucleotide is known as a missense variant.")</f>
        <v xml:space="preserve">    This variant is a change at a specific point in the DRD2 gene from cytosine (C) to thymine (T) resulting in incorrect 11 function. This substitution of a single nucleotide is known as a missense variant.</v>
      </c>
      <c r="H65" s="9"/>
      <c r="I65" s="9"/>
      <c r="J65" s="9"/>
      <c r="K65" s="9"/>
      <c r="L65" s="9"/>
      <c r="M65" s="9"/>
      <c r="N65" s="9"/>
      <c r="O65" s="9"/>
      <c r="P65" s="9"/>
    </row>
    <row r="66" spans="1:16" x14ac:dyDescent="0.25">
      <c r="A66" s="15" t="s">
        <v>33</v>
      </c>
      <c r="B66" s="9" t="s">
        <v>36</v>
      </c>
      <c r="C66" s="3" t="s">
        <v>26</v>
      </c>
      <c r="H66" s="9"/>
      <c r="I66" s="9"/>
      <c r="J66" s="9"/>
      <c r="K66" s="9"/>
      <c r="L66" s="9"/>
      <c r="M66" s="9"/>
      <c r="N66" s="9"/>
      <c r="O66" s="9"/>
      <c r="P66" s="9"/>
    </row>
    <row r="67" spans="1:16" x14ac:dyDescent="0.25">
      <c r="A67" s="15" t="s">
        <v>35</v>
      </c>
      <c r="B67" s="9" t="s">
        <v>165</v>
      </c>
      <c r="C67" s="3" t="str">
        <f>"  &lt;/Variant&gt;"</f>
        <v xml:space="preserve">  &lt;/Variant&gt;</v>
      </c>
      <c r="H67" s="9"/>
      <c r="I67" s="9"/>
      <c r="J67" s="9"/>
      <c r="K67" s="9"/>
      <c r="L67" s="9"/>
      <c r="M67" s="9"/>
      <c r="N67" s="9"/>
      <c r="O67" s="9"/>
      <c r="P67" s="9"/>
    </row>
    <row r="68" spans="1:16" s="18" customFormat="1" x14ac:dyDescent="0.25">
      <c r="A68" s="27"/>
      <c r="B68" s="17"/>
    </row>
    <row r="69" spans="1:16" s="18" customFormat="1" x14ac:dyDescent="0.25">
      <c r="A69" s="27"/>
      <c r="B69" s="17"/>
      <c r="C69" s="18" t="str">
        <f>C20</f>
        <v>&lt;# C932G #&gt;</v>
      </c>
    </row>
    <row r="70" spans="1:16" x14ac:dyDescent="0.25">
      <c r="A70" s="15" t="s">
        <v>37</v>
      </c>
      <c r="B70" s="21" t="str">
        <f>H14</f>
        <v>NC_000011.10:g.</v>
      </c>
      <c r="C70" s="3" t="str">
        <f>CONCATENATE("  &lt;Genotype hgvs=",CHAR(34),B70,B71,";",B72,CHAR(34)," name=",CHAR(34),B22,CHAR(34),"&gt; ")</f>
        <v xml:space="preserve">  &lt;Genotype hgvs="NC_000011.10:g.[113412762G&gt;C];[113412762=]" name="C932G"&gt; </v>
      </c>
    </row>
    <row r="71" spans="1:16" x14ac:dyDescent="0.25">
      <c r="A71" s="15" t="s">
        <v>35</v>
      </c>
      <c r="B71" s="21" t="str">
        <f t="shared" ref="B71:B75" si="1">H15</f>
        <v>[113412762G&gt;C]</v>
      </c>
    </row>
    <row r="72" spans="1:16" x14ac:dyDescent="0.25">
      <c r="A72" s="15" t="s">
        <v>31</v>
      </c>
      <c r="B72" s="21" t="str">
        <f t="shared" si="1"/>
        <v>[113412762=]</v>
      </c>
      <c r="C72" s="3" t="s">
        <v>38</v>
      </c>
    </row>
    <row r="73" spans="1:16" x14ac:dyDescent="0.25">
      <c r="A73" s="15" t="s">
        <v>39</v>
      </c>
      <c r="B73" s="21" t="str">
        <f t="shared" si="1"/>
        <v>People with this variant have one copy of the [C932G (p.Ser311Cys](https://www.ncbi.nlm.nih.gov/clinvar/variation/256813/) variant. This substitution of a single nucleotide is known as a missense mutation.</v>
      </c>
      <c r="C73" s="3" t="s">
        <v>26</v>
      </c>
    </row>
    <row r="74" spans="1:16" x14ac:dyDescent="0.25">
      <c r="A74" s="8" t="s">
        <v>40</v>
      </c>
      <c r="B74" s="21" t="str">
        <f t="shared" si="1"/>
        <v>This variant is not associated with increased risk.</v>
      </c>
      <c r="C74" s="3" t="str">
        <f>CONCATENATE("    ",B73)</f>
        <v xml:space="preserve">    People with this variant have one copy of the [C932G (p.Ser311Cys](https://www.ncbi.nlm.nih.gov/clinvar/variation/256813/) variant. This substitution of a single nucleotide is known as a missense mutation.</v>
      </c>
    </row>
    <row r="75" spans="1:16" x14ac:dyDescent="0.25">
      <c r="A75" s="8" t="s">
        <v>41</v>
      </c>
      <c r="B75" s="21">
        <f t="shared" si="1"/>
        <v>5.0999999999999996</v>
      </c>
    </row>
    <row r="76" spans="1:16" x14ac:dyDescent="0.25">
      <c r="A76" s="15"/>
      <c r="C76" s="3" t="s">
        <v>42</v>
      </c>
    </row>
    <row r="77" spans="1:16" x14ac:dyDescent="0.25">
      <c r="A77" s="8"/>
    </row>
    <row r="78" spans="1:16" x14ac:dyDescent="0.25">
      <c r="A78" s="8"/>
      <c r="C78" s="3" t="str">
        <f>CONCATENATE("    ",B74)</f>
        <v xml:space="preserve">    This variant is not associated with increased risk.</v>
      </c>
    </row>
    <row r="79" spans="1:16" x14ac:dyDescent="0.25">
      <c r="A79" s="8"/>
    </row>
    <row r="80" spans="1:16" x14ac:dyDescent="0.25">
      <c r="A80" s="8"/>
      <c r="C80" s="3" t="s">
        <v>43</v>
      </c>
    </row>
    <row r="81" spans="1:3" x14ac:dyDescent="0.25">
      <c r="A81" s="15"/>
    </row>
    <row r="82" spans="1:3" x14ac:dyDescent="0.25">
      <c r="A82" s="15"/>
      <c r="C82" s="3" t="str">
        <f>CONCATENATE( "    &lt;piechart percentage=",B75," /&gt;")</f>
        <v xml:space="preserve">    &lt;piechart percentage=5.1 /&gt;</v>
      </c>
    </row>
    <row r="83" spans="1:3" x14ac:dyDescent="0.25">
      <c r="A83" s="15"/>
      <c r="C83" s="3" t="str">
        <f>"  &lt;/Genotype&gt;"</f>
        <v xml:space="preserve">  &lt;/Genotype&gt;</v>
      </c>
    </row>
    <row r="84" spans="1:3" x14ac:dyDescent="0.25">
      <c r="A84" s="15" t="s">
        <v>44</v>
      </c>
      <c r="B84" s="9" t="str">
        <f>H20</f>
        <v>People with this variant have two copies of the [C932G (p.Ser311Cys](https://www.ncbi.nlm.nih.gov/clinvar/variation/256813/) variant. This substitution of a single nucleotide is known as a missense mutation.</v>
      </c>
      <c r="C84" s="3" t="str">
        <f>CONCATENATE("  &lt;Genotype hgvs=",CHAR(34),B70,B71,";",B71,CHAR(34)," name=",CHAR(34),B22,CHAR(34),"&gt; ")</f>
        <v xml:space="preserve">  &lt;Genotype hgvs="NC_000011.10:g.[113412762G&gt;C];[113412762G&gt;C]" name="C932G"&gt; </v>
      </c>
    </row>
    <row r="85" spans="1:3" x14ac:dyDescent="0.25">
      <c r="A85" s="8" t="s">
        <v>45</v>
      </c>
      <c r="B85" s="9" t="str">
        <f t="shared" ref="B85:B86" si="2">H21</f>
        <v>This variant is not associated with increased risk.</v>
      </c>
      <c r="C85" s="3" t="s">
        <v>26</v>
      </c>
    </row>
    <row r="86" spans="1:3" x14ac:dyDescent="0.25">
      <c r="A86" s="8" t="s">
        <v>41</v>
      </c>
      <c r="B86" s="9">
        <f t="shared" si="2"/>
        <v>1.9</v>
      </c>
      <c r="C86" s="3" t="s">
        <v>38</v>
      </c>
    </row>
    <row r="87" spans="1:3" x14ac:dyDescent="0.25">
      <c r="A87" s="8"/>
    </row>
    <row r="88" spans="1:3" x14ac:dyDescent="0.25">
      <c r="A88" s="15"/>
      <c r="C88" s="3" t="str">
        <f>CONCATENATE("    ",B84)</f>
        <v xml:space="preserve">    People with this variant have two copies of the [C932G (p.Ser311Cys](https://www.ncbi.nlm.nih.gov/clinvar/variation/256813/) variant. This substitution of a single nucleotide is known as a missense mutation.</v>
      </c>
    </row>
    <row r="89" spans="1:3" x14ac:dyDescent="0.25">
      <c r="A89" s="8"/>
    </row>
    <row r="90" spans="1:3" x14ac:dyDescent="0.25">
      <c r="A90" s="8"/>
      <c r="C90" s="3" t="s">
        <v>42</v>
      </c>
    </row>
    <row r="91" spans="1:3" x14ac:dyDescent="0.25">
      <c r="A91" s="8"/>
    </row>
    <row r="92" spans="1:3" x14ac:dyDescent="0.25">
      <c r="A92" s="8"/>
      <c r="C92" s="3" t="str">
        <f>CONCATENATE("    ",B85)</f>
        <v xml:space="preserve">    This variant is not associated with increased risk.</v>
      </c>
    </row>
    <row r="93" spans="1:3" x14ac:dyDescent="0.25">
      <c r="A93" s="8"/>
    </row>
    <row r="94" spans="1:3" x14ac:dyDescent="0.25">
      <c r="A94" s="15"/>
      <c r="C94" s="3" t="s">
        <v>43</v>
      </c>
    </row>
    <row r="95" spans="1:3" x14ac:dyDescent="0.25">
      <c r="A95" s="15"/>
    </row>
    <row r="96" spans="1:3" x14ac:dyDescent="0.25">
      <c r="A96" s="15"/>
      <c r="C96" s="3" t="str">
        <f>CONCATENATE( "    &lt;piechart percentage=",B86," /&gt;")</f>
        <v xml:space="preserve">    &lt;piechart percentage=1.9 /&gt;</v>
      </c>
    </row>
    <row r="97" spans="1:3" x14ac:dyDescent="0.25">
      <c r="A97" s="15"/>
      <c r="C97" s="3" t="str">
        <f>"  &lt;/Genotype&gt;"</f>
        <v xml:space="preserve">  &lt;/Genotype&gt;</v>
      </c>
    </row>
    <row r="98" spans="1:3" x14ac:dyDescent="0.25">
      <c r="A98" s="15" t="s">
        <v>46</v>
      </c>
      <c r="B98" s="9" t="str">
        <f>H23</f>
        <v>Your DRD2 gene has no variants. A normal gene is referred to as a "wild-type" gene.</v>
      </c>
      <c r="C98" s="3" t="str">
        <f>CONCATENATE("  &lt;Genotype hgvs=",CHAR(34),B70,B72,";",B72,CHAR(34)," name=",CHAR(34),B22,CHAR(34),"&gt; ")</f>
        <v xml:space="preserve">  &lt;Genotype hgvs="NC_000011.10:g.[113412762=];[113412762=]" name="C932G"&gt; </v>
      </c>
    </row>
    <row r="99" spans="1:3" x14ac:dyDescent="0.25">
      <c r="A99" s="8" t="s">
        <v>47</v>
      </c>
      <c r="B99" s="9" t="str">
        <f t="shared" ref="B99:B100" si="3">H24</f>
        <v>You are in the Moderate Loss of Function category. See below for more information.</v>
      </c>
      <c r="C99" s="3" t="s">
        <v>26</v>
      </c>
    </row>
    <row r="100" spans="1:3" x14ac:dyDescent="0.25">
      <c r="A100" s="8" t="s">
        <v>41</v>
      </c>
      <c r="B100" s="9">
        <f t="shared" si="3"/>
        <v>93</v>
      </c>
      <c r="C100" s="3" t="s">
        <v>38</v>
      </c>
    </row>
    <row r="101" spans="1:3" x14ac:dyDescent="0.25">
      <c r="A101" s="15"/>
    </row>
    <row r="102" spans="1:3" x14ac:dyDescent="0.25">
      <c r="A102" s="8"/>
      <c r="C102" s="3" t="str">
        <f>CONCATENATE("    ",B98)</f>
        <v xml:space="preserve">    Your DRD2 gene has no variants. A normal gene is referred to as a "wild-type" gene.</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percentage=",B100," /&gt;")</f>
        <v xml:space="preserve">    &lt;piechart percentage=93 /&gt;</v>
      </c>
    </row>
    <row r="107" spans="1:3" x14ac:dyDescent="0.25">
      <c r="A107" s="15"/>
      <c r="C107" s="3" t="str">
        <f>"  &lt;/Genotype&gt;"</f>
        <v xml:space="preserve">  &lt;/Genotype&gt;</v>
      </c>
    </row>
    <row r="108" spans="1:3" x14ac:dyDescent="0.25">
      <c r="A108" s="15"/>
      <c r="C108" s="3" t="str">
        <f>C26</f>
        <v>&lt;# G811-83T #&gt;</v>
      </c>
    </row>
    <row r="109" spans="1:3" x14ac:dyDescent="0.25">
      <c r="A109" s="15" t="s">
        <v>37</v>
      </c>
      <c r="B109" s="21" t="str">
        <f>I14</f>
        <v>NC_000011.10:g.</v>
      </c>
      <c r="C109" s="3" t="str">
        <f>CONCATENATE("  &lt;Genotype hgvs=",CHAR(34),B109,B110,";",B111,CHAR(34)," name=",CHAR(34),B28,CHAR(34),"&gt; ")</f>
        <v xml:space="preserve">  &lt;Genotype hgvs="NC_000011.10:g.[113412966C&gt;A];[113412966=]" name="G811-83T"&gt; </v>
      </c>
    </row>
    <row r="110" spans="1:3" x14ac:dyDescent="0.25">
      <c r="A110" s="15" t="s">
        <v>35</v>
      </c>
      <c r="B110" s="21" t="str">
        <f t="shared" ref="B110:B114" si="4">I15</f>
        <v>[113412966C&gt;A]</v>
      </c>
    </row>
    <row r="111" spans="1:3" x14ac:dyDescent="0.25">
      <c r="A111" s="15" t="s">
        <v>31</v>
      </c>
      <c r="B111" s="21" t="str">
        <f t="shared" si="4"/>
        <v>[113412966=]</v>
      </c>
      <c r="C111" s="3" t="s">
        <v>38</v>
      </c>
    </row>
    <row r="112" spans="1:3" x14ac:dyDescent="0.25">
      <c r="A112" s="15" t="s">
        <v>39</v>
      </c>
      <c r="B112" s="21" t="str">
        <f t="shared" si="4"/>
        <v>People with this variant have one copy of the [G811-83T](https://www.ncbi.nlm.nih.gov/clinvar/variation/375655/) variant. This substitution of a single nucleotide is known as a missense mutation.</v>
      </c>
      <c r="C112" s="3" t="s">
        <v>26</v>
      </c>
    </row>
    <row r="113" spans="1:3" x14ac:dyDescent="0.25">
      <c r="A113" s="8" t="s">
        <v>40</v>
      </c>
      <c r="B113" s="21" t="str">
        <f t="shared" si="4"/>
        <v>This variant is not associated with increased risk.</v>
      </c>
      <c r="C113" s="3" t="str">
        <f>CONCATENATE("    ",B112)</f>
        <v xml:space="preserve">    People with this variant have one copy of the [G811-83T](https://www.ncbi.nlm.nih.gov/clinvar/variation/375655/) variant. This substitution of a single nucleotide is known as a missense mutation.</v>
      </c>
    </row>
    <row r="114" spans="1:3" x14ac:dyDescent="0.25">
      <c r="A114" s="8" t="s">
        <v>41</v>
      </c>
      <c r="B114" s="21">
        <f t="shared" si="4"/>
        <v>35.4</v>
      </c>
    </row>
    <row r="115" spans="1:3" x14ac:dyDescent="0.25">
      <c r="A115" s="15"/>
      <c r="C115" s="3" t="s">
        <v>42</v>
      </c>
    </row>
    <row r="116" spans="1:3" x14ac:dyDescent="0.25">
      <c r="A116" s="8"/>
    </row>
    <row r="117" spans="1:3" x14ac:dyDescent="0.25">
      <c r="A117" s="8"/>
      <c r="C117" s="3" t="str">
        <f>CONCATENATE("    ",B113)</f>
        <v xml:space="preserve">    This variant is not associated with increased risk.</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percentage=35.4 /&gt;</v>
      </c>
    </row>
    <row r="122" spans="1:3" x14ac:dyDescent="0.25">
      <c r="A122" s="15"/>
      <c r="C122" s="3" t="str">
        <f>"  &lt;/Genotype&gt;"</f>
        <v xml:space="preserve">  &lt;/Genotype&gt;</v>
      </c>
    </row>
    <row r="123" spans="1:3" x14ac:dyDescent="0.25">
      <c r="A123" s="15" t="s">
        <v>44</v>
      </c>
      <c r="B123" s="9" t="str">
        <f>I20</f>
        <v>People with this variant have two copies of the [G811-83T](https://www.ncbi.nlm.nih.gov/clinvar/variation/375655/) variant. This substitution of a single nucleotide is known as a missense mutation.</v>
      </c>
      <c r="C123" s="3" t="str">
        <f>CONCATENATE("  &lt;Genotype hgvs=",CHAR(34),B109,B110,";",B110,CHAR(34)," name=",CHAR(34),B28,CHAR(34),"&gt; ")</f>
        <v xml:space="preserve">  &lt;Genotype hgvs="NC_000011.10:g.[113412966C&gt;A];[113412966C&gt;A]" name="G811-83T"&gt; </v>
      </c>
    </row>
    <row r="124" spans="1:3" x14ac:dyDescent="0.25">
      <c r="A124" s="8" t="s">
        <v>45</v>
      </c>
      <c r="B124" s="9" t="str">
        <f t="shared" ref="B124:B125" si="5">I21</f>
        <v>You are in the Moderate Loss of Function category. See below for more information.</v>
      </c>
      <c r="C124" s="3" t="s">
        <v>26</v>
      </c>
    </row>
    <row r="125" spans="1:3" x14ac:dyDescent="0.25">
      <c r="A125" s="8" t="s">
        <v>41</v>
      </c>
      <c r="B125" s="9">
        <f t="shared" si="5"/>
        <v>14.1</v>
      </c>
      <c r="C125" s="3" t="s">
        <v>38</v>
      </c>
    </row>
    <row r="126" spans="1:3" x14ac:dyDescent="0.25">
      <c r="A126" s="8"/>
    </row>
    <row r="127" spans="1:3" x14ac:dyDescent="0.25">
      <c r="A127" s="15"/>
      <c r="C127" s="3" t="str">
        <f>CONCATENATE("    ",B123)</f>
        <v xml:space="preserve">    People with this variant have two copies of the [G811-83T](https://www.ncbi.nlm.nih.gov/clinvar/variation/375655/)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percentage=14.1 /&gt;</v>
      </c>
    </row>
    <row r="136" spans="1:3" x14ac:dyDescent="0.25">
      <c r="A136" s="15"/>
      <c r="C136" s="3" t="str">
        <f>"  &lt;/Genotype&gt;"</f>
        <v xml:space="preserve">  &lt;/Genotype&gt;</v>
      </c>
    </row>
    <row r="137" spans="1:3" x14ac:dyDescent="0.25">
      <c r="A137" s="15" t="s">
        <v>46</v>
      </c>
      <c r="B137" s="9" t="str">
        <f>I23</f>
        <v>Your DRD2 gene has no variants. A normal gene is referred to as a "wild-type" gene.</v>
      </c>
      <c r="C137" s="3" t="str">
        <f>CONCATENATE("  &lt;Genotype hgvs=",CHAR(34),B109,B111,";",B111,CHAR(34)," name=",CHAR(34),B28,CHAR(34),"&gt; ")</f>
        <v xml:space="preserve">  &lt;Genotype hgvs="NC_000011.10:g.[113412966=];[113412966=]" name="G811-83T"&gt; </v>
      </c>
    </row>
    <row r="138" spans="1:3" x14ac:dyDescent="0.25">
      <c r="A138" s="8" t="s">
        <v>47</v>
      </c>
      <c r="B138" s="9" t="str">
        <f t="shared" ref="B138:B139" si="6">I24</f>
        <v>This variant is not associated with increased risk.</v>
      </c>
      <c r="C138" s="3" t="s">
        <v>26</v>
      </c>
    </row>
    <row r="139" spans="1:3" x14ac:dyDescent="0.25">
      <c r="A139" s="8" t="s">
        <v>41</v>
      </c>
      <c r="B139" s="9">
        <f t="shared" si="6"/>
        <v>50.5</v>
      </c>
      <c r="C139" s="3" t="s">
        <v>38</v>
      </c>
    </row>
    <row r="140" spans="1:3" x14ac:dyDescent="0.25">
      <c r="A140" s="15"/>
    </row>
    <row r="141" spans="1:3" x14ac:dyDescent="0.25">
      <c r="A141" s="8"/>
      <c r="C141" s="3" t="str">
        <f>CONCATENATE("    ",B137)</f>
        <v xml:space="preserve">    Your DRD2 gene has no variants. A normal gene is referred to as a "wild-type" gene.</v>
      </c>
    </row>
    <row r="142" spans="1:3" x14ac:dyDescent="0.25">
      <c r="A142" s="8"/>
    </row>
    <row r="143" spans="1:3" x14ac:dyDescent="0.25">
      <c r="A143" s="15"/>
      <c r="C143" s="3" t="s">
        <v>43</v>
      </c>
    </row>
    <row r="144" spans="1:3" x14ac:dyDescent="0.25">
      <c r="A144" s="15"/>
    </row>
    <row r="145" spans="1:3" x14ac:dyDescent="0.25">
      <c r="A145" s="15"/>
      <c r="C145" s="3" t="str">
        <f>CONCATENATE( "    &lt;piechart percentage=",B139," /&gt;")</f>
        <v xml:space="preserve">    &lt;piechart percentage=50.5 /&gt;</v>
      </c>
    </row>
    <row r="146" spans="1:3" x14ac:dyDescent="0.25">
      <c r="A146" s="15"/>
      <c r="C146" s="3" t="str">
        <f>"  &lt;/Genotype&gt;"</f>
        <v xml:space="preserve">  &lt;/Genotype&gt;</v>
      </c>
    </row>
    <row r="147" spans="1:3" x14ac:dyDescent="0.25">
      <c r="A147" s="15"/>
      <c r="C147" s="3" t="str">
        <f>C32</f>
        <v>&lt;# C113282275A #&gt;</v>
      </c>
    </row>
    <row r="148" spans="1:3" x14ac:dyDescent="0.25">
      <c r="A148" s="15" t="s">
        <v>37</v>
      </c>
      <c r="B148" s="21" t="str">
        <f>J14</f>
        <v>NC_000011.9:g.</v>
      </c>
      <c r="C148" s="3" t="str">
        <f>CONCATENATE("  &lt;Genotype hgvs=",CHAR(34),B148,B149,";",B150,CHAR(34)," name=",CHAR(34),B34,CHAR(34),"&gt; ")</f>
        <v xml:space="preserve">  &lt;Genotype hgvs="NC_000011.9:g.[113282275C&gt;A];[113282275=]" name="C113282275A"&gt; </v>
      </c>
    </row>
    <row r="149" spans="1:3" x14ac:dyDescent="0.25">
      <c r="A149" s="15" t="s">
        <v>35</v>
      </c>
      <c r="B149" s="21" t="str">
        <f t="shared" ref="B149:B153" si="7">J15</f>
        <v>[113282275C&gt;A]</v>
      </c>
    </row>
    <row r="150" spans="1:3" x14ac:dyDescent="0.25">
      <c r="A150" s="15" t="s">
        <v>31</v>
      </c>
      <c r="B150" s="21" t="str">
        <f t="shared" si="7"/>
        <v>[113282275=]</v>
      </c>
      <c r="C150" s="3" t="s">
        <v>38</v>
      </c>
    </row>
    <row r="151" spans="1:3" x14ac:dyDescent="0.25">
      <c r="A151" s="15" t="s">
        <v>39</v>
      </c>
      <c r="B151" s="21" t="str">
        <f t="shared" si="7"/>
        <v>People with this variant have one copy of the [C113282275A](https://www.ncbi.nlm.nih.gov/SNP/snp_ref.cgi?rs=rs1124492) variant. This substitution of a single nucleotide is known as a missense mutation.</v>
      </c>
      <c r="C151" s="3" t="s">
        <v>26</v>
      </c>
    </row>
    <row r="152" spans="1:3" x14ac:dyDescent="0.25">
      <c r="A152" s="8" t="s">
        <v>40</v>
      </c>
      <c r="B152" s="21" t="str">
        <f t="shared" si="7"/>
        <v>You are in the Moderate Loss of Function category. See below for more information.</v>
      </c>
      <c r="C152" s="3" t="str">
        <f>CONCATENATE("    ",B151)</f>
        <v xml:space="preserve">    People with this variant have one copy of the [C113282275A](https://www.ncbi.nlm.nih.gov/SNP/snp_ref.cgi?rs=rs1124492) variant. This substitution of a single nucleotide is known as a missense mutation.</v>
      </c>
    </row>
    <row r="153" spans="1:3" x14ac:dyDescent="0.25">
      <c r="A153" s="8" t="s">
        <v>41</v>
      </c>
      <c r="B153" s="21">
        <f t="shared" si="7"/>
        <v>42</v>
      </c>
    </row>
    <row r="154" spans="1:3" x14ac:dyDescent="0.25">
      <c r="A154" s="15"/>
      <c r="C154" s="3" t="s">
        <v>42</v>
      </c>
    </row>
    <row r="155" spans="1:3" x14ac:dyDescent="0.25">
      <c r="A155" s="8"/>
    </row>
    <row r="156" spans="1:3" x14ac:dyDescent="0.25">
      <c r="A156" s="8"/>
      <c r="C156" s="3" t="str">
        <f>CONCATENATE("    ",B152)</f>
        <v xml:space="preserve">    You are in the Moderate Loss of Function category. See below for more information.</v>
      </c>
    </row>
    <row r="157" spans="1:3" x14ac:dyDescent="0.25">
      <c r="A157" s="8"/>
    </row>
    <row r="158" spans="1:3" x14ac:dyDescent="0.25">
      <c r="A158" s="8"/>
      <c r="C158" s="3" t="s">
        <v>43</v>
      </c>
    </row>
    <row r="159" spans="1:3" x14ac:dyDescent="0.25">
      <c r="A159" s="15"/>
    </row>
    <row r="160" spans="1:3" x14ac:dyDescent="0.25">
      <c r="A160" s="15"/>
      <c r="C160" s="3" t="str">
        <f>CONCATENATE( "    &lt;piechart percentage=",B153," /&gt;")</f>
        <v xml:space="preserve">    &lt;piechart percentage=42 /&gt;</v>
      </c>
    </row>
    <row r="161" spans="1:3" x14ac:dyDescent="0.25">
      <c r="A161" s="15"/>
      <c r="C161" s="3" t="str">
        <f>"  &lt;/Genotype&gt;"</f>
        <v xml:space="preserve">  &lt;/Genotype&gt;</v>
      </c>
    </row>
    <row r="162" spans="1:3" x14ac:dyDescent="0.25">
      <c r="A162" s="15" t="s">
        <v>44</v>
      </c>
      <c r="B162" s="9" t="str">
        <f>J20</f>
        <v>People with this variant have two copies of the [C113282275A](https://www.ncbi.nlm.nih.gov/SNP/snp_ref.cgi?rs=rs1124492) variant. This substitution of a single nucleotide is known as a missense mutation.</v>
      </c>
      <c r="C162" s="3" t="str">
        <f>CONCATENATE("  &lt;Genotype hgvs=",CHAR(34),B148,B149,";",B149,CHAR(34)," name=",CHAR(34),B34,CHAR(34),"&gt; ")</f>
        <v xml:space="preserve">  &lt;Genotype hgvs="NC_000011.9:g.[113282275C&gt;A];[113282275C&gt;A]" name="C113282275A"&gt; </v>
      </c>
    </row>
    <row r="163" spans="1:3" x14ac:dyDescent="0.25">
      <c r="A163" s="8" t="s">
        <v>45</v>
      </c>
      <c r="B163" s="9" t="str">
        <f t="shared" ref="B163:B164" si="8">J21</f>
        <v>You are in the Moderate Loss of Function category. See below for more information.</v>
      </c>
      <c r="C163" s="3" t="s">
        <v>26</v>
      </c>
    </row>
    <row r="164" spans="1:3" x14ac:dyDescent="0.25">
      <c r="A164" s="8" t="s">
        <v>41</v>
      </c>
      <c r="B164" s="9">
        <f t="shared" si="8"/>
        <v>19.5</v>
      </c>
      <c r="C164" s="3" t="s">
        <v>38</v>
      </c>
    </row>
    <row r="165" spans="1:3" x14ac:dyDescent="0.25">
      <c r="A165" s="8"/>
    </row>
    <row r="166" spans="1:3" x14ac:dyDescent="0.25">
      <c r="A166" s="15"/>
      <c r="C166" s="3" t="str">
        <f>CONCATENATE("    ",B162)</f>
        <v xml:space="preserve">    People with this variant have two copies of the [C113282275A](https://www.ncbi.nlm.nih.gov/SNP/snp_ref.cgi?rs=rs1124492) variant. This substitution of a single nucleotide is known as a missense mutation.</v>
      </c>
    </row>
    <row r="167" spans="1:3" x14ac:dyDescent="0.25">
      <c r="A167" s="8"/>
    </row>
    <row r="168" spans="1:3" x14ac:dyDescent="0.25">
      <c r="A168" s="8"/>
      <c r="C168" s="3" t="s">
        <v>42</v>
      </c>
    </row>
    <row r="169" spans="1:3" x14ac:dyDescent="0.25">
      <c r="A169" s="8"/>
    </row>
    <row r="170" spans="1:3" x14ac:dyDescent="0.25">
      <c r="A170" s="8"/>
      <c r="C170" s="3" t="str">
        <f>CONCATENATE("    ",B163)</f>
        <v xml:space="preserve">    You are in the Moderate Loss of Function category. See below for more information.</v>
      </c>
    </row>
    <row r="171" spans="1:3" x14ac:dyDescent="0.25">
      <c r="A171" s="8"/>
    </row>
    <row r="172" spans="1:3" x14ac:dyDescent="0.25">
      <c r="A172" s="15"/>
      <c r="C172" s="3" t="s">
        <v>43</v>
      </c>
    </row>
    <row r="173" spans="1:3" x14ac:dyDescent="0.25">
      <c r="A173" s="15"/>
    </row>
    <row r="174" spans="1:3" x14ac:dyDescent="0.25">
      <c r="A174" s="15"/>
      <c r="C174" s="3" t="str">
        <f>CONCATENATE( "    &lt;piechart percentage=",B164," /&gt;")</f>
        <v xml:space="preserve">    &lt;piechart percentage=19.5 /&gt;</v>
      </c>
    </row>
    <row r="175" spans="1:3" x14ac:dyDescent="0.25">
      <c r="A175" s="15"/>
      <c r="C175" s="3" t="str">
        <f>"  &lt;/Genotype&gt;"</f>
        <v xml:space="preserve">  &lt;/Genotype&gt;</v>
      </c>
    </row>
    <row r="176" spans="1:3" x14ac:dyDescent="0.25">
      <c r="A176" s="15" t="s">
        <v>46</v>
      </c>
      <c r="B176" s="9" t="str">
        <f>J23</f>
        <v>Your DRD2 gene has no variants. A normal gene is referred to as a "wild-type" gene.</v>
      </c>
      <c r="C176" s="3" t="str">
        <f>CONCATENATE("  &lt;Genotype hgvs=",CHAR(34),B148,B150,";",B150,CHAR(34)," name=",CHAR(34),B34,CHAR(34),"&gt; ")</f>
        <v xml:space="preserve">  &lt;Genotype hgvs="NC_000011.9:g.[113282275=];[113282275=]" name="C113282275A"&gt; </v>
      </c>
    </row>
    <row r="177" spans="1:3" x14ac:dyDescent="0.25">
      <c r="A177" s="8" t="s">
        <v>47</v>
      </c>
      <c r="B177" s="9" t="str">
        <f t="shared" ref="B177:B178" si="9">J24</f>
        <v>This variant is not associated with increased risk.</v>
      </c>
      <c r="C177" s="3" t="s">
        <v>26</v>
      </c>
    </row>
    <row r="178" spans="1:3" x14ac:dyDescent="0.25">
      <c r="A178" s="8" t="s">
        <v>41</v>
      </c>
      <c r="B178" s="9">
        <f t="shared" si="9"/>
        <v>38.5</v>
      </c>
      <c r="C178" s="3" t="s">
        <v>38</v>
      </c>
    </row>
    <row r="179" spans="1:3" x14ac:dyDescent="0.25">
      <c r="A179" s="15"/>
    </row>
    <row r="180" spans="1:3" x14ac:dyDescent="0.25">
      <c r="A180" s="8"/>
      <c r="C180" s="3" t="str">
        <f>CONCATENATE("    ",B176)</f>
        <v xml:space="preserve">    Your DRD2 gene has no variants. A normal gene is referred to as a "wild-type" gene.</v>
      </c>
    </row>
    <row r="181" spans="1:3" x14ac:dyDescent="0.25">
      <c r="A181" s="8"/>
    </row>
    <row r="182" spans="1:3" x14ac:dyDescent="0.25">
      <c r="A182" s="15"/>
      <c r="C182" s="3" t="s">
        <v>43</v>
      </c>
    </row>
    <row r="183" spans="1:3" x14ac:dyDescent="0.25">
      <c r="A183" s="15"/>
    </row>
    <row r="184" spans="1:3" x14ac:dyDescent="0.25">
      <c r="A184" s="15"/>
      <c r="C184" s="3" t="str">
        <f>CONCATENATE( "    &lt;piechart percentage=",B178," /&gt;")</f>
        <v xml:space="preserve">    &lt;piechart percentage=38.5 /&gt;</v>
      </c>
    </row>
    <row r="185" spans="1:3" x14ac:dyDescent="0.25">
      <c r="A185" s="15"/>
      <c r="C185" s="3" t="str">
        <f>"  &lt;/Genotype&gt;"</f>
        <v xml:space="preserve">  &lt;/Genotype&gt;</v>
      </c>
    </row>
    <row r="186" spans="1:3" x14ac:dyDescent="0.25">
      <c r="A186" s="15"/>
      <c r="C186" s="3" t="str">
        <f>C38</f>
        <v>&lt;# 113475530insA #&gt;</v>
      </c>
    </row>
    <row r="187" spans="1:3" x14ac:dyDescent="0.25">
      <c r="A187" s="15" t="s">
        <v>37</v>
      </c>
      <c r="B187" s="21" t="str">
        <f>K14</f>
        <v>NC_000011.10:g.</v>
      </c>
      <c r="C187" s="3" t="str">
        <f>CONCATENATE("  &lt;Genotype hgvs=",CHAR(34),B187,B188,";",B189,CHAR(34)," name=",CHAR(34),B40,CHAR(34),"&gt; ")</f>
        <v xml:space="preserve">  &lt;Genotype hgvs="NC_000011.10:g.[113475529_113475530insA];[113475529_113475530=]" name="113475530insA"&gt; </v>
      </c>
    </row>
    <row r="188" spans="1:3" x14ac:dyDescent="0.25">
      <c r="A188" s="15" t="s">
        <v>35</v>
      </c>
      <c r="B188" s="21" t="str">
        <f t="shared" ref="B188:B192" si="10">K15</f>
        <v>[113475529_113475530insA]</v>
      </c>
    </row>
    <row r="189" spans="1:3" x14ac:dyDescent="0.25">
      <c r="A189" s="15" t="s">
        <v>31</v>
      </c>
      <c r="B189" s="21" t="str">
        <f t="shared" si="10"/>
        <v>[113475529_113475530=]</v>
      </c>
      <c r="C189" s="3" t="s">
        <v>38</v>
      </c>
    </row>
    <row r="190" spans="1:3" x14ac:dyDescent="0.25">
      <c r="A190" s="15" t="s">
        <v>39</v>
      </c>
      <c r="B190" s="21" t="str">
        <f t="shared" si="10"/>
        <v>People with this variant have one additional adenine (A) inserted, also known as the [113475530insA](https://www.ncbi.nlm.nih.gov/projects/SNP/snp_ref.cgi?rs=rs1799732) variant.</v>
      </c>
      <c r="C190" s="3" t="s">
        <v>26</v>
      </c>
    </row>
    <row r="191" spans="1:3" x14ac:dyDescent="0.25">
      <c r="A191" s="8" t="s">
        <v>40</v>
      </c>
      <c r="B191" s="21" t="str">
        <f t="shared" si="10"/>
        <v>This variant is not associated with increased risk.</v>
      </c>
      <c r="C191" s="3" t="str">
        <f>CONCATENATE("    ",B190)</f>
        <v xml:space="preserve">    People with this variant have one additional adenine (A) inserted, also known as the [113475530insA](https://www.ncbi.nlm.nih.gov/projects/SNP/snp_ref.cgi?rs=rs1799732) variant.</v>
      </c>
    </row>
    <row r="192" spans="1:3" x14ac:dyDescent="0.25">
      <c r="A192" s="8" t="s">
        <v>41</v>
      </c>
      <c r="B192" s="21">
        <f t="shared" si="10"/>
        <v>36.6</v>
      </c>
    </row>
    <row r="193" spans="1:3" x14ac:dyDescent="0.25">
      <c r="A193" s="15"/>
      <c r="C193" s="3" t="s">
        <v>42</v>
      </c>
    </row>
    <row r="194" spans="1:3" x14ac:dyDescent="0.25">
      <c r="A194" s="8"/>
    </row>
    <row r="195" spans="1:3" x14ac:dyDescent="0.25">
      <c r="A195" s="8"/>
      <c r="C195" s="3" t="str">
        <f>CONCATENATE("    ",B191)</f>
        <v xml:space="preserve">    This variant is not associated with increased risk.</v>
      </c>
    </row>
    <row r="196" spans="1:3" x14ac:dyDescent="0.25">
      <c r="A196" s="8"/>
    </row>
    <row r="197" spans="1:3" x14ac:dyDescent="0.25">
      <c r="A197" s="8"/>
      <c r="C197" s="3" t="s">
        <v>43</v>
      </c>
    </row>
    <row r="198" spans="1:3" x14ac:dyDescent="0.25">
      <c r="A198" s="15"/>
    </row>
    <row r="199" spans="1:3" x14ac:dyDescent="0.25">
      <c r="A199" s="15"/>
      <c r="C199" s="3" t="str">
        <f>CONCATENATE( "    &lt;piechart percentage=",B192," /&gt;")</f>
        <v xml:space="preserve">    &lt;piechart percentage=36.6 /&gt;</v>
      </c>
    </row>
    <row r="200" spans="1:3" x14ac:dyDescent="0.25">
      <c r="A200" s="15"/>
      <c r="C200" s="3" t="str">
        <f>"  &lt;/Genotype&gt;"</f>
        <v xml:space="preserve">  &lt;/Genotype&gt;</v>
      </c>
    </row>
    <row r="201" spans="1:3" x14ac:dyDescent="0.25">
      <c r="A201" s="15" t="s">
        <v>44</v>
      </c>
      <c r="B201" s="9" t="str">
        <f>K20</f>
        <v>People with this variant have two additional adenine (A) inserted, also known as the [113475530insA](https://www.ncbi.nlm.nih.gov/projects/SNP/snp_ref.cgi?rs=rs1799732) variant.</v>
      </c>
      <c r="C201" s="3" t="str">
        <f>CONCATENATE("  &lt;Genotype hgvs=",CHAR(34),B187,B188,";",B188,CHAR(34)," name=",CHAR(34),B40,CHAR(34),"&gt; ")</f>
        <v xml:space="preserve">  &lt;Genotype hgvs="NC_000011.10:g.[113475529_113475530insA];[113475529_113475530insA]" name="113475530insA"&gt; </v>
      </c>
    </row>
    <row r="202" spans="1:3" x14ac:dyDescent="0.25">
      <c r="A202" s="8" t="s">
        <v>45</v>
      </c>
      <c r="B202" s="9" t="str">
        <f t="shared" ref="B202:B203" si="11">K21</f>
        <v>You are in the Moderate Loss of Function category. See below for more information.</v>
      </c>
      <c r="C202" s="3" t="s">
        <v>26</v>
      </c>
    </row>
    <row r="203" spans="1:3" x14ac:dyDescent="0.25">
      <c r="A203" s="8" t="s">
        <v>41</v>
      </c>
      <c r="B203" s="9">
        <f t="shared" si="11"/>
        <v>15</v>
      </c>
      <c r="C203" s="3" t="s">
        <v>38</v>
      </c>
    </row>
    <row r="204" spans="1:3" x14ac:dyDescent="0.25">
      <c r="A204" s="8"/>
    </row>
    <row r="205" spans="1:3" x14ac:dyDescent="0.25">
      <c r="A205" s="15"/>
      <c r="C205" s="3" t="str">
        <f>CONCATENATE("    ",B201)</f>
        <v xml:space="preserve">    People with this variant have two additional adenine (A) inserted, also known as the [113475530insA](https://www.ncbi.nlm.nih.gov/projects/SNP/snp_ref.cgi?rs=rs1799732) variant.</v>
      </c>
    </row>
    <row r="206" spans="1:3" x14ac:dyDescent="0.25">
      <c r="A206" s="8"/>
    </row>
    <row r="207" spans="1:3" x14ac:dyDescent="0.25">
      <c r="A207" s="8"/>
      <c r="C207" s="3" t="s">
        <v>42</v>
      </c>
    </row>
    <row r="208" spans="1:3" x14ac:dyDescent="0.25">
      <c r="A208" s="8"/>
    </row>
    <row r="209" spans="1:3" x14ac:dyDescent="0.25">
      <c r="A209" s="8"/>
      <c r="C209" s="3" t="str">
        <f>CONCATENATE("    ",B202)</f>
        <v xml:space="preserve">    You are in the Moderate Loss of Function category. See below for more information.</v>
      </c>
    </row>
    <row r="210" spans="1:3" x14ac:dyDescent="0.25">
      <c r="A210" s="8"/>
    </row>
    <row r="211" spans="1:3" x14ac:dyDescent="0.25">
      <c r="A211" s="15"/>
      <c r="C211" s="3" t="s">
        <v>43</v>
      </c>
    </row>
    <row r="212" spans="1:3" x14ac:dyDescent="0.25">
      <c r="A212" s="15"/>
    </row>
    <row r="213" spans="1:3" x14ac:dyDescent="0.25">
      <c r="A213" s="15"/>
      <c r="C213" s="3" t="str">
        <f>CONCATENATE( "    &lt;piechart percentage=",B203," /&gt;")</f>
        <v xml:space="preserve">    &lt;piechart percentage=15 /&gt;</v>
      </c>
    </row>
    <row r="214" spans="1:3" x14ac:dyDescent="0.25">
      <c r="A214" s="15"/>
      <c r="C214" s="3" t="str">
        <f>"  &lt;/Genotype&gt;"</f>
        <v xml:space="preserve">  &lt;/Genotype&gt;</v>
      </c>
    </row>
    <row r="215" spans="1:3" x14ac:dyDescent="0.25">
      <c r="A215" s="15" t="s">
        <v>46</v>
      </c>
      <c r="B215" s="9" t="str">
        <f>K23</f>
        <v>Your DRD2 gene has no variants. A normal gene is referred to as a "wild-type" gene.</v>
      </c>
      <c r="C215" s="3" t="str">
        <f>CONCATENATE("  &lt;Genotype hgvs=",CHAR(34),B187,B189,";",B189,CHAR(34)," name=",CHAR(34),B40,CHAR(34),"&gt; ")</f>
        <v xml:space="preserve">  &lt;Genotype hgvs="NC_000011.10:g.[113475529_113475530=];[113475529_113475530=]" name="113475530insA"&gt; </v>
      </c>
    </row>
    <row r="216" spans="1:3" x14ac:dyDescent="0.25">
      <c r="A216" s="8" t="s">
        <v>47</v>
      </c>
      <c r="B216" s="9" t="str">
        <f t="shared" ref="B216:B217" si="12">K24</f>
        <v>This variant is not associated with increased risk.</v>
      </c>
      <c r="C216" s="3" t="s">
        <v>26</v>
      </c>
    </row>
    <row r="217" spans="1:3" x14ac:dyDescent="0.25">
      <c r="A217" s="8" t="s">
        <v>41</v>
      </c>
      <c r="B217" s="9">
        <f t="shared" si="12"/>
        <v>48.4</v>
      </c>
      <c r="C217" s="3" t="s">
        <v>38</v>
      </c>
    </row>
    <row r="218" spans="1:3" x14ac:dyDescent="0.25">
      <c r="A218" s="15"/>
    </row>
    <row r="219" spans="1:3" x14ac:dyDescent="0.25">
      <c r="A219" s="8"/>
      <c r="C219" s="3" t="str">
        <f>CONCATENATE("    ",B215)</f>
        <v xml:space="preserve">    Your DRD2 gene has no variants. A normal gene is referred to as a "wild-type" gene.</v>
      </c>
    </row>
    <row r="220" spans="1:3" x14ac:dyDescent="0.25">
      <c r="A220" s="8"/>
    </row>
    <row r="221" spans="1:3" x14ac:dyDescent="0.25">
      <c r="A221" s="8"/>
      <c r="C221" s="3" t="s">
        <v>42</v>
      </c>
    </row>
    <row r="222" spans="1:3" x14ac:dyDescent="0.25">
      <c r="A222" s="8"/>
    </row>
    <row r="223" spans="1:3" x14ac:dyDescent="0.25">
      <c r="A223" s="8"/>
      <c r="C223" s="3" t="str">
        <f>CONCATENATE("    ",B216)</f>
        <v xml:space="preserve">    This variant is not associated with increased risk.</v>
      </c>
    </row>
    <row r="224" spans="1:3" x14ac:dyDescent="0.25">
      <c r="A224" s="15"/>
    </row>
    <row r="225" spans="1:3" x14ac:dyDescent="0.25">
      <c r="A225" s="15"/>
      <c r="C225" s="3" t="s">
        <v>43</v>
      </c>
    </row>
    <row r="226" spans="1:3" x14ac:dyDescent="0.25">
      <c r="A226" s="15"/>
    </row>
    <row r="227" spans="1:3" x14ac:dyDescent="0.25">
      <c r="A227" s="15"/>
      <c r="C227" s="3" t="str">
        <f>CONCATENATE( "    &lt;piechart percentage=",B217," /&gt;")</f>
        <v xml:space="preserve">    &lt;piechart percentage=48.4 /&gt;</v>
      </c>
    </row>
    <row r="228" spans="1:3" x14ac:dyDescent="0.25">
      <c r="A228" s="15"/>
      <c r="C228" s="3" t="str">
        <f>"  &lt;/Genotype&gt;"</f>
        <v xml:space="preserve">  &lt;/Genotype&gt;</v>
      </c>
    </row>
    <row r="229" spans="1:3" x14ac:dyDescent="0.25">
      <c r="A229" s="15"/>
      <c r="C229" s="3" t="str">
        <f>C44</f>
        <v>&lt;# G2137A #&gt;</v>
      </c>
    </row>
    <row r="230" spans="1:3" x14ac:dyDescent="0.25">
      <c r="A230" s="15" t="s">
        <v>37</v>
      </c>
      <c r="B230" s="21" t="str">
        <f>L14</f>
        <v>NC_000011.10:g.</v>
      </c>
      <c r="C230" s="3" t="str">
        <f>CONCATENATE("  &lt;Genotype hgvs=",CHAR(34),B230,B231,";",B232,CHAR(34)," name=",CHAR(34),B46,CHAR(34),"&gt; ")</f>
        <v xml:space="preserve">  &lt;Genotype hgvs="NC_000011.10:g.[113400106G&gt;A];[113400106=]" name="G2137A"&gt; </v>
      </c>
    </row>
    <row r="231" spans="1:3" x14ac:dyDescent="0.25">
      <c r="A231" s="15" t="s">
        <v>35</v>
      </c>
      <c r="B231" s="21" t="str">
        <f t="shared" ref="B231:B235" si="13">L15</f>
        <v>[113400106G&gt;A]</v>
      </c>
    </row>
    <row r="232" spans="1:3" x14ac:dyDescent="0.25">
      <c r="A232" s="15" t="s">
        <v>31</v>
      </c>
      <c r="B232" s="21" t="str">
        <f t="shared" si="13"/>
        <v>[113400106=]</v>
      </c>
      <c r="C232" s="3" t="s">
        <v>38</v>
      </c>
    </row>
    <row r="233" spans="1:3" x14ac:dyDescent="0.25">
      <c r="A233" s="15" t="s">
        <v>39</v>
      </c>
      <c r="B233" s="21" t="str">
        <f t="shared" si="13"/>
        <v>People with this variant have one copy of the [G2137A (p.Glu713Lys)](https://www.ncbi.nlm.nih.gov/clinvar/variation/2105/) variant. This substitution of a single nucleotide is known as a missense mutation.</v>
      </c>
      <c r="C233" s="3" t="s">
        <v>26</v>
      </c>
    </row>
    <row r="234" spans="1:3" x14ac:dyDescent="0.25">
      <c r="A234" s="8" t="s">
        <v>40</v>
      </c>
      <c r="B234" s="21">
        <f t="shared" si="13"/>
        <v>0</v>
      </c>
      <c r="C234" s="3" t="str">
        <f>CONCATENATE("    ",B233)</f>
        <v xml:space="preserve">    People with this variant have one copy of the [G2137A (p.Glu713Lys)](https://www.ncbi.nlm.nih.gov/clinvar/variation/2105/) variant. This substitution of a single nucleotide is known as a missense mutation.</v>
      </c>
    </row>
    <row r="235" spans="1:3" x14ac:dyDescent="0.25">
      <c r="A235" s="8" t="s">
        <v>41</v>
      </c>
      <c r="B235" s="21">
        <f t="shared" si="13"/>
        <v>40</v>
      </c>
    </row>
    <row r="236" spans="1:3" x14ac:dyDescent="0.25">
      <c r="A236" s="15"/>
      <c r="C236" s="3" t="s">
        <v>42</v>
      </c>
    </row>
    <row r="237" spans="1:3" x14ac:dyDescent="0.25">
      <c r="A237" s="8"/>
    </row>
    <row r="238" spans="1:3" x14ac:dyDescent="0.25">
      <c r="A238" s="8"/>
      <c r="C238" s="3" t="str">
        <f>CONCATENATE("    ",B234)</f>
        <v xml:space="preserve">    0</v>
      </c>
    </row>
    <row r="239" spans="1:3" x14ac:dyDescent="0.25">
      <c r="A239" s="8"/>
    </row>
    <row r="240" spans="1:3" x14ac:dyDescent="0.25">
      <c r="A240" s="8"/>
      <c r="C240" s="3" t="s">
        <v>43</v>
      </c>
    </row>
    <row r="241" spans="1:3" x14ac:dyDescent="0.25">
      <c r="A241" s="15"/>
    </row>
    <row r="242" spans="1:3" x14ac:dyDescent="0.25">
      <c r="A242" s="15"/>
      <c r="C242" s="3" t="str">
        <f>CONCATENATE( "    &lt;piechart percentage=",B235," /&gt;")</f>
        <v xml:space="preserve">    &lt;piechart percentage=40 /&gt;</v>
      </c>
    </row>
    <row r="243" spans="1:3" x14ac:dyDescent="0.25">
      <c r="A243" s="15"/>
      <c r="C243" s="3" t="str">
        <f>"  &lt;/Genotype&gt;"</f>
        <v xml:space="preserve">  &lt;/Genotype&gt;</v>
      </c>
    </row>
    <row r="244" spans="1:3" x14ac:dyDescent="0.25">
      <c r="A244" s="15" t="s">
        <v>44</v>
      </c>
      <c r="B244" s="9" t="str">
        <f>L20</f>
        <v>People with this variant have two copies of the [G2137A (p.Glu713Lys)](https://www.ncbi.nlm.nih.gov/clinvar/variation/2105/) variant. This substitution of a single nucleotide is known as a missense mutation.</v>
      </c>
      <c r="C244" s="3" t="str">
        <f>CONCATENATE("  &lt;Genotype hgvs=",CHAR(34),B230,B231,";",B231,CHAR(34)," name=",CHAR(34),B46,CHAR(34),"&gt; ")</f>
        <v xml:space="preserve">  &lt;Genotype hgvs="NC_000011.10:g.[113400106G&gt;A];[113400106G&gt;A]" name="G2137A"&gt; </v>
      </c>
    </row>
    <row r="245" spans="1:3" x14ac:dyDescent="0.25">
      <c r="A245" s="8" t="s">
        <v>45</v>
      </c>
      <c r="B245" s="9">
        <f t="shared" ref="B245:B246" si="14">L21</f>
        <v>0</v>
      </c>
      <c r="C245" s="3" t="s">
        <v>26</v>
      </c>
    </row>
    <row r="246" spans="1:3" x14ac:dyDescent="0.25">
      <c r="A246" s="8" t="s">
        <v>41</v>
      </c>
      <c r="B246" s="9">
        <f t="shared" si="14"/>
        <v>22.6</v>
      </c>
      <c r="C246" s="3" t="s">
        <v>38</v>
      </c>
    </row>
    <row r="247" spans="1:3" x14ac:dyDescent="0.25">
      <c r="A247" s="8"/>
    </row>
    <row r="248" spans="1:3" x14ac:dyDescent="0.25">
      <c r="A248" s="15"/>
      <c r="C248" s="3" t="str">
        <f>CONCATENATE("    ",B244)</f>
        <v xml:space="preserve">    People with this variant have two copies of the [G2137A (p.Glu713Lys)](https://www.ncbi.nlm.nih.gov/clinvar/variation/2105/) variant. This substitution of a single nucleotide is known as a missense mutation.</v>
      </c>
    </row>
    <row r="249" spans="1:3" x14ac:dyDescent="0.25">
      <c r="A249" s="8"/>
    </row>
    <row r="250" spans="1:3" x14ac:dyDescent="0.25">
      <c r="A250" s="8"/>
      <c r="C250" s="3" t="s">
        <v>42</v>
      </c>
    </row>
    <row r="251" spans="1:3" x14ac:dyDescent="0.25">
      <c r="A251" s="8"/>
    </row>
    <row r="252" spans="1:3" x14ac:dyDescent="0.25">
      <c r="A252" s="8"/>
      <c r="C252" s="3" t="str">
        <f>CONCATENATE("    ",B245)</f>
        <v xml:space="preserve">    0</v>
      </c>
    </row>
    <row r="253" spans="1:3" x14ac:dyDescent="0.25">
      <c r="A253" s="8"/>
    </row>
    <row r="254" spans="1:3" x14ac:dyDescent="0.25">
      <c r="A254" s="15"/>
      <c r="C254" s="3" t="s">
        <v>43</v>
      </c>
    </row>
    <row r="255" spans="1:3" x14ac:dyDescent="0.25">
      <c r="A255" s="15"/>
    </row>
    <row r="256" spans="1:3" x14ac:dyDescent="0.25">
      <c r="A256" s="15"/>
      <c r="C256" s="3" t="str">
        <f>CONCATENATE( "    &lt;piechart percentage=",B246," /&gt;")</f>
        <v xml:space="preserve">    &lt;piechart percentage=22.6 /&gt;</v>
      </c>
    </row>
    <row r="257" spans="1:3" x14ac:dyDescent="0.25">
      <c r="A257" s="15"/>
      <c r="C257" s="3" t="str">
        <f>"  &lt;/Genotype&gt;"</f>
        <v xml:space="preserve">  &lt;/Genotype&gt;</v>
      </c>
    </row>
    <row r="258" spans="1:3" x14ac:dyDescent="0.25">
      <c r="A258" s="15" t="s">
        <v>46</v>
      </c>
      <c r="B258" s="9" t="str">
        <f>L23</f>
        <v>Your DRD2 gene has no variants. A normal gene is referred to as a "wild-type" gene.</v>
      </c>
      <c r="C258" s="3" t="str">
        <f>CONCATENATE("  &lt;Genotype hgvs=",CHAR(34),B230,B232,";",B232,CHAR(34)," name=",CHAR(34),B46,CHAR(34),"&gt; ")</f>
        <v xml:space="preserve">  &lt;Genotype hgvs="NC_000011.10:g.[113400106=];[113400106=]" name="G2137A"&gt; </v>
      </c>
    </row>
    <row r="259" spans="1:3" x14ac:dyDescent="0.25">
      <c r="A259" s="8" t="s">
        <v>47</v>
      </c>
      <c r="B259" s="9">
        <f t="shared" ref="B259:B260" si="15">L24</f>
        <v>0</v>
      </c>
      <c r="C259" s="3" t="s">
        <v>26</v>
      </c>
    </row>
    <row r="260" spans="1:3" x14ac:dyDescent="0.25">
      <c r="A260" s="8" t="s">
        <v>41</v>
      </c>
      <c r="B260" s="9">
        <f t="shared" si="15"/>
        <v>37.4</v>
      </c>
      <c r="C260" s="3" t="s">
        <v>38</v>
      </c>
    </row>
    <row r="261" spans="1:3" x14ac:dyDescent="0.25">
      <c r="A261" s="15"/>
    </row>
    <row r="262" spans="1:3" x14ac:dyDescent="0.25">
      <c r="A262" s="8"/>
      <c r="C262" s="3" t="str">
        <f>CONCATENATE("    ",B258)</f>
        <v xml:space="preserve">    Your DRD2 gene has no variants. A normal gene is referred to as a "wild-type" gene.</v>
      </c>
    </row>
    <row r="263" spans="1:3" x14ac:dyDescent="0.25">
      <c r="A263" s="8"/>
    </row>
    <row r="264" spans="1:3" x14ac:dyDescent="0.25">
      <c r="A264" s="15"/>
      <c r="C264" s="3" t="s">
        <v>43</v>
      </c>
    </row>
    <row r="265" spans="1:3" x14ac:dyDescent="0.25">
      <c r="A265" s="15"/>
    </row>
    <row r="266" spans="1:3" x14ac:dyDescent="0.25">
      <c r="A266" s="15"/>
      <c r="C266" s="3" t="str">
        <f>CONCATENATE( "    &lt;piechart percentage=",B260," /&gt;")</f>
        <v xml:space="preserve">    &lt;piechart percentage=37.4 /&gt;</v>
      </c>
    </row>
    <row r="267" spans="1:3" x14ac:dyDescent="0.25">
      <c r="A267" s="15"/>
      <c r="C267" s="3" t="str">
        <f>"  &lt;/Genotype&gt;"</f>
        <v xml:space="preserve">  &lt;/Genotype&gt;</v>
      </c>
    </row>
    <row r="268" spans="1:3" x14ac:dyDescent="0.25">
      <c r="A268" s="15"/>
      <c r="C268" s="3" t="str">
        <f>C50</f>
        <v>&lt;# C113411553A #&gt;</v>
      </c>
    </row>
    <row r="269" spans="1:3" x14ac:dyDescent="0.25">
      <c r="A269" s="15" t="s">
        <v>37</v>
      </c>
      <c r="B269" s="21" t="str">
        <f>M14</f>
        <v>NC_000011.10:g.</v>
      </c>
      <c r="C269" s="3" t="str">
        <f>CONCATENATE("  &lt;Genotype hgvs=",CHAR(34),B269,B270,";",B271,CHAR(34)," name=",CHAR(34),B52,CHAR(34),"&gt; ")</f>
        <v xml:space="preserve">  &lt;Genotype hgvs="NC_000011.10:g.[113411553C&gt;A];[113411553=]" name="C113411553A"&gt; </v>
      </c>
    </row>
    <row r="270" spans="1:3" x14ac:dyDescent="0.25">
      <c r="A270" s="15" t="s">
        <v>35</v>
      </c>
      <c r="B270" s="21" t="str">
        <f t="shared" ref="B270:B274" si="16">M15</f>
        <v>[113411553C&gt;A]</v>
      </c>
    </row>
    <row r="271" spans="1:3" x14ac:dyDescent="0.25">
      <c r="A271" s="15" t="s">
        <v>31</v>
      </c>
      <c r="B271" s="21" t="str">
        <f t="shared" si="16"/>
        <v>[113411553=]</v>
      </c>
      <c r="C271" s="3" t="s">
        <v>38</v>
      </c>
    </row>
    <row r="272" spans="1:3" x14ac:dyDescent="0.25">
      <c r="A272" s="15" t="s">
        <v>39</v>
      </c>
      <c r="B272" s="21" t="str">
        <f t="shared" si="16"/>
        <v>People with this variant have one copy of the [C113411553A](https://www.ncbi.nlm.nih.gov/projects/SNP/snp_ref.cgi?rs=rs46220755) variant. This substitution of a single nucleotide is known as a missense mutation.</v>
      </c>
      <c r="C272" s="3" t="s">
        <v>26</v>
      </c>
    </row>
    <row r="273" spans="1:3" x14ac:dyDescent="0.25">
      <c r="A273" s="8" t="s">
        <v>40</v>
      </c>
      <c r="B273" s="21" t="str">
        <f t="shared" si="16"/>
        <v>You are in the Moderate Loss of Function category. See below for more information.</v>
      </c>
      <c r="C273" s="3" t="str">
        <f>CONCATENATE("    ",B272)</f>
        <v xml:space="preserve">    People with this variant have one copy of the [C113411553A](https://www.ncbi.nlm.nih.gov/projects/SNP/snp_ref.cgi?rs=rs46220755) variant. This substitution of a single nucleotide is known as a missense mutation.</v>
      </c>
    </row>
    <row r="274" spans="1:3" x14ac:dyDescent="0.25">
      <c r="A274" s="8" t="s">
        <v>41</v>
      </c>
      <c r="B274" s="21">
        <f t="shared" si="16"/>
        <v>34.299999999999997</v>
      </c>
    </row>
    <row r="275" spans="1:3" x14ac:dyDescent="0.25">
      <c r="A275" s="15"/>
      <c r="C275" s="3" t="s">
        <v>42</v>
      </c>
    </row>
    <row r="276" spans="1:3" x14ac:dyDescent="0.25">
      <c r="A276" s="8"/>
    </row>
    <row r="277" spans="1:3" x14ac:dyDescent="0.25">
      <c r="A277" s="8"/>
      <c r="C277" s="3" t="str">
        <f>CONCATENATE("    ",B273)</f>
        <v xml:space="preserve">    You are in the Moderate Loss of Function category. See below for more information.</v>
      </c>
    </row>
    <row r="278" spans="1:3" x14ac:dyDescent="0.25">
      <c r="A278" s="8"/>
    </row>
    <row r="279" spans="1:3" x14ac:dyDescent="0.25">
      <c r="A279" s="8"/>
      <c r="C279" s="3" t="s">
        <v>43</v>
      </c>
    </row>
    <row r="280" spans="1:3" x14ac:dyDescent="0.25">
      <c r="A280" s="15"/>
    </row>
    <row r="281" spans="1:3" x14ac:dyDescent="0.25">
      <c r="A281" s="15"/>
      <c r="C281" s="3" t="str">
        <f>CONCATENATE( "    &lt;piechart percentage=",B274," /&gt;")</f>
        <v xml:space="preserve">    &lt;piechart percentage=34.3 /&gt;</v>
      </c>
    </row>
    <row r="282" spans="1:3" x14ac:dyDescent="0.25">
      <c r="A282" s="15"/>
      <c r="C282" s="3" t="str">
        <f>"  &lt;/Genotype&gt;"</f>
        <v xml:space="preserve">  &lt;/Genotype&gt;</v>
      </c>
    </row>
    <row r="283" spans="1:3" x14ac:dyDescent="0.25">
      <c r="A283" s="15" t="s">
        <v>44</v>
      </c>
      <c r="B283" s="9" t="str">
        <f>M20</f>
        <v>People with this variant have two copies of the [C113411553A](https://www.ncbi.nlm.nih.gov/projects/SNP/snp_ref.cgi?rs=rs46220755) variant. This substitution of a single nucleotide is known as a missense mutation.</v>
      </c>
      <c r="C283" s="3" t="str">
        <f>CONCATENATE("  &lt;Genotype hgvs=",CHAR(34),B269,B270,";",B270,CHAR(34)," name=",CHAR(34),B52,CHAR(34),"&gt; ")</f>
        <v xml:space="preserve">  &lt;Genotype hgvs="NC_000011.10:g.[113411553C&gt;A];[113411553C&gt;A]" name="C113411553A"&gt; </v>
      </c>
    </row>
    <row r="284" spans="1:3" x14ac:dyDescent="0.25">
      <c r="A284" s="8" t="s">
        <v>45</v>
      </c>
      <c r="B284" s="9" t="str">
        <f t="shared" ref="B284:B285" si="17">M21</f>
        <v>You are in the Moderate Loss of Function category. See below for more information.</v>
      </c>
      <c r="C284" s="3" t="s">
        <v>26</v>
      </c>
    </row>
    <row r="285" spans="1:3" x14ac:dyDescent="0.25">
      <c r="A285" s="8" t="s">
        <v>41</v>
      </c>
      <c r="B285" s="9">
        <f t="shared" si="17"/>
        <v>6.8</v>
      </c>
      <c r="C285" s="3" t="s">
        <v>38</v>
      </c>
    </row>
    <row r="286" spans="1:3" x14ac:dyDescent="0.25">
      <c r="A286" s="8"/>
    </row>
    <row r="287" spans="1:3" x14ac:dyDescent="0.25">
      <c r="A287" s="15"/>
      <c r="C287" s="3" t="str">
        <f>CONCATENATE("    ",B283)</f>
        <v xml:space="preserve">    People with this variant have two copies of the [C113411553A](https://www.ncbi.nlm.nih.gov/projects/SNP/snp_ref.cgi?rs=rs46220755) variant. This substitution of a single nucleotide is known as a missense mutation.</v>
      </c>
    </row>
    <row r="288" spans="1:3" x14ac:dyDescent="0.25">
      <c r="A288" s="8"/>
    </row>
    <row r="289" spans="1:3" x14ac:dyDescent="0.25">
      <c r="A289" s="8"/>
      <c r="C289" s="3" t="s">
        <v>42</v>
      </c>
    </row>
    <row r="290" spans="1:3" x14ac:dyDescent="0.25">
      <c r="A290" s="8"/>
    </row>
    <row r="291" spans="1:3" x14ac:dyDescent="0.25">
      <c r="A291" s="8"/>
      <c r="C291" s="3" t="str">
        <f>CONCATENATE("    ",B284)</f>
        <v xml:space="preserve">    You are in the Moderate Loss of Function category. See below for more information.</v>
      </c>
    </row>
    <row r="292" spans="1:3" x14ac:dyDescent="0.25">
      <c r="A292" s="8"/>
    </row>
    <row r="293" spans="1:3" x14ac:dyDescent="0.25">
      <c r="A293" s="15"/>
      <c r="C293" s="3" t="s">
        <v>43</v>
      </c>
    </row>
    <row r="294" spans="1:3" x14ac:dyDescent="0.25">
      <c r="A294" s="15"/>
    </row>
    <row r="295" spans="1:3" x14ac:dyDescent="0.25">
      <c r="A295" s="15"/>
      <c r="C295" s="3" t="str">
        <f>CONCATENATE( "    &lt;piechart percentage=",B285," /&gt;")</f>
        <v xml:space="preserve">    &lt;piechart percentage=6.8 /&gt;</v>
      </c>
    </row>
    <row r="296" spans="1:3" x14ac:dyDescent="0.25">
      <c r="A296" s="15"/>
      <c r="C296" s="3" t="str">
        <f>"  &lt;/Genotype&gt;"</f>
        <v xml:space="preserve">  &lt;/Genotype&gt;</v>
      </c>
    </row>
    <row r="297" spans="1:3" x14ac:dyDescent="0.25">
      <c r="A297" s="15" t="s">
        <v>46</v>
      </c>
      <c r="B297" s="9" t="str">
        <f>M23</f>
        <v>Your DRD2 gene has no variants. A normal gene is referred to as a "wild-type" gene.</v>
      </c>
      <c r="C297" s="3" t="str">
        <f>CONCATENATE("  &lt;Genotype hgvs=",CHAR(34),B269,B271,";",B271,CHAR(34)," name=",CHAR(34),B52,CHAR(34),"&gt; ")</f>
        <v xml:space="preserve">  &lt;Genotype hgvs="NC_000011.10:g.[113411553=];[113411553=]" name="C113411553A"&gt; </v>
      </c>
    </row>
    <row r="298" spans="1:3" x14ac:dyDescent="0.25">
      <c r="A298" s="8" t="s">
        <v>47</v>
      </c>
      <c r="B298" s="9" t="str">
        <f t="shared" ref="B298:B299" si="18">M24</f>
        <v>This variant is not associated with increased risk.</v>
      </c>
      <c r="C298" s="3" t="s">
        <v>26</v>
      </c>
    </row>
    <row r="299" spans="1:3" x14ac:dyDescent="0.25">
      <c r="A299" s="8" t="s">
        <v>41</v>
      </c>
      <c r="B299" s="9">
        <f t="shared" si="18"/>
        <v>58.9</v>
      </c>
      <c r="C299" s="3" t="s">
        <v>38</v>
      </c>
    </row>
    <row r="300" spans="1:3" x14ac:dyDescent="0.25">
      <c r="A300" s="15"/>
    </row>
    <row r="301" spans="1:3" x14ac:dyDescent="0.25">
      <c r="A301" s="8"/>
      <c r="C301" s="3" t="str">
        <f>CONCATENATE("    ",B297)</f>
        <v xml:space="preserve">    Your DRD2 gene has no variants. A normal gene is referred to as a "wild-type" gene.</v>
      </c>
    </row>
    <row r="302" spans="1:3" x14ac:dyDescent="0.25">
      <c r="A302" s="8"/>
    </row>
    <row r="303" spans="1:3" x14ac:dyDescent="0.25">
      <c r="A303" s="15"/>
      <c r="C303" s="3" t="s">
        <v>43</v>
      </c>
    </row>
    <row r="304" spans="1:3" x14ac:dyDescent="0.25">
      <c r="A304" s="15"/>
    </row>
    <row r="305" spans="1:3" x14ac:dyDescent="0.25">
      <c r="A305" s="15"/>
      <c r="C305" s="3" t="str">
        <f>CONCATENATE( "    &lt;piechart percentage=",B299," /&gt;")</f>
        <v xml:space="preserve">    &lt;piechart percentage=58.9 /&gt;</v>
      </c>
    </row>
    <row r="306" spans="1:3" x14ac:dyDescent="0.25">
      <c r="A306" s="15"/>
      <c r="C306" s="3" t="str">
        <f>"  &lt;/Genotype&gt;"</f>
        <v xml:space="preserve">  &lt;/Genotype&gt;</v>
      </c>
    </row>
    <row r="307" spans="1:3" x14ac:dyDescent="0.25">
      <c r="A307" s="15"/>
      <c r="C307" s="3" t="str">
        <f>C56</f>
        <v>&lt;# G113460810A #&gt;</v>
      </c>
    </row>
    <row r="308" spans="1:3" x14ac:dyDescent="0.25">
      <c r="A308" s="15" t="s">
        <v>37</v>
      </c>
      <c r="B308" s="21" t="str">
        <f>N14</f>
        <v>NC_000011.10:g.</v>
      </c>
      <c r="C308" s="3" t="str">
        <f>CONCATENATE("  &lt;Genotype hgvs=",CHAR(34),B308,B309,";",B310,CHAR(34)," name=",CHAR(34),B58,CHAR(34),"&gt; ")</f>
        <v xml:space="preserve">  &lt;Genotype hgvs="NC_000011.10:g.[113460810G&gt;A];[113460810=]" name="G113460810A"&gt; </v>
      </c>
    </row>
    <row r="309" spans="1:3" x14ac:dyDescent="0.25">
      <c r="A309" s="15" t="s">
        <v>35</v>
      </c>
      <c r="B309" s="21" t="str">
        <f t="shared" ref="B309:B313" si="19">N15</f>
        <v>[113460810G&gt;A]</v>
      </c>
    </row>
    <row r="310" spans="1:3" x14ac:dyDescent="0.25">
      <c r="A310" s="15" t="s">
        <v>31</v>
      </c>
      <c r="B310" s="21" t="str">
        <f t="shared" si="19"/>
        <v>[113460810=]</v>
      </c>
      <c r="C310" s="3" t="s">
        <v>38</v>
      </c>
    </row>
    <row r="311" spans="1:3" x14ac:dyDescent="0.25">
      <c r="A311" s="15" t="s">
        <v>39</v>
      </c>
      <c r="B311" s="21" t="str">
        <f t="shared" si="19"/>
        <v>People with this variant have one copy of the [G113460810A](https://www.ncbi.nlm.nih.gov/projects/SNP/snp_ref.cgi?rs=rs4648317) variant. This substitution of a single nucleotide is known as a missense mutation.</v>
      </c>
      <c r="C311" s="3" t="s">
        <v>26</v>
      </c>
    </row>
    <row r="312" spans="1:3" x14ac:dyDescent="0.25">
      <c r="A312" s="8" t="s">
        <v>40</v>
      </c>
      <c r="B312" s="21" t="str">
        <f t="shared" si="19"/>
        <v>This variant is not associated with increased risk.</v>
      </c>
      <c r="C312" s="3" t="str">
        <f>CONCATENATE("    ",B311)</f>
        <v xml:space="preserve">    People with this variant have one copy of the [G113460810A](https://www.ncbi.nlm.nih.gov/projects/SNP/snp_ref.cgi?rs=rs4648317) variant. This substitution of a single nucleotide is known as a missense mutation.</v>
      </c>
    </row>
    <row r="313" spans="1:3" x14ac:dyDescent="0.25">
      <c r="A313" s="8" t="s">
        <v>41</v>
      </c>
      <c r="B313" s="21">
        <f t="shared" si="19"/>
        <v>34.299999999999997</v>
      </c>
    </row>
    <row r="314" spans="1:3" x14ac:dyDescent="0.25">
      <c r="A314" s="15"/>
      <c r="C314" s="3" t="s">
        <v>42</v>
      </c>
    </row>
    <row r="315" spans="1:3" x14ac:dyDescent="0.25">
      <c r="A315" s="8"/>
    </row>
    <row r="316" spans="1:3" x14ac:dyDescent="0.25">
      <c r="A316" s="8"/>
      <c r="C316" s="3" t="str">
        <f>CONCATENATE("    ",B312)</f>
        <v xml:space="preserve">    This variant is not associated with increased risk.</v>
      </c>
    </row>
    <row r="317" spans="1:3" x14ac:dyDescent="0.25">
      <c r="A317" s="8"/>
    </row>
    <row r="318" spans="1:3" x14ac:dyDescent="0.25">
      <c r="A318" s="8"/>
      <c r="C318" s="3" t="s">
        <v>43</v>
      </c>
    </row>
    <row r="319" spans="1:3" x14ac:dyDescent="0.25">
      <c r="A319" s="15"/>
    </row>
    <row r="320" spans="1:3" x14ac:dyDescent="0.25">
      <c r="A320" s="15"/>
      <c r="C320" s="3" t="str">
        <f>CONCATENATE( "    &lt;piechart percentage=",B313," /&gt;")</f>
        <v xml:space="preserve">    &lt;piechart percentage=34.3 /&gt;</v>
      </c>
    </row>
    <row r="321" spans="1:3" x14ac:dyDescent="0.25">
      <c r="A321" s="15"/>
      <c r="C321" s="3" t="str">
        <f>"  &lt;/Genotype&gt;"</f>
        <v xml:space="preserve">  &lt;/Genotype&gt;</v>
      </c>
    </row>
    <row r="322" spans="1:3" x14ac:dyDescent="0.25">
      <c r="A322" s="15" t="s">
        <v>44</v>
      </c>
      <c r="B322" s="9" t="str">
        <f>N20</f>
        <v>People with this variant have two copies of the [G113460810A](https://www.ncbi.nlm.nih.gov/projects/SNP/snp_ref.cgi?rs=rs4648317) variant. This substitution of a single nucleotide is known as a missense mutation.</v>
      </c>
      <c r="C322" s="3" t="str">
        <f>CONCATENATE("  &lt;Genotype hgvs=",CHAR(34),B308,B309,";",B309,CHAR(34)," name=",CHAR(34),B58,CHAR(34),"&gt; ")</f>
        <v xml:space="preserve">  &lt;Genotype hgvs="NC_000011.10:g.[113460810G&gt;A];[113460810G&gt;A]" name="G113460810A"&gt; </v>
      </c>
    </row>
    <row r="323" spans="1:3" x14ac:dyDescent="0.25">
      <c r="A323" s="8" t="s">
        <v>45</v>
      </c>
      <c r="B323" s="9" t="str">
        <f t="shared" ref="B323:B324" si="20">N21</f>
        <v>You are in the Moderate Loss of Function category. See below for more information.</v>
      </c>
      <c r="C323" s="3" t="s">
        <v>26</v>
      </c>
    </row>
    <row r="324" spans="1:3" x14ac:dyDescent="0.25">
      <c r="A324" s="8" t="s">
        <v>41</v>
      </c>
      <c r="B324" s="9">
        <f t="shared" si="20"/>
        <v>13.4</v>
      </c>
      <c r="C324" s="3" t="s">
        <v>38</v>
      </c>
    </row>
    <row r="325" spans="1:3" x14ac:dyDescent="0.25">
      <c r="A325" s="8"/>
    </row>
    <row r="326" spans="1:3" x14ac:dyDescent="0.25">
      <c r="A326" s="15"/>
      <c r="C326" s="3" t="str">
        <f>CONCATENATE("    ",B322)</f>
        <v xml:space="preserve">    People with this variant have two copies of the [G113460810A](https://www.ncbi.nlm.nih.gov/projects/SNP/snp_ref.cgi?rs=rs4648317) variant. This substitution of a single nucleotide is known as a missense mutation.</v>
      </c>
    </row>
    <row r="327" spans="1:3" x14ac:dyDescent="0.25">
      <c r="A327" s="8"/>
    </row>
    <row r="328" spans="1:3" x14ac:dyDescent="0.25">
      <c r="A328" s="8"/>
      <c r="C328" s="3" t="s">
        <v>42</v>
      </c>
    </row>
    <row r="329" spans="1:3" x14ac:dyDescent="0.25">
      <c r="A329" s="8"/>
    </row>
    <row r="330" spans="1:3" x14ac:dyDescent="0.25">
      <c r="A330" s="8"/>
      <c r="C330" s="3" t="str">
        <f>CONCATENATE("    ",B323)</f>
        <v xml:space="preserve">    You are in the Moderate Loss of Function category. See below for more information.</v>
      </c>
    </row>
    <row r="331" spans="1:3" x14ac:dyDescent="0.25">
      <c r="A331" s="8"/>
    </row>
    <row r="332" spans="1:3" x14ac:dyDescent="0.25">
      <c r="A332" s="15"/>
      <c r="C332" s="3" t="s">
        <v>43</v>
      </c>
    </row>
    <row r="333" spans="1:3" x14ac:dyDescent="0.25">
      <c r="A333" s="15"/>
    </row>
    <row r="334" spans="1:3" x14ac:dyDescent="0.25">
      <c r="A334" s="15"/>
      <c r="C334" s="3" t="str">
        <f>CONCATENATE( "    &lt;piechart percentage=",B324," /&gt;")</f>
        <v xml:space="preserve">    &lt;piechart percentage=13.4 /&gt;</v>
      </c>
    </row>
    <row r="335" spans="1:3" x14ac:dyDescent="0.25">
      <c r="A335" s="15"/>
      <c r="C335" s="3" t="str">
        <f>"  &lt;/Genotype&gt;"</f>
        <v xml:space="preserve">  &lt;/Genotype&gt;</v>
      </c>
    </row>
    <row r="336" spans="1:3" x14ac:dyDescent="0.25">
      <c r="A336" s="15" t="s">
        <v>46</v>
      </c>
      <c r="B336" s="9" t="str">
        <f>N23</f>
        <v>Your DRD2 gene has no variants. A normal gene is referred to as a "wild-type" gene.</v>
      </c>
      <c r="C336" s="3" t="str">
        <f>CONCATENATE("  &lt;Genotype hgvs=",CHAR(34),B308,B310,";",B310,CHAR(34)," name=",CHAR(34),B58,CHAR(34),"&gt; ")</f>
        <v xml:space="preserve">  &lt;Genotype hgvs="NC_000011.10:g.[113460810=];[113460810=]" name="G113460810A"&gt; </v>
      </c>
    </row>
    <row r="337" spans="1:3" x14ac:dyDescent="0.25">
      <c r="A337" s="8" t="s">
        <v>47</v>
      </c>
      <c r="B337" s="9" t="str">
        <f t="shared" ref="B337:B338" si="21">N24</f>
        <v>This variant is not associated with increased risk.</v>
      </c>
      <c r="C337" s="3" t="s">
        <v>26</v>
      </c>
    </row>
    <row r="338" spans="1:3" x14ac:dyDescent="0.25">
      <c r="A338" s="8" t="s">
        <v>41</v>
      </c>
      <c r="B338" s="9">
        <f t="shared" si="21"/>
        <v>52.3</v>
      </c>
      <c r="C338" s="3" t="s">
        <v>38</v>
      </c>
    </row>
    <row r="339" spans="1:3" x14ac:dyDescent="0.25">
      <c r="A339" s="15"/>
    </row>
    <row r="340" spans="1:3" x14ac:dyDescent="0.25">
      <c r="A340" s="8"/>
      <c r="C340" s="3" t="str">
        <f>CONCATENATE("    ",B336)</f>
        <v xml:space="preserve">    Your DRD2 gene has no variants. A normal gene is referred to as a "wild-type" gene.</v>
      </c>
    </row>
    <row r="341" spans="1:3" x14ac:dyDescent="0.25">
      <c r="A341" s="8"/>
    </row>
    <row r="342" spans="1:3" x14ac:dyDescent="0.25">
      <c r="A342" s="15"/>
      <c r="C342" s="3" t="s">
        <v>43</v>
      </c>
    </row>
    <row r="343" spans="1:3" x14ac:dyDescent="0.25">
      <c r="A343" s="15"/>
    </row>
    <row r="344" spans="1:3" x14ac:dyDescent="0.25">
      <c r="A344" s="15"/>
      <c r="C344" s="3" t="str">
        <f>CONCATENATE( "    &lt;piechart percentage=",B338," /&gt;")</f>
        <v xml:space="preserve">    &lt;piechart percentage=52.3 /&gt;</v>
      </c>
    </row>
    <row r="345" spans="1:3" x14ac:dyDescent="0.25">
      <c r="A345" s="15"/>
      <c r="C345" s="3" t="str">
        <f>"  &lt;/Genotype&gt;"</f>
        <v xml:space="preserve">  &lt;/Genotype&gt;</v>
      </c>
    </row>
    <row r="346" spans="1:3" x14ac:dyDescent="0.25">
      <c r="A346" s="27"/>
      <c r="B346" s="17"/>
      <c r="C346" s="3" t="str">
        <f>C62</f>
        <v>&lt;# C957T #&gt;</v>
      </c>
    </row>
    <row r="347" spans="1:3" x14ac:dyDescent="0.25">
      <c r="A347" s="15" t="s">
        <v>37</v>
      </c>
      <c r="B347" s="21" t="str">
        <f t="shared" ref="B347:B352" si="22">O14</f>
        <v>NC_000011.10:g.</v>
      </c>
      <c r="C347" s="3" t="str">
        <f>CONCATENATE("  &lt;Genotype hgvs=",CHAR(34),B347,B348,";",B349,CHAR(34)," name=",CHAR(34),B64,CHAR(34),"&gt; ")</f>
        <v xml:space="preserve">  &lt;Genotype hgvs="NC_000011.10:g.[113412737G&gt;A];[113412737=]" name="C957T"&gt; </v>
      </c>
    </row>
    <row r="348" spans="1:3" x14ac:dyDescent="0.25">
      <c r="A348" s="15" t="s">
        <v>35</v>
      </c>
      <c r="B348" s="21" t="str">
        <f t="shared" si="22"/>
        <v>[113412737G&gt;A]</v>
      </c>
    </row>
    <row r="349" spans="1:3" x14ac:dyDescent="0.25">
      <c r="A349" s="15" t="s">
        <v>31</v>
      </c>
      <c r="B349" s="21" t="str">
        <f t="shared" si="22"/>
        <v>[113412737=]</v>
      </c>
      <c r="C349" s="3" t="s">
        <v>38</v>
      </c>
    </row>
    <row r="350" spans="1:3" x14ac:dyDescent="0.25">
      <c r="A350" s="15" t="s">
        <v>39</v>
      </c>
      <c r="B350" s="21" t="str">
        <f t="shared" si="22"/>
        <v>People with this variant have one copy of the [C957T (p.Pro319=)](https://www.ncbi.nlm.nih.gov/clinvar/variation/198436/)</v>
      </c>
      <c r="C350" s="3" t="s">
        <v>26</v>
      </c>
    </row>
    <row r="351" spans="1:3" x14ac:dyDescent="0.25">
      <c r="A351" s="8" t="s">
        <v>40</v>
      </c>
      <c r="B351" s="21" t="str">
        <f t="shared" si="22"/>
        <v>This variant is not associated with increased risk.</v>
      </c>
      <c r="C351" s="3" t="str">
        <f>CONCATENATE("    ",B350)</f>
        <v xml:space="preserve">    People with this variant have one copy of the [C957T (p.Pro319=)](https://www.ncbi.nlm.nih.gov/clinvar/variation/198436/)</v>
      </c>
    </row>
    <row r="352" spans="1:3" x14ac:dyDescent="0.25">
      <c r="A352" s="8" t="s">
        <v>41</v>
      </c>
      <c r="B352" s="21">
        <f t="shared" si="22"/>
        <v>48.6</v>
      </c>
    </row>
    <row r="353" spans="1:3" x14ac:dyDescent="0.25">
      <c r="A353" s="15"/>
      <c r="B353" s="21"/>
      <c r="C353" s="3" t="s">
        <v>42</v>
      </c>
    </row>
    <row r="354" spans="1:3" x14ac:dyDescent="0.25">
      <c r="A354" s="8"/>
      <c r="B354" s="21"/>
    </row>
    <row r="355" spans="1:3" x14ac:dyDescent="0.25">
      <c r="A355" s="8"/>
      <c r="B355" s="21"/>
      <c r="C355" s="3" t="str">
        <f>CONCATENATE("    ",B351)</f>
        <v xml:space="preserve">    This variant is not associated with increased risk.</v>
      </c>
    </row>
    <row r="356" spans="1:3" x14ac:dyDescent="0.25">
      <c r="A356" s="8"/>
      <c r="B356" s="21"/>
    </row>
    <row r="357" spans="1:3" x14ac:dyDescent="0.25">
      <c r="A357" s="8"/>
      <c r="B357" s="21"/>
      <c r="C357" s="3" t="s">
        <v>43</v>
      </c>
    </row>
    <row r="358" spans="1:3" x14ac:dyDescent="0.25">
      <c r="A358" s="15"/>
      <c r="B358" s="21"/>
    </row>
    <row r="359" spans="1:3" x14ac:dyDescent="0.25">
      <c r="A359" s="15"/>
      <c r="C359" s="3" t="str">
        <f>CONCATENATE( "    &lt;piechart percentage=",B352," /&gt;")</f>
        <v xml:space="preserve">    &lt;piechart percentage=48.6 /&gt;</v>
      </c>
    </row>
    <row r="360" spans="1:3" x14ac:dyDescent="0.25">
      <c r="A360" s="15"/>
      <c r="C360" s="3" t="str">
        <f>"  &lt;/Genotype&gt;"</f>
        <v xml:space="preserve">  &lt;/Genotype&gt;</v>
      </c>
    </row>
    <row r="361" spans="1:3" x14ac:dyDescent="0.25">
      <c r="A361" s="15" t="s">
        <v>44</v>
      </c>
      <c r="B361" s="9" t="str">
        <f>O20</f>
        <v>People with this variant have two copies of the [C957T (p.Pro319=)](https://www.ncbi.nlm.nih.gov/clinvar/variation/198436/) variant. This substitution of a single nucleotide is known as a missense mutation.</v>
      </c>
      <c r="C361" s="3" t="str">
        <f>CONCATENATE("  &lt;Genotype hgvs=",CHAR(34),B347,B348,";",B348,CHAR(34)," name=",CHAR(34),B64,CHAR(34),"&gt; ")</f>
        <v xml:space="preserve">  &lt;Genotype hgvs="NC_000011.10:g.[113412737G&gt;A];[113412737G&gt;A]" name="C957T"&gt; </v>
      </c>
    </row>
    <row r="362" spans="1:3" x14ac:dyDescent="0.25">
      <c r="A362" s="8" t="s">
        <v>45</v>
      </c>
      <c r="B362" s="9" t="str">
        <f t="shared" ref="B362:B363" si="23">O21</f>
        <v>You are in the Moderate Loss of Function category. See below for more information.</v>
      </c>
      <c r="C362" s="3" t="s">
        <v>26</v>
      </c>
    </row>
    <row r="363" spans="1:3" x14ac:dyDescent="0.25">
      <c r="A363" s="8" t="s">
        <v>41</v>
      </c>
      <c r="B363" s="9">
        <f t="shared" si="23"/>
        <v>29.4</v>
      </c>
      <c r="C363" s="3" t="s">
        <v>38</v>
      </c>
    </row>
    <row r="364" spans="1:3" x14ac:dyDescent="0.25">
      <c r="A364" s="8"/>
    </row>
    <row r="365" spans="1:3" x14ac:dyDescent="0.25">
      <c r="A365" s="15"/>
      <c r="C365" s="3" t="str">
        <f>CONCATENATE("    ",B361)</f>
        <v xml:space="preserve">    People with this variant have two copies of the [C957T (p.Pro319=)](https://www.ncbi.nlm.nih.gov/clinvar/variation/198436/) variant. This substitution of a single nucleotide is known as a missense mutation.</v>
      </c>
    </row>
    <row r="366" spans="1:3" x14ac:dyDescent="0.25">
      <c r="A366" s="8"/>
    </row>
    <row r="367" spans="1:3" x14ac:dyDescent="0.25">
      <c r="A367" s="8"/>
      <c r="C367" s="3" t="s">
        <v>42</v>
      </c>
    </row>
    <row r="368" spans="1:3" x14ac:dyDescent="0.25">
      <c r="A368" s="8"/>
    </row>
    <row r="369" spans="1:3" x14ac:dyDescent="0.25">
      <c r="A369" s="8"/>
      <c r="C369" s="3" t="str">
        <f>CONCATENATE("    ",B362)</f>
        <v xml:space="preserve">    You are in the Moderate Loss of Function category. See below for more information.</v>
      </c>
    </row>
    <row r="370" spans="1:3" x14ac:dyDescent="0.25">
      <c r="A370" s="8"/>
    </row>
    <row r="371" spans="1:3" x14ac:dyDescent="0.25">
      <c r="A371" s="15"/>
      <c r="C371" s="3" t="s">
        <v>43</v>
      </c>
    </row>
    <row r="372" spans="1:3" x14ac:dyDescent="0.25">
      <c r="A372" s="15"/>
    </row>
    <row r="373" spans="1:3" x14ac:dyDescent="0.25">
      <c r="A373" s="15"/>
      <c r="C373" s="3" t="str">
        <f>CONCATENATE( "    &lt;piechart percentage=",B363," /&gt;")</f>
        <v xml:space="preserve">    &lt;piechart percentage=29.4 /&gt;</v>
      </c>
    </row>
    <row r="374" spans="1:3" x14ac:dyDescent="0.25">
      <c r="A374" s="15"/>
      <c r="C374" s="3" t="str">
        <f>"  &lt;/Genotype&gt;"</f>
        <v xml:space="preserve">  &lt;/Genotype&gt;</v>
      </c>
    </row>
    <row r="375" spans="1:3" x14ac:dyDescent="0.25">
      <c r="A375" s="15" t="s">
        <v>46</v>
      </c>
      <c r="B375" s="9" t="str">
        <f>O23</f>
        <v>Your DRD2 gene has no variants. A normal gene is referred to as a "wild-type" gene.</v>
      </c>
      <c r="C375" s="3" t="str">
        <f>CONCATENATE("  &lt;Genotype hgvs=",CHAR(34),B347,B349,";",B349,CHAR(34)," name=",CHAR(34),B64,CHAR(34),"&gt; ")</f>
        <v xml:space="preserve">  &lt;Genotype hgvs="NC_000011.10:g.[113412737=];[113412737=]" name="C957T"&gt; </v>
      </c>
    </row>
    <row r="376" spans="1:3" x14ac:dyDescent="0.25">
      <c r="A376" s="8" t="s">
        <v>47</v>
      </c>
      <c r="B376" s="9" t="str">
        <f t="shared" ref="B376:B377" si="24">O24</f>
        <v>This variant is not associated with increased risk.</v>
      </c>
      <c r="C376" s="3" t="s">
        <v>26</v>
      </c>
    </row>
    <row r="377" spans="1:3" x14ac:dyDescent="0.25">
      <c r="A377" s="8" t="s">
        <v>41</v>
      </c>
      <c r="B377" s="9">
        <f t="shared" si="24"/>
        <v>22</v>
      </c>
      <c r="C377" s="3" t="s">
        <v>38</v>
      </c>
    </row>
    <row r="378" spans="1:3" x14ac:dyDescent="0.25">
      <c r="A378" s="15"/>
    </row>
    <row r="379" spans="1:3" x14ac:dyDescent="0.25">
      <c r="A379" s="8"/>
      <c r="C379" s="3" t="str">
        <f>CONCATENATE("    ",B375)</f>
        <v xml:space="preserve">    Your DRD2 gene has no variants. A normal gene is referred to as a "wild-type" gene.</v>
      </c>
    </row>
    <row r="380" spans="1:3" x14ac:dyDescent="0.25">
      <c r="A380" s="8"/>
    </row>
    <row r="381" spans="1:3" x14ac:dyDescent="0.25">
      <c r="A381" s="8"/>
      <c r="C381" s="3" t="s">
        <v>42</v>
      </c>
    </row>
    <row r="382" spans="1:3" x14ac:dyDescent="0.25">
      <c r="A382" s="8"/>
    </row>
    <row r="383" spans="1:3" x14ac:dyDescent="0.25">
      <c r="A383" s="8"/>
      <c r="C383" s="3" t="str">
        <f>CONCATENATE("    ",B376)</f>
        <v xml:space="preserve">    This variant is not associated with increased risk.</v>
      </c>
    </row>
    <row r="384" spans="1:3" x14ac:dyDescent="0.25">
      <c r="A384" s="15"/>
    </row>
    <row r="385" spans="1:3" x14ac:dyDescent="0.25">
      <c r="A385" s="15"/>
      <c r="C385" s="3" t="s">
        <v>43</v>
      </c>
    </row>
    <row r="386" spans="1:3" x14ac:dyDescent="0.25">
      <c r="A386" s="15"/>
    </row>
    <row r="387" spans="1:3" x14ac:dyDescent="0.25">
      <c r="A387" s="15"/>
      <c r="C387" s="3" t="str">
        <f>CONCATENATE( "    &lt;piechart percentage=",B377," /&gt;")</f>
        <v xml:space="preserve">    &lt;piechart percentage=22 /&gt;</v>
      </c>
    </row>
    <row r="388" spans="1:3" x14ac:dyDescent="0.25">
      <c r="A388" s="15"/>
      <c r="C388" s="3" t="str">
        <f>"  &lt;/Genotype&gt;"</f>
        <v xml:space="preserve">  &lt;/Genotype&gt;</v>
      </c>
    </row>
    <row r="389" spans="1:3" x14ac:dyDescent="0.25">
      <c r="A389" s="15"/>
      <c r="C389" s="3" t="s">
        <v>48</v>
      </c>
    </row>
    <row r="390" spans="1:3" x14ac:dyDescent="0.25">
      <c r="A390" s="15" t="s">
        <v>49</v>
      </c>
      <c r="B390" s="9" t="str">
        <f>CONCATENATE("Your ",B14," gene has an unknown variant.")</f>
        <v>Your DRD2 gene has an unknown variant.</v>
      </c>
      <c r="C390" s="3" t="str">
        <f>CONCATENATE("  &lt;Genotype hgvs=",CHAR(34),"unknown",CHAR(34),"&gt; ")</f>
        <v xml:space="preserve">  &lt;Genotype hgvs="unknown"&gt; </v>
      </c>
    </row>
    <row r="391" spans="1:3" x14ac:dyDescent="0.25">
      <c r="A391" s="8" t="s">
        <v>49</v>
      </c>
      <c r="B391" s="9" t="s">
        <v>50</v>
      </c>
      <c r="C391" s="3" t="s">
        <v>26</v>
      </c>
    </row>
    <row r="392" spans="1:3" x14ac:dyDescent="0.25">
      <c r="A392" s="8" t="s">
        <v>41</v>
      </c>
      <c r="C392" s="3" t="s">
        <v>38</v>
      </c>
    </row>
    <row r="393" spans="1:3" x14ac:dyDescent="0.25">
      <c r="A393" s="8"/>
    </row>
    <row r="394" spans="1:3" x14ac:dyDescent="0.25">
      <c r="A394" s="8"/>
      <c r="C394" s="3" t="str">
        <f>CONCATENATE("    ",B390)</f>
        <v xml:space="preserve">    Your DRD2 gene has an unknown variant.</v>
      </c>
    </row>
    <row r="395" spans="1:3" x14ac:dyDescent="0.25">
      <c r="A395" s="8"/>
    </row>
    <row r="396" spans="1:3" x14ac:dyDescent="0.25">
      <c r="A396" s="8"/>
      <c r="C396" s="3" t="s">
        <v>42</v>
      </c>
    </row>
    <row r="397" spans="1:3" x14ac:dyDescent="0.25">
      <c r="A397" s="8"/>
    </row>
    <row r="398" spans="1:3" x14ac:dyDescent="0.25">
      <c r="A398" s="15"/>
      <c r="C398" s="3" t="str">
        <f>CONCATENATE("    ",B391)</f>
        <v xml:space="preserve">    The effect is unknown.</v>
      </c>
    </row>
    <row r="399" spans="1:3" x14ac:dyDescent="0.25">
      <c r="A399" s="8"/>
    </row>
    <row r="400" spans="1:3" x14ac:dyDescent="0.25">
      <c r="A400" s="15"/>
      <c r="C400" s="3" t="s">
        <v>43</v>
      </c>
    </row>
    <row r="401" spans="1:3" x14ac:dyDescent="0.25">
      <c r="A401" s="15"/>
    </row>
    <row r="402" spans="1:3" x14ac:dyDescent="0.25">
      <c r="A402" s="15"/>
      <c r="C402" s="3" t="str">
        <f>CONCATENATE( "    &lt;piechart percentage=",B392," /&gt;")</f>
        <v xml:space="preserve">    &lt;piechart percentage= /&gt;</v>
      </c>
    </row>
    <row r="403" spans="1:3" x14ac:dyDescent="0.25">
      <c r="A403" s="15"/>
      <c r="C403" s="3" t="str">
        <f>"  &lt;/Genotype&gt;"</f>
        <v xml:space="preserve">  &lt;/Genotype&gt;</v>
      </c>
    </row>
    <row r="404" spans="1:3" x14ac:dyDescent="0.25">
      <c r="A404" s="15"/>
      <c r="C404" s="3" t="s">
        <v>51</v>
      </c>
    </row>
    <row r="405" spans="1:3" x14ac:dyDescent="0.25">
      <c r="A405" s="15" t="s">
        <v>46</v>
      </c>
      <c r="B405" s="9" t="str">
        <f>CONCATENATE("Your ",B14," gene has no variants. A normal gene is referred to as a ",CHAR(34),"wild-type",CHAR(34)," gene.")</f>
        <v>Your DRD2 gene has no variants. A normal gene is referred to as a "wild-type" gene.</v>
      </c>
      <c r="C405" s="3" t="str">
        <f>CONCATENATE("  &lt;Genotype hgvs=",CHAR(34),"wildtype",CHAR(34),"&gt;")</f>
        <v xml:space="preserve">  &lt;Genotype hgvs="wildtype"&gt;</v>
      </c>
    </row>
    <row r="406" spans="1:3" x14ac:dyDescent="0.25">
      <c r="A406" s="8" t="s">
        <v>47</v>
      </c>
      <c r="B406" s="9" t="s">
        <v>52</v>
      </c>
      <c r="C406" s="3" t="s">
        <v>26</v>
      </c>
    </row>
    <row r="407" spans="1:3" x14ac:dyDescent="0.25">
      <c r="A407" s="8" t="s">
        <v>41</v>
      </c>
      <c r="C407" s="3" t="s">
        <v>38</v>
      </c>
    </row>
    <row r="408" spans="1:3" x14ac:dyDescent="0.25">
      <c r="A408" s="8"/>
    </row>
    <row r="409" spans="1:3" x14ac:dyDescent="0.25">
      <c r="A409" s="8"/>
      <c r="C409" s="3" t="str">
        <f>CONCATENATE("    ",B405)</f>
        <v xml:space="preserve">    Your DRD2 gene has no variants. A normal gene is referred to as a "wild-type" gene.</v>
      </c>
    </row>
    <row r="410" spans="1:3" x14ac:dyDescent="0.25">
      <c r="A410" s="8"/>
    </row>
    <row r="411" spans="1:3" x14ac:dyDescent="0.25">
      <c r="A411" s="8"/>
      <c r="C411" s="3" t="s">
        <v>43</v>
      </c>
    </row>
    <row r="412" spans="1:3" x14ac:dyDescent="0.25">
      <c r="A412" s="15"/>
    </row>
    <row r="413" spans="1:3" x14ac:dyDescent="0.25">
      <c r="A413" s="8"/>
      <c r="C413" s="3" t="str">
        <f>CONCATENATE( "    &lt;piechart percentage=",B407," /&gt;")</f>
        <v xml:space="preserve">    &lt;piechart percentage= /&gt;</v>
      </c>
    </row>
    <row r="414" spans="1:3" x14ac:dyDescent="0.25">
      <c r="A414" s="8"/>
      <c r="C414" s="3" t="str">
        <f>"  &lt;/Genotype&gt;"</f>
        <v xml:space="preserve">  &lt;/Genotype&gt;</v>
      </c>
    </row>
    <row r="415" spans="1:3" x14ac:dyDescent="0.25">
      <c r="A415" s="8"/>
      <c r="C415" s="3" t="str">
        <f>"&lt;/GeneAnalysis&gt;"</f>
        <v>&lt;/GeneAnalysis&gt;</v>
      </c>
    </row>
    <row r="416" spans="1:3" s="18" customFormat="1" x14ac:dyDescent="0.25">
      <c r="A416" s="27"/>
      <c r="B416" s="17"/>
    </row>
    <row r="417" spans="1:3" x14ac:dyDescent="0.25">
      <c r="A417" s="3" t="s">
        <v>513</v>
      </c>
      <c r="B417" s="9" t="s">
        <v>522</v>
      </c>
      <c r="C417" s="3" t="str">
        <f>CONCATENATE("&lt;# ",A417," ",B417," #&gt;")</f>
        <v>&lt;# symptoms  vision problems; pain; chills and night sweats; multiple chemical sensitivity/allergies; inflamation; #&gt;</v>
      </c>
    </row>
    <row r="419" spans="1:3" x14ac:dyDescent="0.25">
      <c r="B419" s="9" t="s">
        <v>521</v>
      </c>
      <c r="C419" s="3" t="str">
        <f>CONCATENATE("&lt;symptoms ",B419," /&gt;")</f>
        <v>&lt;symptoms D014786 D010146 D023341 D018777 D007249 /&gt;</v>
      </c>
    </row>
    <row r="421" spans="1:3" x14ac:dyDescent="0.25">
      <c r="A421" s="3" t="s">
        <v>514</v>
      </c>
      <c r="B421" s="9" t="s">
        <v>556</v>
      </c>
      <c r="C421" s="3" t="str">
        <f>CONCATENATE("&lt;# ",A421," ",B421," #&gt;")</f>
        <v>&lt;# Tissue List male tissue; female tissue; endocrine tissues; #&gt;</v>
      </c>
    </row>
    <row r="423" spans="1:3" x14ac:dyDescent="0.25">
      <c r="B423" s="9" t="s">
        <v>555</v>
      </c>
      <c r="C423" s="3" t="str">
        <f>CONCATENATE("&lt;TissueList ",B423," /&gt;")</f>
        <v>&lt;TissueList D005837 D005836 D004703 /&gt;</v>
      </c>
    </row>
    <row r="425" spans="1:3" x14ac:dyDescent="0.25">
      <c r="A425" s="3" t="s">
        <v>515</v>
      </c>
      <c r="B425" s="9" t="s">
        <v>516</v>
      </c>
      <c r="C425" s="3" t="str">
        <f>CONCATENATE("&lt;# ",A425," ",B425," #&gt;")</f>
        <v>&lt;# Pathways Nicotine metabolism, ion transport, ion channel gating #&gt;</v>
      </c>
    </row>
    <row r="427" spans="1:3" x14ac:dyDescent="0.25">
      <c r="B427" s="9" t="s">
        <v>517</v>
      </c>
      <c r="C427" s="3" t="str">
        <f>CONCATENATE("&lt;Pathways ",B427," /&gt;")</f>
        <v>&lt;Pathways D011978 D017136 D015640 /&gt;</v>
      </c>
    </row>
    <row r="429" spans="1:3" x14ac:dyDescent="0.25">
      <c r="A429" s="3" t="s">
        <v>518</v>
      </c>
      <c r="B429" s="3" t="s">
        <v>519</v>
      </c>
      <c r="C429" s="3" t="str">
        <f>CONCATENATE("&lt;# ",A429," ",B429," #&gt;")</f>
        <v>&lt;# Diseases cancer; cancer, lung cancer; Disease susceptibility - increased susceptibility to viral, bacterial, and parasitical infections; disease, Genetic Predisposition to Disease; nicotine dependency; #&gt;</v>
      </c>
    </row>
    <row r="431" spans="1:3" x14ac:dyDescent="0.25">
      <c r="B431" s="3" t="s">
        <v>520</v>
      </c>
      <c r="C431" s="3" t="str">
        <f>CONCATENATE("&lt;diseases ",B431," /&gt;")</f>
        <v>&lt;diseases D009369 D008175 D004198 D01402 /&gt;</v>
      </c>
    </row>
    <row r="1103" spans="3:3" x14ac:dyDescent="0.25">
      <c r="C1103" s="3" t="str">
        <f>CONCATENATE("    This variant is a change at a specific point in the ",B1094," gene from ",B1103," to ",B1104,"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9" spans="3:3" x14ac:dyDescent="0.25">
      <c r="C1109" s="3" t="str">
        <f>CONCATENATE("    This variant is a change at a specific point in the ",B1094," gene from ",B1109," to ",B1110,"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39" spans="3:3" x14ac:dyDescent="0.25">
      <c r="C1239" s="3" t="str">
        <f>CONCATENATE("    This variant is a change at a specific point in the ",B1230," gene from ",B1239," to ",B1240,"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45" spans="3:3" x14ac:dyDescent="0.25">
      <c r="C1245" s="3" t="str">
        <f>CONCATENATE("    This variant is a change at a specific point in the ",B1230," gene from ",B1245," to ",B1246,"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",B1774," gene from ",B1783," to ",B1784,"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9" spans="3:3" x14ac:dyDescent="0.25">
      <c r="C1789" s="3" t="str">
        <f>CONCATENATE("    This variant is a change at a specific point in the ",B1774," gene from ",B1789," to ",B1790,"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",B1910," gene from ",B1919," to ",B1920,"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5" spans="3:3" x14ac:dyDescent="0.25">
      <c r="C1925" s="3" t="str">
        <f>CONCATENATE("    This variant is a change at a specific point in the ",B1910," gene from ",B1925," to ",B1926,"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C99B-7B8E-4D26-A1C2-C7F8885D7124}">
  <dimension ref="A1:AJ2605"/>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270</v>
      </c>
      <c r="C2" s="3" t="str">
        <f>CONCATENATE("&lt;",A2," ",B2," /&gt;")</f>
        <v>&lt;Gene_Name HTR2A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HTR2A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13</v>
      </c>
      <c r="C10" s="3" t="str">
        <f>CONCATENATE("This gene is located on chromosome ",B10,". The ",B11," it creates acts in your ",B12)</f>
        <v>This gene is located on chromosome 13. The protein it creates acts in your brain and gall bladder.</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271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Ser34</v>
      </c>
      <c r="I13" s="18" t="str">
        <f>B28</f>
        <v>C46847701T</v>
      </c>
      <c r="J13" s="18" t="str">
        <f>B34</f>
        <v>T46848951C</v>
      </c>
      <c r="K13" s="18" t="str">
        <f>B40</f>
        <v>Ile197Val</v>
      </c>
      <c r="L13" s="18" t="str">
        <f>B46</f>
        <v>C46897343T</v>
      </c>
      <c r="M13" s="18" t="str">
        <f>B52</f>
        <v>His452Tyr</v>
      </c>
      <c r="N13" s="18" t="str">
        <f>B58</f>
        <v>T614-2211C</v>
      </c>
      <c r="O13" s="18" t="str">
        <f>B64</f>
        <v>C46866425T</v>
      </c>
    </row>
    <row r="14" spans="1:36" ht="16.5" thickBot="1" x14ac:dyDescent="0.3">
      <c r="A14" s="8" t="s">
        <v>3</v>
      </c>
      <c r="B14" s="9" t="s">
        <v>270</v>
      </c>
      <c r="C14" s="3" t="str">
        <f>CONCATENATE("&lt;GeneAnalysis gene=",CHAR(34),B14,CHAR(34)," interval=",CHAR(34),B15,CHAR(34),"&gt; ")</f>
        <v xml:space="preserve">&lt;GeneAnalysis gene="HTR2A" interval="NC_000013.11:g.46831542_46897076"&gt; </v>
      </c>
      <c r="H14" s="19" t="s">
        <v>253</v>
      </c>
      <c r="I14" s="19" t="s">
        <v>253</v>
      </c>
      <c r="J14" s="19" t="s">
        <v>253</v>
      </c>
      <c r="K14" s="19" t="s">
        <v>253</v>
      </c>
      <c r="L14" s="19" t="s">
        <v>253</v>
      </c>
      <c r="M14" s="19" t="s">
        <v>253</v>
      </c>
      <c r="N14" s="19" t="s">
        <v>253</v>
      </c>
      <c r="O14" s="25" t="s">
        <v>253</v>
      </c>
      <c r="P14" s="20"/>
      <c r="Q14" s="40"/>
      <c r="R14" s="40"/>
      <c r="S14" s="20"/>
      <c r="T14" s="20"/>
      <c r="U14" s="40"/>
      <c r="V14" s="40"/>
      <c r="W14" s="20"/>
      <c r="X14" s="20"/>
      <c r="Y14" s="20"/>
      <c r="Z14" s="20"/>
    </row>
    <row r="15" spans="1:36" x14ac:dyDescent="0.25">
      <c r="A15" s="8" t="s">
        <v>24</v>
      </c>
      <c r="B15" s="9" t="s">
        <v>273</v>
      </c>
      <c r="H15" s="9" t="s">
        <v>254</v>
      </c>
      <c r="I15" s="9" t="s">
        <v>256</v>
      </c>
      <c r="J15" s="9" t="s">
        <v>258</v>
      </c>
      <c r="K15" s="9" t="s">
        <v>260</v>
      </c>
      <c r="L15" s="9" t="s">
        <v>262</v>
      </c>
      <c r="M15" s="9" t="s">
        <v>264</v>
      </c>
      <c r="N15" s="9" t="s">
        <v>266</v>
      </c>
      <c r="O15" s="9" t="s">
        <v>268</v>
      </c>
      <c r="P15" s="9"/>
      <c r="Q15" s="9"/>
      <c r="R15" s="9"/>
      <c r="S15" s="9"/>
      <c r="T15" s="9"/>
      <c r="U15" s="9"/>
      <c r="V15" s="9"/>
      <c r="W15" s="9"/>
      <c r="X15" s="9"/>
      <c r="Y15" s="9"/>
      <c r="Z15" s="9"/>
    </row>
    <row r="16" spans="1:36" x14ac:dyDescent="0.25">
      <c r="A16" s="8" t="s">
        <v>25</v>
      </c>
      <c r="B16" s="9" t="s">
        <v>145</v>
      </c>
      <c r="C16" s="3" t="str">
        <f>CONCATENATE("# What are some common mutations of ",B14,"?")</f>
        <v># What are some common mutations of HTR2A?</v>
      </c>
      <c r="H16" s="9" t="s">
        <v>255</v>
      </c>
      <c r="I16" s="9" t="s">
        <v>257</v>
      </c>
      <c r="J16" s="9" t="s">
        <v>259</v>
      </c>
      <c r="K16" s="9" t="s">
        <v>261</v>
      </c>
      <c r="L16" s="9" t="s">
        <v>263</v>
      </c>
      <c r="M16" s="9" t="s">
        <v>265</v>
      </c>
      <c r="N16" s="9" t="s">
        <v>267</v>
      </c>
      <c r="O16" s="9" t="s">
        <v>269</v>
      </c>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[Ser34=](https://www.ncbi.nlm.nih.gov/projects/SNP/snp_ref.cgi?rs=6313)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[C46897343T](https://www.ncbi.nlm.nih.gov/projects/SNP/snp_ref.cgi?rs=6304)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[C46897343T](https://www.ncbi.nlm.nih.gov/projects/SNP/snp_ref.cgi?rs=6311)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[His452Tyr](https://www.ncbi.nlm.nih.gov/projects/SNP/snp_ref.cgi?rs=6314)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[T614-2211C](https://www.ncbi.nlm.nih.gov/projects/SNP/snp_ref.cgi?rs=6314) variant. This substitution of a single nucleotide is known as a missense mutation.</v>
      </c>
      <c r="O17" s="9" t="str">
        <f>CONCATENATE("People with this variant have one copy of the ",B67)</f>
        <v>People with this variant have one copy of the [C46866425T](https://www.ncbi.nlm.nih.gov/projects/SNP/snp_ref.cgi?rs=2770296)</v>
      </c>
      <c r="P17" s="9"/>
      <c r="Q17" s="9"/>
      <c r="R17" s="9"/>
      <c r="S17" s="9"/>
      <c r="T17" s="9"/>
      <c r="U17" s="9"/>
      <c r="V17" s="9"/>
      <c r="W17" s="9"/>
      <c r="X17" s="9"/>
      <c r="Y17" s="9"/>
      <c r="Z17" s="9"/>
    </row>
    <row r="18" spans="1:26" x14ac:dyDescent="0.25">
      <c r="C18" s="3" t="str">
        <f>CONCATENATE("There are ",B16," common variants in ",B14,": ",B25,", ",B31,", ",B37,", ",B43,", ",B49,", ",B55,", ",B61,", and ",B67,".")</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H19" s="9">
        <v>48.3</v>
      </c>
      <c r="I19" s="9">
        <v>24.3</v>
      </c>
      <c r="J19" s="9">
        <v>45.4</v>
      </c>
      <c r="K19" s="9">
        <v>1.3</v>
      </c>
      <c r="L19" s="9">
        <v>49.4</v>
      </c>
      <c r="M19" s="9">
        <v>14.5</v>
      </c>
      <c r="N19" s="9">
        <v>39.700000000000003</v>
      </c>
      <c r="O19" s="9">
        <v>36.200000000000003</v>
      </c>
      <c r="P19" s="9"/>
      <c r="Q19" s="9"/>
      <c r="R19" s="9"/>
      <c r="S19" s="9"/>
      <c r="T19" s="9"/>
      <c r="U19" s="9"/>
      <c r="V19" s="9"/>
      <c r="W19" s="9"/>
      <c r="X19" s="9"/>
      <c r="Y19" s="9"/>
      <c r="Z19" s="9"/>
    </row>
    <row r="20" spans="1:26" x14ac:dyDescent="0.25">
      <c r="C20" s="3" t="str">
        <f>CONCATENATE("&lt;# ",B22," #&gt;")</f>
        <v>&lt;# Ser34 #&gt;</v>
      </c>
      <c r="H20" s="9" t="str">
        <f>CONCATENATE("People with this variant have two copies of the ",B25," variant. This substitution of a single nucleotide is known as a missense mutation.")</f>
        <v>People with this variant have two copies of the [Ser34=](https://www.ncbi.nlm.nih.gov/projects/SNP/snp_ref.cgi?rs=6313)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[C46897343T](https://www.ncbi.nlm.nih.gov/projects/SNP/snp_ref.cgi?rs=6304)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[C46897343T](https://www.ncbi.nlm.nih.gov/projects/SNP/snp_ref.cgi?rs=6311)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[His452Tyr](https://www.ncbi.nlm.nih.gov/projects/SNP/snp_ref.cgi?rs=6314)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[T614-2211C](https://www.ncbi.nlm.nih.gov/projects/SNP/snp_ref.cgi?rs=6314)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20" s="9"/>
      <c r="Q20" s="9"/>
      <c r="R20" s="9"/>
      <c r="S20" s="9"/>
      <c r="T20" s="9"/>
      <c r="U20" s="9"/>
      <c r="V20" s="9"/>
      <c r="W20" s="9"/>
      <c r="X20" s="9"/>
      <c r="Y20" s="9"/>
      <c r="Z20" s="9"/>
    </row>
    <row r="21" spans="1:26" x14ac:dyDescent="0.25">
      <c r="A21" s="8" t="s">
        <v>29</v>
      </c>
      <c r="B21" s="19" t="s">
        <v>229</v>
      </c>
      <c r="C21" s="3" t="str">
        <f>CONCATENATE("  &lt;Variant hgvs=",CHAR(34),B21,CHAR(34)," name=",CHAR(34),B22,CHAR(34),"&gt; ")</f>
        <v xml:space="preserve">  &lt;Variant hgvs="NC_000013.11:g.46895805G&gt;A" name="Ser34"&gt; </v>
      </c>
      <c r="H21" s="9" t="s">
        <v>27</v>
      </c>
      <c r="I21" s="9" t="s">
        <v>27</v>
      </c>
      <c r="J21" s="9" t="s">
        <v>26</v>
      </c>
      <c r="K21" s="9"/>
      <c r="L21" s="9" t="s">
        <v>27</v>
      </c>
      <c r="M21" s="9" t="s">
        <v>26</v>
      </c>
      <c r="N21" s="9"/>
      <c r="O21" s="9" t="s">
        <v>27</v>
      </c>
      <c r="P21" s="9"/>
      <c r="Q21" s="9"/>
      <c r="R21" s="9"/>
      <c r="S21" s="9"/>
      <c r="T21" s="9"/>
      <c r="U21" s="9"/>
      <c r="V21" s="9"/>
      <c r="W21" s="9"/>
      <c r="X21" s="9"/>
      <c r="Y21" s="9"/>
      <c r="Z21" s="9"/>
    </row>
    <row r="22" spans="1:26" x14ac:dyDescent="0.25">
      <c r="A22" s="15" t="s">
        <v>30</v>
      </c>
      <c r="B22" s="21" t="s">
        <v>237</v>
      </c>
      <c r="H22" s="9">
        <v>32.1</v>
      </c>
      <c r="I22" s="9">
        <v>13.1</v>
      </c>
      <c r="J22" s="9">
        <v>23.5</v>
      </c>
      <c r="K22" s="9">
        <v>1.8</v>
      </c>
      <c r="L22" s="9">
        <v>32</v>
      </c>
      <c r="M22" s="9">
        <v>3.8</v>
      </c>
      <c r="N22" s="9">
        <v>17.399999999999999</v>
      </c>
      <c r="O22" s="9">
        <v>14.7</v>
      </c>
      <c r="P22" s="9"/>
      <c r="Q22" s="9"/>
      <c r="R22" s="9"/>
      <c r="S22" s="9"/>
      <c r="T22" s="9"/>
      <c r="U22" s="9"/>
      <c r="V22" s="9"/>
      <c r="W22" s="9"/>
      <c r="X22" s="9"/>
      <c r="Y22" s="9"/>
      <c r="Z22" s="9"/>
    </row>
    <row r="23" spans="1:26" x14ac:dyDescent="0.25">
      <c r="A23" s="15" t="s">
        <v>31</v>
      </c>
      <c r="B23" s="9" t="s">
        <v>34</v>
      </c>
      <c r="C23" s="3" t="str">
        <f>CONCATENATE("    This variant is a change at a specific point in the ",B14," gene from ",B23," to ",B24," resulting in incorrect ",B10," function. This substitution of a single nucleotide is known as a missense variant.")</f>
        <v xml:space="preserve">    This variant is a change at a specific point in the HTR2A gene from guanine (G) to adenine (A) resulting in incorrect 13 function. This substitution of a single nucleotide is known as a missense variant.</v>
      </c>
      <c r="H23" s="9" t="str">
        <f>CONCATENATE("Your ",B14," gene has no variants. A normal gene is referred to as a ",CHAR(34),"wild-type",CHAR(34)," gene.")</f>
        <v>Your HTR2A gene has no variants. A normal gene is referred to as a "wild-type" gene.</v>
      </c>
      <c r="I23" s="9" t="str">
        <f>CONCATENATE("Your ",B14," gene has no variants. A normal gene is referred to as a ",CHAR(34),"wild-type",CHAR(34)," gene.")</f>
        <v>Your HTR2A gene has no variants. A normal gene is referred to as a "wild-type" gene.</v>
      </c>
      <c r="J23" s="9" t="str">
        <f>CONCATENATE("Your ",B14," gene has no variants. A normal gene is referred to as a ",CHAR(34),"wild-type",CHAR(34)," gene.")</f>
        <v>Your HTR2A gene has no variants. A normal gene is referred to as a "wild-type" gene.</v>
      </c>
      <c r="K23" s="9" t="str">
        <f>CONCATENATE("Your ",B14," gene has no variants. A normal gene is referred to as a ",CHAR(34),"wild-type",CHAR(34)," gene.")</f>
        <v>Your HTR2A gene has no variants. A normal gene is referred to as a "wild-type" gene.</v>
      </c>
      <c r="L23" s="9" t="str">
        <f>CONCATENATE("Your ",B14," gene has no variants. A normal gene is referred to as a ",CHAR(34),"wild-type",CHAR(34)," gene.")</f>
        <v>Your HTR2A gene has no variants. A normal gene is referred to as a "wild-type" gene.</v>
      </c>
      <c r="M23" s="9" t="str">
        <f>CONCATENATE("Your ",B14," gene has no variants. A normal gene is referred to as a ",CHAR(34),"wild-type",CHAR(34)," gene.")</f>
        <v>Your HTR2A gene has no variants. A normal gene is referred to as a "wild-type" gene.</v>
      </c>
      <c r="N23" s="9" t="str">
        <f>CONCATENATE("Your ",B14," gene has no variants. A normal gene is referred to as a ",CHAR(34),"wild-type",CHAR(34)," gene.")</f>
        <v>Your HTR2A gene has no variants. A normal gene is referred to as a "wild-type" gene.</v>
      </c>
      <c r="O23" s="9" t="str">
        <f>CONCATENATE("Your ",B14," gene has no variants. A normal gene is referred to as a ",CHAR(34),"wild-type",CHAR(34)," gene.")</f>
        <v>Your HTR2A gene has no variants. A normal gene is referred to as a "wild-type" gene.</v>
      </c>
      <c r="P23" s="9"/>
      <c r="Q23" s="9"/>
      <c r="R23" s="9"/>
      <c r="S23" s="9"/>
      <c r="T23" s="9"/>
      <c r="U23" s="9"/>
      <c r="V23" s="9"/>
      <c r="W23" s="9"/>
      <c r="X23" s="9"/>
      <c r="Y23" s="9"/>
      <c r="Z23" s="9"/>
    </row>
    <row r="24" spans="1:26" x14ac:dyDescent="0.25">
      <c r="A24" s="15" t="s">
        <v>33</v>
      </c>
      <c r="B24" s="9" t="s">
        <v>32</v>
      </c>
      <c r="H24" s="9" t="s">
        <v>28</v>
      </c>
      <c r="I24" s="9" t="s">
        <v>28</v>
      </c>
      <c r="J24" s="9" t="s">
        <v>26</v>
      </c>
      <c r="K24" s="9"/>
      <c r="L24" s="9" t="s">
        <v>28</v>
      </c>
      <c r="M24" s="9" t="s">
        <v>26</v>
      </c>
      <c r="N24" s="9"/>
      <c r="O24" s="9" t="s">
        <v>28</v>
      </c>
      <c r="P24" s="9"/>
      <c r="Q24" s="9"/>
      <c r="R24" s="9"/>
      <c r="S24" s="9"/>
      <c r="T24" s="9"/>
      <c r="U24" s="9"/>
      <c r="V24" s="9"/>
      <c r="W24" s="9"/>
      <c r="X24" s="9"/>
      <c r="Y24" s="9"/>
      <c r="Z24" s="9"/>
    </row>
    <row r="25" spans="1:26" x14ac:dyDescent="0.25">
      <c r="A25" s="15" t="s">
        <v>35</v>
      </c>
      <c r="B25" s="9" t="s">
        <v>238</v>
      </c>
      <c r="C25" s="3" t="str">
        <f>"  &lt;/Variant&gt;"</f>
        <v xml:space="preserve">  &lt;/Variant&gt;</v>
      </c>
      <c r="H25" s="9">
        <v>19.600000000000001</v>
      </c>
      <c r="I25" s="9">
        <v>62.6</v>
      </c>
      <c r="J25" s="9">
        <v>31.2</v>
      </c>
      <c r="K25" s="9">
        <v>96.9</v>
      </c>
      <c r="L25" s="9">
        <v>18.600000000000001</v>
      </c>
      <c r="M25" s="9">
        <v>81.7</v>
      </c>
      <c r="N25" s="9">
        <v>42.9</v>
      </c>
      <c r="O25" s="9">
        <v>49.2</v>
      </c>
      <c r="P25" s="9"/>
      <c r="Q25" s="9"/>
      <c r="R25" s="9"/>
      <c r="S25" s="9"/>
      <c r="T25" s="9"/>
      <c r="U25" s="9"/>
      <c r="V25" s="9"/>
      <c r="W25" s="9"/>
      <c r="X25" s="9"/>
      <c r="Y25" s="9"/>
      <c r="Z25" s="9"/>
    </row>
    <row r="26" spans="1:26" x14ac:dyDescent="0.25">
      <c r="A26" s="15"/>
      <c r="C26" s="3" t="str">
        <f>CONCATENATE("&lt;# ",B28," #&gt;")</f>
        <v>&lt;# C46847701T #&gt;</v>
      </c>
    </row>
    <row r="27" spans="1:26" x14ac:dyDescent="0.25">
      <c r="A27" s="8" t="s">
        <v>29</v>
      </c>
      <c r="B27" s="29" t="s">
        <v>230</v>
      </c>
      <c r="C27" s="3" t="str">
        <f>CONCATENATE("  &lt;Variant hgvs=",CHAR(34),B27,CHAR(34)," name=",CHAR(34),B28,CHAR(34),"&gt; ")</f>
        <v xml:space="preserve">  &lt;Variant hgvs="NC_000013.11:g.46847701C&gt;T" name="C46847701T"&gt; </v>
      </c>
    </row>
    <row r="28" spans="1:26" x14ac:dyDescent="0.25">
      <c r="A28" s="15" t="s">
        <v>30</v>
      </c>
      <c r="B28" s="9" t="s">
        <v>239</v>
      </c>
    </row>
    <row r="29" spans="1:26" x14ac:dyDescent="0.25">
      <c r="A29" s="15" t="s">
        <v>31</v>
      </c>
      <c r="B29" s="9" t="s">
        <v>93</v>
      </c>
      <c r="C29" s="3" t="str">
        <f>CONCATENATE("    This variant is a change at a specific point in the ",B14," gene from ",B29," to ",B30," resulting in incorrect ",B10," function. This substitution of a single nucleotide is known as a missense variant.")</f>
        <v xml:space="preserve">    This variant is a change at a specific point in the HTR2A gene from cytosine (C) to thymine (T) resulting in incorrect 13 function. This substitution of a single nucleotide is known as a missense variant.</v>
      </c>
    </row>
    <row r="30" spans="1:26" x14ac:dyDescent="0.25">
      <c r="A30" s="15" t="s">
        <v>33</v>
      </c>
      <c r="B30" s="9" t="s">
        <v>36</v>
      </c>
    </row>
    <row r="31" spans="1:26" x14ac:dyDescent="0.25">
      <c r="A31" s="15" t="s">
        <v>35</v>
      </c>
      <c r="B31" s="9" t="s">
        <v>240</v>
      </c>
      <c r="C31" s="3" t="str">
        <f>"  &lt;/Variant&gt;"</f>
        <v xml:space="preserve">  &lt;/Variant&gt;</v>
      </c>
    </row>
    <row r="32" spans="1:26" x14ac:dyDescent="0.25">
      <c r="A32" s="8"/>
      <c r="C32" s="3" t="str">
        <f>CONCATENATE("&lt;# ",B34," #&gt;")</f>
        <v>&lt;# T46848951C #&gt;</v>
      </c>
    </row>
    <row r="33" spans="1:3" x14ac:dyDescent="0.25">
      <c r="A33" s="8" t="s">
        <v>29</v>
      </c>
      <c r="B33" s="19" t="s">
        <v>231</v>
      </c>
      <c r="C33" s="3" t="str">
        <f>CONCATENATE("  &lt;Variant hgvs=",CHAR(34),B33,CHAR(34)," name=",CHAR(34),B34,CHAR(34),"&gt; ")</f>
        <v xml:space="preserve">  &lt;Variant hgvs="NC_000013.11:g.46848951T&gt;C" name="T46848951C"&gt; </v>
      </c>
    </row>
    <row r="34" spans="1:3" x14ac:dyDescent="0.25">
      <c r="A34" s="15" t="s">
        <v>30</v>
      </c>
      <c r="B34" s="9" t="s">
        <v>241</v>
      </c>
    </row>
    <row r="35" spans="1:3" x14ac:dyDescent="0.25">
      <c r="A35" s="15" t="s">
        <v>31</v>
      </c>
      <c r="B35" s="9" t="s">
        <v>36</v>
      </c>
      <c r="C35" s="3" t="str">
        <f>CONCATENATE("    This variant is a change at a specific point in the ",B14," gene from ",B35," to ",B36," resulting in incorrect ",B10," function. This substitution of a single nucleotide is known as a missense variant.")</f>
        <v xml:space="preserve">    This variant is a change at a specific point in the HTR2A gene from thymine (T) to cytosine (C) resulting in incorrect 13 function. This substitution of a single nucleotide is known as a missense variant.</v>
      </c>
    </row>
    <row r="36" spans="1:3" x14ac:dyDescent="0.25">
      <c r="A36" s="15" t="s">
        <v>33</v>
      </c>
      <c r="B36" s="9" t="s">
        <v>93</v>
      </c>
    </row>
    <row r="37" spans="1:3" x14ac:dyDescent="0.25">
      <c r="A37" s="15" t="s">
        <v>35</v>
      </c>
      <c r="B37" s="9" t="s">
        <v>242</v>
      </c>
      <c r="C37" s="3" t="str">
        <f>"  &lt;/Variant&gt;"</f>
        <v xml:space="preserve">  &lt;/Variant&gt;</v>
      </c>
    </row>
    <row r="38" spans="1:3" x14ac:dyDescent="0.25">
      <c r="A38" s="15"/>
      <c r="C38" s="3" t="str">
        <f>CONCATENATE("&lt;# ",B40," #&gt;")</f>
        <v>&lt;# Ile197Val #&gt;</v>
      </c>
    </row>
    <row r="39" spans="1:3" x14ac:dyDescent="0.25">
      <c r="A39" s="8" t="s">
        <v>29</v>
      </c>
      <c r="B39" s="19" t="s">
        <v>232</v>
      </c>
      <c r="C39" s="3" t="str">
        <f>CONCATENATE("  &lt;Variant hgvs=",CHAR(34),B39,CHAR(34)," name=",CHAR(34),B40,CHAR(34),"&gt; ")</f>
        <v xml:space="preserve">  &lt;Variant hgvs="NC_000013.11:g.46892414T&gt;C" name="Ile197Val"&gt; </v>
      </c>
    </row>
    <row r="40" spans="1:3" x14ac:dyDescent="0.25">
      <c r="A40" s="15" t="s">
        <v>30</v>
      </c>
      <c r="B40" s="9" t="s">
        <v>252</v>
      </c>
    </row>
    <row r="41" spans="1:3" x14ac:dyDescent="0.25">
      <c r="A41" s="15" t="s">
        <v>31</v>
      </c>
      <c r="B41" s="9" t="s">
        <v>36</v>
      </c>
      <c r="C41" s="3" t="str">
        <f>CONCATENATE("    This variant is a change at a specific point in the ",B14," gene from ",B41," to ",B42," resulting in incorrect ",B10," function. This substitution of a single nucleotide is known as a missense variant.")</f>
        <v xml:space="preserve">    This variant is a change at a specific point in the HTR2A gene from thymine (T) to cytosine (C) resulting in incorrect 13 function. This substitution of a single nucleotide is known as a missense variant.</v>
      </c>
    </row>
    <row r="42" spans="1:3" x14ac:dyDescent="0.25">
      <c r="A42" s="15" t="s">
        <v>33</v>
      </c>
      <c r="B42" s="9" t="s">
        <v>93</v>
      </c>
    </row>
    <row r="43" spans="1:3" x14ac:dyDescent="0.25">
      <c r="A43" s="15" t="s">
        <v>35</v>
      </c>
      <c r="B43" s="9" t="s">
        <v>244</v>
      </c>
      <c r="C43" s="3" t="str">
        <f>"  &lt;/Variant&gt;"</f>
        <v xml:space="preserve">  &lt;/Variant&gt;</v>
      </c>
    </row>
    <row r="44" spans="1:3" x14ac:dyDescent="0.25">
      <c r="A44" s="15"/>
      <c r="C44" s="3" t="str">
        <f>CONCATENATE("&lt;# ",B46," #&gt;")</f>
        <v>&lt;# C46897343T #&gt;</v>
      </c>
    </row>
    <row r="45" spans="1:3" x14ac:dyDescent="0.25">
      <c r="A45" s="8" t="s">
        <v>29</v>
      </c>
      <c r="B45" s="19" t="s">
        <v>233</v>
      </c>
      <c r="C45" s="3" t="str">
        <f>CONCATENATE("  &lt;Variant hgvs=",CHAR(34),B45,CHAR(34)," name=",CHAR(34),B46,CHAR(34),"&gt; ")</f>
        <v xml:space="preserve">  &lt;Variant hgvs="NC_000013.11:g.46897343C&gt;T" name="C46897343T"&gt; </v>
      </c>
    </row>
    <row r="46" spans="1:3" x14ac:dyDescent="0.25">
      <c r="A46" s="15" t="s">
        <v>30</v>
      </c>
      <c r="B46" s="9" t="s">
        <v>243</v>
      </c>
    </row>
    <row r="47" spans="1:3" x14ac:dyDescent="0.25">
      <c r="A47" s="15" t="s">
        <v>31</v>
      </c>
      <c r="B47" s="9" t="s">
        <v>93</v>
      </c>
      <c r="C47" s="3" t="str">
        <f>CONCATENATE("    This variant is a change at a specific point in the ",B14," gene from ",B47," to ",B48," resulting in incorrect ",B10," function. This substitution of a single nucleotide is known as a missense variant.")</f>
        <v xml:space="preserve">    This variant is a change at a specific point in the HTR2A gene from cytosine (C) to thymine (T) resulting in incorrect 13 function. This substitution of a single nucleotide is known as a missense variant.</v>
      </c>
    </row>
    <row r="48" spans="1:3" x14ac:dyDescent="0.25">
      <c r="A48" s="15" t="s">
        <v>33</v>
      </c>
      <c r="B48" s="9" t="s">
        <v>36</v>
      </c>
    </row>
    <row r="49" spans="1:16" x14ac:dyDescent="0.25">
      <c r="A49" s="15" t="s">
        <v>35</v>
      </c>
      <c r="B49" s="9" t="s">
        <v>245</v>
      </c>
      <c r="C49" s="3" t="str">
        <f>"  &lt;/Variant&gt;"</f>
        <v xml:space="preserve">  &lt;/Variant&gt;</v>
      </c>
    </row>
    <row r="50" spans="1:16" x14ac:dyDescent="0.25">
      <c r="A50" s="15"/>
      <c r="C50" s="3" t="str">
        <f>CONCATENATE("&lt;# ",B52," #&gt;")</f>
        <v>&lt;# His452Tyr #&gt;</v>
      </c>
    </row>
    <row r="51" spans="1:16" x14ac:dyDescent="0.25">
      <c r="A51" s="8" t="s">
        <v>29</v>
      </c>
      <c r="B51" s="19" t="s">
        <v>234</v>
      </c>
      <c r="C51" s="3" t="str">
        <f>CONCATENATE("  &lt;Variant hgvs=",CHAR(34),B51,CHAR(34)," name=",CHAR(34),B52,CHAR(34),"&gt; ")</f>
        <v xml:space="preserve">  &lt;Variant hgvs="NC_000013.11:g.46834899G&gt;A" name="His452Tyr"&gt; </v>
      </c>
    </row>
    <row r="52" spans="1:16" x14ac:dyDescent="0.25">
      <c r="A52" s="15" t="s">
        <v>30</v>
      </c>
      <c r="B52" s="9" t="s">
        <v>246</v>
      </c>
    </row>
    <row r="53" spans="1:16" x14ac:dyDescent="0.25">
      <c r="A53" s="15" t="s">
        <v>31</v>
      </c>
      <c r="B53" s="9" t="s">
        <v>34</v>
      </c>
      <c r="C53" s="3" t="str">
        <f>CONCATENATE("    This variant is a change at a specific point in the ",B14," gene from ",B53," to ",B54," resulting in incorrect ",B10," function. This substitution of a single nucleotide is known as a missense variant.")</f>
        <v xml:space="preserve">    This variant is a change at a specific point in the HTR2A gene from guanine (G) to adenine (A) resulting in incorrect 13 function. This substitution of a single nucleotide is known as a missense variant.</v>
      </c>
    </row>
    <row r="54" spans="1:16" x14ac:dyDescent="0.25">
      <c r="A54" s="15" t="s">
        <v>33</v>
      </c>
      <c r="B54" s="9" t="s">
        <v>32</v>
      </c>
    </row>
    <row r="55" spans="1:16" x14ac:dyDescent="0.25">
      <c r="A55" s="15" t="s">
        <v>35</v>
      </c>
      <c r="B55" s="23" t="s">
        <v>247</v>
      </c>
      <c r="C55" s="3" t="str">
        <f>"  &lt;/Variant&gt;"</f>
        <v xml:space="preserve">  &lt;/Variant&gt;</v>
      </c>
    </row>
    <row r="56" spans="1:16" x14ac:dyDescent="0.25">
      <c r="A56" s="15"/>
      <c r="C56" s="3" t="str">
        <f>CONCATENATE("&lt;# ",B58," #&gt;")</f>
        <v>&lt;# T614-2211C #&gt;</v>
      </c>
    </row>
    <row r="57" spans="1:16" x14ac:dyDescent="0.25">
      <c r="A57" s="8" t="s">
        <v>29</v>
      </c>
      <c r="B57" s="19" t="s">
        <v>235</v>
      </c>
      <c r="C57" s="3" t="str">
        <f>CONCATENATE("  &lt;Variant hgvs=",CHAR(34),B57,CHAR(34)," name=",CHAR(34),B58,CHAR(34),"&gt; ")</f>
        <v xml:space="preserve">  &lt;Variant hgvs="NC_000013.11:g.46837850A&gt;G" name="T614-2211C"&gt; </v>
      </c>
    </row>
    <row r="58" spans="1:16" x14ac:dyDescent="0.25">
      <c r="A58" s="15" t="s">
        <v>30</v>
      </c>
      <c r="B58" s="9" t="s">
        <v>248</v>
      </c>
    </row>
    <row r="59" spans="1:16" x14ac:dyDescent="0.25">
      <c r="A59" s="15" t="s">
        <v>31</v>
      </c>
      <c r="B59" s="9" t="s">
        <v>36</v>
      </c>
      <c r="C59" s="3" t="str">
        <f>CONCATENATE("    This variant is a change at a specific point in the ",B14," gene from ",B59," to ",B60," resulting in incorrect ",B10," function. This substitution of a single nucleotide is known as a missense variant.")</f>
        <v xml:space="preserve">    This variant is a change at a specific point in the HTR2A gene from thymine (T) to cytosine (C) resulting in incorrect 13 function. This substitution of a single nucleotide is known as a missense variant.</v>
      </c>
    </row>
    <row r="60" spans="1:16" x14ac:dyDescent="0.25">
      <c r="A60" s="15" t="s">
        <v>33</v>
      </c>
      <c r="B60" s="9" t="s">
        <v>93</v>
      </c>
    </row>
    <row r="61" spans="1:16" s="4" customFormat="1" x14ac:dyDescent="0.25">
      <c r="A61" s="22" t="s">
        <v>35</v>
      </c>
      <c r="B61" s="23" t="s">
        <v>249</v>
      </c>
      <c r="C61" s="4" t="str">
        <f>"  &lt;/Variant&gt;"</f>
        <v xml:space="preserve">  &lt;/Variant&gt;</v>
      </c>
    </row>
    <row r="62" spans="1:16" s="4" customFormat="1" x14ac:dyDescent="0.25">
      <c r="A62" s="24"/>
      <c r="B62" s="23"/>
      <c r="C62" s="4" t="str">
        <f>CONCATENATE("&lt;# ",B64," #&gt;")</f>
        <v>&lt;# C46866425T #&gt;</v>
      </c>
    </row>
    <row r="63" spans="1:16" s="4" customFormat="1" x14ac:dyDescent="0.25">
      <c r="A63" s="24" t="s">
        <v>29</v>
      </c>
      <c r="B63" s="25" t="s">
        <v>236</v>
      </c>
      <c r="C63" s="4" t="str">
        <f>CONCATENATE("  &lt;Variant hgvs=",CHAR(34),B63,CHAR(34)," name=",CHAR(34),B64,CHAR(34),"&gt; ")</f>
        <v xml:space="preserve">  &lt;Variant hgvs="NC_000013.11:g.46866425C&gt;T" name="C46866425T"&gt; </v>
      </c>
      <c r="H63" s="26"/>
      <c r="I63" s="26"/>
      <c r="J63" s="26"/>
      <c r="K63" s="26"/>
      <c r="L63" s="26"/>
      <c r="M63" s="26"/>
      <c r="N63" s="26"/>
      <c r="O63" s="26"/>
      <c r="P63" s="26"/>
    </row>
    <row r="64" spans="1:16" s="4" customFormat="1" x14ac:dyDescent="0.25">
      <c r="A64" s="22" t="s">
        <v>30</v>
      </c>
      <c r="B64" s="23" t="s">
        <v>250</v>
      </c>
      <c r="H64" s="23"/>
      <c r="I64" s="23"/>
      <c r="J64" s="23"/>
      <c r="K64" s="23"/>
      <c r="L64" s="23"/>
      <c r="M64" s="23"/>
      <c r="N64" s="23"/>
      <c r="O64" s="23"/>
      <c r="P64" s="23"/>
    </row>
    <row r="65" spans="1:16" x14ac:dyDescent="0.25">
      <c r="A65" s="15" t="s">
        <v>31</v>
      </c>
      <c r="B65" s="9" t="s">
        <v>93</v>
      </c>
      <c r="C65" s="3" t="str">
        <f>CONCATENATE("    This variant is a change at a specific point in the ",B14," gene from ",B65," to ",B66," resulting in incorrect ",B10," function. This substitution of a single nucleotide is known as a missense variant.")</f>
        <v xml:space="preserve">    This variant is a change at a specific point in the HTR2A gene from cytosine (C) to thymine (T) resulting in incorrect 13 function. This substitution of a single nucleotide is known as a missense variant.</v>
      </c>
      <c r="H65" s="9"/>
      <c r="I65" s="9"/>
      <c r="J65" s="9"/>
      <c r="K65" s="9"/>
      <c r="L65" s="9"/>
      <c r="M65" s="9"/>
      <c r="N65" s="9"/>
      <c r="O65" s="9"/>
      <c r="P65" s="9"/>
    </row>
    <row r="66" spans="1:16" x14ac:dyDescent="0.25">
      <c r="A66" s="15" t="s">
        <v>33</v>
      </c>
      <c r="B66" s="9" t="s">
        <v>36</v>
      </c>
      <c r="C66" s="3" t="s">
        <v>26</v>
      </c>
      <c r="H66" s="9"/>
      <c r="I66" s="9"/>
      <c r="J66" s="9"/>
      <c r="K66" s="9"/>
      <c r="L66" s="9"/>
      <c r="M66" s="9"/>
      <c r="N66" s="9"/>
      <c r="O66" s="9"/>
      <c r="P66" s="9"/>
    </row>
    <row r="67" spans="1:16" x14ac:dyDescent="0.25">
      <c r="A67" s="15" t="s">
        <v>35</v>
      </c>
      <c r="B67" s="9" t="s">
        <v>251</v>
      </c>
      <c r="C67" s="3" t="str">
        <f>"  &lt;/Variant&gt;"</f>
        <v xml:space="preserve">  &lt;/Variant&gt;</v>
      </c>
      <c r="H67" s="9"/>
      <c r="I67" s="9"/>
      <c r="J67" s="9"/>
      <c r="K67" s="9"/>
      <c r="L67" s="9"/>
      <c r="M67" s="9"/>
      <c r="N67" s="9"/>
      <c r="O67" s="9"/>
      <c r="P67" s="9"/>
    </row>
    <row r="68" spans="1:16" s="18" customFormat="1" x14ac:dyDescent="0.25">
      <c r="A68" s="27"/>
      <c r="B68" s="17"/>
    </row>
    <row r="69" spans="1:16" s="18" customFormat="1" x14ac:dyDescent="0.25">
      <c r="A69" s="27"/>
      <c r="B69" s="17"/>
      <c r="C69" s="18" t="str">
        <f>C20</f>
        <v>&lt;# Ser34 #&gt;</v>
      </c>
    </row>
    <row r="70" spans="1:16" x14ac:dyDescent="0.25">
      <c r="A70" s="15" t="s">
        <v>37</v>
      </c>
      <c r="B70" s="21" t="str">
        <f>H14</f>
        <v>NC_000013.11:g.</v>
      </c>
      <c r="C70" s="3" t="str">
        <f>CONCATENATE("  &lt;Genotype hgvs=",CHAR(34),B70,B71,";",B72,CHAR(34)," name=",CHAR(34),B22,CHAR(34),"&gt; ")</f>
        <v xml:space="preserve">  &lt;Genotype hgvs="NC_000013.11:g.[46895805G&gt;A];[46895805=]" name="Ser34"&gt; </v>
      </c>
    </row>
    <row r="71" spans="1:16" x14ac:dyDescent="0.25">
      <c r="A71" s="15" t="s">
        <v>35</v>
      </c>
      <c r="B71" s="21" t="str">
        <f t="shared" ref="B71:B75" si="1">H15</f>
        <v>[46895805G&gt;A]</v>
      </c>
    </row>
    <row r="72" spans="1:16" x14ac:dyDescent="0.25">
      <c r="A72" s="15" t="s">
        <v>31</v>
      </c>
      <c r="B72" s="21" t="str">
        <f t="shared" si="1"/>
        <v>[46895805=]</v>
      </c>
      <c r="C72" s="3" t="s">
        <v>38</v>
      </c>
    </row>
    <row r="73" spans="1:16" x14ac:dyDescent="0.25">
      <c r="A73" s="15" t="s">
        <v>39</v>
      </c>
      <c r="B73" s="21" t="str">
        <f t="shared" si="1"/>
        <v>People with this variant have one copy of the [Ser34=](https://www.ncbi.nlm.nih.gov/projects/SNP/snp_ref.cgi?rs=6313) variant. This substitution of a single nucleotide is known as a missense mutation.</v>
      </c>
      <c r="C73" s="3" t="s">
        <v>26</v>
      </c>
    </row>
    <row r="74" spans="1:16" x14ac:dyDescent="0.25">
      <c r="A74" s="8" t="s">
        <v>40</v>
      </c>
      <c r="B74" s="21" t="str">
        <f t="shared" si="1"/>
        <v>You are in the Moderate Loss of Function category. See below for more information.</v>
      </c>
      <c r="C74" s="3" t="str">
        <f>CONCATENATE("    ",B73)</f>
        <v xml:space="preserve">    People with this variant have one copy of the [Ser34=](https://www.ncbi.nlm.nih.gov/projects/SNP/snp_ref.cgi?rs=6313) variant. This substitution of a single nucleotide is known as a missense mutation.</v>
      </c>
    </row>
    <row r="75" spans="1:16" x14ac:dyDescent="0.25">
      <c r="A75" s="8" t="s">
        <v>41</v>
      </c>
      <c r="B75" s="21">
        <f t="shared" si="1"/>
        <v>48.3</v>
      </c>
    </row>
    <row r="76" spans="1:16" x14ac:dyDescent="0.25">
      <c r="A76" s="15"/>
      <c r="C76" s="3" t="s">
        <v>42</v>
      </c>
    </row>
    <row r="77" spans="1:16" x14ac:dyDescent="0.25">
      <c r="A77" s="8"/>
    </row>
    <row r="78" spans="1:16" x14ac:dyDescent="0.25">
      <c r="A78" s="8"/>
      <c r="C78" s="3" t="str">
        <f>CONCATENATE("    ",B74)</f>
        <v xml:space="preserve">    You are in the Moderate Loss of Function category. See below for more information.</v>
      </c>
    </row>
    <row r="79" spans="1:16" x14ac:dyDescent="0.25">
      <c r="A79" s="8"/>
    </row>
    <row r="80" spans="1:16" x14ac:dyDescent="0.25">
      <c r="A80" s="8"/>
      <c r="C80" s="3" t="s">
        <v>43</v>
      </c>
    </row>
    <row r="81" spans="1:3" x14ac:dyDescent="0.25">
      <c r="A81" s="15"/>
    </row>
    <row r="82" spans="1:3" x14ac:dyDescent="0.25">
      <c r="A82" s="15"/>
      <c r="C82" s="3" t="str">
        <f>CONCATENATE( "    &lt;piechart percentage=",B75," /&gt;")</f>
        <v xml:space="preserve">    &lt;piechart percentage=48.3 /&gt;</v>
      </c>
    </row>
    <row r="83" spans="1:3" x14ac:dyDescent="0.25">
      <c r="A83" s="15"/>
      <c r="C83" s="3" t="str">
        <f>"  &lt;/Genotype&gt;"</f>
        <v xml:space="preserve">  &lt;/Genotype&gt;</v>
      </c>
    </row>
    <row r="84" spans="1:3" x14ac:dyDescent="0.25">
      <c r="A84" s="15" t="s">
        <v>44</v>
      </c>
      <c r="B84" s="9" t="str">
        <f>H20</f>
        <v>People with this variant have two copies of the [Ser34=](https://www.ncbi.nlm.nih.gov/projects/SNP/snp_ref.cgi?rs=6313) variant. This substitution of a single nucleotide is known as a missense mutation.</v>
      </c>
      <c r="C84" s="3" t="str">
        <f>CONCATENATE("  &lt;Genotype hgvs=",CHAR(34),B70,B71,";",B71,CHAR(34)," name=",CHAR(34),B22,CHAR(34),"&gt; ")</f>
        <v xml:space="preserve">  &lt;Genotype hgvs="NC_000013.11:g.[46895805G&gt;A];[46895805G&gt;A]" name="Ser34"&gt; </v>
      </c>
    </row>
    <row r="85" spans="1:3" x14ac:dyDescent="0.25">
      <c r="A85" s="8" t="s">
        <v>45</v>
      </c>
      <c r="B85" s="9" t="str">
        <f t="shared" ref="B85:B86" si="2">H21</f>
        <v>You are in the Moderate Loss of Function category. See below for more information.</v>
      </c>
      <c r="C85" s="3" t="s">
        <v>26</v>
      </c>
    </row>
    <row r="86" spans="1:3" x14ac:dyDescent="0.25">
      <c r="A86" s="8" t="s">
        <v>41</v>
      </c>
      <c r="B86" s="9">
        <f t="shared" si="2"/>
        <v>32.1</v>
      </c>
      <c r="C86" s="3" t="s">
        <v>38</v>
      </c>
    </row>
    <row r="87" spans="1:3" x14ac:dyDescent="0.25">
      <c r="A87" s="8"/>
    </row>
    <row r="88" spans="1:3" x14ac:dyDescent="0.25">
      <c r="A88" s="15"/>
      <c r="C88" s="3" t="str">
        <f>CONCATENATE("    ",B84)</f>
        <v xml:space="preserve">    People with this variant have two copies of the [Ser34=](https://www.ncbi.nlm.nih.gov/projects/SNP/snp_ref.cgi?rs=6313) variant. This substitution of a single nucleotide is known as a missense mutation.</v>
      </c>
    </row>
    <row r="89" spans="1:3" x14ac:dyDescent="0.25">
      <c r="A89" s="8"/>
    </row>
    <row r="90" spans="1:3" x14ac:dyDescent="0.25">
      <c r="A90" s="8"/>
      <c r="C90" s="3" t="s">
        <v>42</v>
      </c>
    </row>
    <row r="91" spans="1:3" x14ac:dyDescent="0.25">
      <c r="A91" s="8"/>
    </row>
    <row r="92" spans="1:3" x14ac:dyDescent="0.25">
      <c r="A92" s="8"/>
      <c r="C92" s="3" t="str">
        <f>CONCATENATE("    ",B85)</f>
        <v xml:space="preserve">    You are in the Moderate Loss of Function category. See below for more information.</v>
      </c>
    </row>
    <row r="93" spans="1:3" x14ac:dyDescent="0.25">
      <c r="A93" s="8"/>
    </row>
    <row r="94" spans="1:3" x14ac:dyDescent="0.25">
      <c r="A94" s="15"/>
      <c r="C94" s="3" t="s">
        <v>43</v>
      </c>
    </row>
    <row r="95" spans="1:3" x14ac:dyDescent="0.25">
      <c r="A95" s="15"/>
    </row>
    <row r="96" spans="1:3" x14ac:dyDescent="0.25">
      <c r="A96" s="15"/>
      <c r="C96" s="3" t="str">
        <f>CONCATENATE( "    &lt;piechart percentage=",B86," /&gt;")</f>
        <v xml:space="preserve">    &lt;piechart percentage=32.1 /&gt;</v>
      </c>
    </row>
    <row r="97" spans="1:3" x14ac:dyDescent="0.25">
      <c r="A97" s="15"/>
      <c r="C97" s="3" t="str">
        <f>"  &lt;/Genotype&gt;"</f>
        <v xml:space="preserve">  &lt;/Genotype&gt;</v>
      </c>
    </row>
    <row r="98" spans="1:3" x14ac:dyDescent="0.25">
      <c r="A98" s="15" t="s">
        <v>46</v>
      </c>
      <c r="B98" s="9" t="str">
        <f>H23</f>
        <v>Your HTR2A gene has no variants. A normal gene is referred to as a "wild-type" gene.</v>
      </c>
      <c r="C98" s="3" t="str">
        <f>CONCATENATE("  &lt;Genotype hgvs=",CHAR(34),B70,B72,";",B72,CHAR(34)," name=",CHAR(34),B22,CHAR(34),"&gt; ")</f>
        <v xml:space="preserve">  &lt;Genotype hgvs="NC_000013.11:g.[46895805=];[46895805=]" name="Ser34"&gt; </v>
      </c>
    </row>
    <row r="99" spans="1:3" x14ac:dyDescent="0.25">
      <c r="A99" s="8" t="s">
        <v>47</v>
      </c>
      <c r="B99" s="9" t="str">
        <f t="shared" ref="B99:B100" si="3">H24</f>
        <v>This variant is not associated with increased risk.</v>
      </c>
      <c r="C99" s="3" t="s">
        <v>26</v>
      </c>
    </row>
    <row r="100" spans="1:3" x14ac:dyDescent="0.25">
      <c r="A100" s="8" t="s">
        <v>41</v>
      </c>
      <c r="B100" s="9">
        <f t="shared" si="3"/>
        <v>19.600000000000001</v>
      </c>
      <c r="C100" s="3" t="s">
        <v>38</v>
      </c>
    </row>
    <row r="101" spans="1:3" x14ac:dyDescent="0.25">
      <c r="A101" s="15"/>
    </row>
    <row r="102" spans="1:3" x14ac:dyDescent="0.25">
      <c r="A102" s="8"/>
      <c r="C102" s="3" t="str">
        <f>CONCATENATE("    ",B98)</f>
        <v xml:space="preserve">    Your HTR2A gene has no variants. A normal gene is referred to as a "wild-type" gene.</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percentage=",B100," /&gt;")</f>
        <v xml:space="preserve">    &lt;piechart percentage=19.6 /&gt;</v>
      </c>
    </row>
    <row r="107" spans="1:3" x14ac:dyDescent="0.25">
      <c r="A107" s="15"/>
      <c r="C107" s="3" t="str">
        <f>"  &lt;/Genotype&gt;"</f>
        <v xml:space="preserve">  &lt;/Genotype&gt;</v>
      </c>
    </row>
    <row r="108" spans="1:3" x14ac:dyDescent="0.25">
      <c r="A108" s="15"/>
      <c r="C108" s="3" t="str">
        <f>C26</f>
        <v>&lt;# C46847701T #&gt;</v>
      </c>
    </row>
    <row r="109" spans="1:3" x14ac:dyDescent="0.25">
      <c r="A109" s="15" t="s">
        <v>37</v>
      </c>
      <c r="B109" s="21" t="str">
        <f>I14</f>
        <v>NC_000013.11:g.</v>
      </c>
      <c r="C109" s="3" t="str">
        <f>CONCATENATE("  &lt;Genotype hgvs=",CHAR(34),B109,B110,";",B111,CHAR(34)," name=",CHAR(34),B28,CHAR(34),"&gt; ")</f>
        <v xml:space="preserve">  &lt;Genotype hgvs="NC_000013.11:g.[46847701C&gt;T];[46847701=]" name="C46847701T"&gt; </v>
      </c>
    </row>
    <row r="110" spans="1:3" x14ac:dyDescent="0.25">
      <c r="A110" s="15" t="s">
        <v>35</v>
      </c>
      <c r="B110" s="21" t="str">
        <f t="shared" ref="B110:B114" si="4">I15</f>
        <v>[46847701C&gt;T]</v>
      </c>
    </row>
    <row r="111" spans="1:3" x14ac:dyDescent="0.25">
      <c r="A111" s="15" t="s">
        <v>31</v>
      </c>
      <c r="B111" s="21" t="str">
        <f t="shared" si="4"/>
        <v>[46847701=]</v>
      </c>
      <c r="C111" s="3" t="s">
        <v>38</v>
      </c>
    </row>
    <row r="112" spans="1:3" x14ac:dyDescent="0.25">
      <c r="A112" s="15" t="s">
        <v>39</v>
      </c>
      <c r="B112" s="21" t="str">
        <f t="shared" si="4"/>
        <v>People with this variant have one copy of the [C46847701T](https://www.ncbi.nlm.nih.gov/projects/SNP/snp_ref.cgi?rs=1923884) variant. This substitution of a single nucleotide is known as a missense mutation.</v>
      </c>
      <c r="C112" s="3" t="s">
        <v>26</v>
      </c>
    </row>
    <row r="113" spans="1:3" x14ac:dyDescent="0.25">
      <c r="A113" s="8" t="s">
        <v>40</v>
      </c>
      <c r="B113" s="21" t="str">
        <f t="shared" si="4"/>
        <v>You are in the Moderate Loss of Function category. See below for more information.</v>
      </c>
      <c r="C113" s="3" t="str">
        <f>CONCATENATE("    ",B112)</f>
        <v xml:space="preserve">    People with this variant have one copy of the [C46847701T](https://www.ncbi.nlm.nih.gov/projects/SNP/snp_ref.cgi?rs=1923884) variant. This substitution of a single nucleotide is known as a missense mutation.</v>
      </c>
    </row>
    <row r="114" spans="1:3" x14ac:dyDescent="0.25">
      <c r="A114" s="8" t="s">
        <v>41</v>
      </c>
      <c r="B114" s="21">
        <f t="shared" si="4"/>
        <v>24.3</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percentage=24.3 /&gt;</v>
      </c>
    </row>
    <row r="122" spans="1:3" x14ac:dyDescent="0.25">
      <c r="A122" s="15"/>
      <c r="C122" s="3" t="str">
        <f>"  &lt;/Genotype&gt;"</f>
        <v xml:space="preserve">  &lt;/Genotype&gt;</v>
      </c>
    </row>
    <row r="123" spans="1:3" x14ac:dyDescent="0.25">
      <c r="A123" s="15" t="s">
        <v>44</v>
      </c>
      <c r="B123" s="9" t="str">
        <f>I20</f>
        <v>People with this variant have two copies of the [C46847701T](https://www.ncbi.nlm.nih.gov/projects/SNP/snp_ref.cgi?rs=1923884) variant. This substitution of a single nucleotide is known as a missense mutation.</v>
      </c>
      <c r="C123" s="3" t="str">
        <f>CONCATENATE("  &lt;Genotype hgvs=",CHAR(34),B109,B110,";",B110,CHAR(34)," name=",CHAR(34),B28,CHAR(34),"&gt; ")</f>
        <v xml:space="preserve">  &lt;Genotype hgvs="NC_000013.11:g.[46847701C&gt;T];[46847701C&gt;T]" name="C46847701T"&gt; </v>
      </c>
    </row>
    <row r="124" spans="1:3" x14ac:dyDescent="0.25">
      <c r="A124" s="8" t="s">
        <v>45</v>
      </c>
      <c r="B124" s="9" t="str">
        <f t="shared" ref="B124:B125" si="5">I21</f>
        <v>You are in the Moderate Loss of Function category. See below for more information.</v>
      </c>
      <c r="C124" s="3" t="s">
        <v>26</v>
      </c>
    </row>
    <row r="125" spans="1:3" x14ac:dyDescent="0.25">
      <c r="A125" s="8" t="s">
        <v>41</v>
      </c>
      <c r="B125" s="9">
        <f t="shared" si="5"/>
        <v>13.1</v>
      </c>
      <c r="C125" s="3" t="s">
        <v>38</v>
      </c>
    </row>
    <row r="126" spans="1:3" x14ac:dyDescent="0.25">
      <c r="A126" s="8"/>
    </row>
    <row r="127" spans="1:3" x14ac:dyDescent="0.25">
      <c r="A127" s="15"/>
      <c r="C127" s="3" t="str">
        <f>CONCATENATE("    ",B123)</f>
        <v xml:space="preserve">    People with this variant have two copies of the [C46847701T](https://www.ncbi.nlm.nih.gov/projects/SNP/snp_ref.cgi?rs=1923884)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percentage=13.1 /&gt;</v>
      </c>
    </row>
    <row r="136" spans="1:3" x14ac:dyDescent="0.25">
      <c r="A136" s="15"/>
      <c r="C136" s="3" t="str">
        <f>"  &lt;/Genotype&gt;"</f>
        <v xml:space="preserve">  &lt;/Genotype&gt;</v>
      </c>
    </row>
    <row r="137" spans="1:3" x14ac:dyDescent="0.25">
      <c r="A137" s="15" t="s">
        <v>46</v>
      </c>
      <c r="B137" s="9" t="str">
        <f>I23</f>
        <v>Your HTR2A gene has no variants. A normal gene is referred to as a "wild-type" gene.</v>
      </c>
      <c r="C137" s="3" t="str">
        <f>CONCATENATE("  &lt;Genotype hgvs=",CHAR(34),B109,B111,";",B111,CHAR(34)," name=",CHAR(34),B28,CHAR(34),"&gt; ")</f>
        <v xml:space="preserve">  &lt;Genotype hgvs="NC_000013.11:g.[46847701=];[46847701=]" name="C46847701T"&gt; </v>
      </c>
    </row>
    <row r="138" spans="1:3" x14ac:dyDescent="0.25">
      <c r="A138" s="8" t="s">
        <v>47</v>
      </c>
      <c r="B138" s="9" t="str">
        <f t="shared" ref="B138:B139" si="6">I24</f>
        <v>This variant is not associated with increased risk.</v>
      </c>
      <c r="C138" s="3" t="s">
        <v>26</v>
      </c>
    </row>
    <row r="139" spans="1:3" x14ac:dyDescent="0.25">
      <c r="A139" s="8" t="s">
        <v>41</v>
      </c>
      <c r="B139" s="9">
        <f t="shared" si="6"/>
        <v>62.6</v>
      </c>
      <c r="C139" s="3" t="s">
        <v>38</v>
      </c>
    </row>
    <row r="140" spans="1:3" x14ac:dyDescent="0.25">
      <c r="A140" s="15"/>
    </row>
    <row r="141" spans="1:3" x14ac:dyDescent="0.25">
      <c r="A141" s="8"/>
      <c r="C141" s="3" t="str">
        <f>CONCATENATE("    ",B137)</f>
        <v xml:space="preserve">    Your HTR2A gene has no variants. A normal gene is referred to as a "wild-type" gene.</v>
      </c>
    </row>
    <row r="142" spans="1:3" x14ac:dyDescent="0.25">
      <c r="A142" s="8"/>
    </row>
    <row r="143" spans="1:3" x14ac:dyDescent="0.25">
      <c r="A143" s="15"/>
      <c r="C143" s="3" t="s">
        <v>43</v>
      </c>
    </row>
    <row r="144" spans="1:3" x14ac:dyDescent="0.25">
      <c r="A144" s="15"/>
    </row>
    <row r="145" spans="1:3" x14ac:dyDescent="0.25">
      <c r="A145" s="15"/>
      <c r="C145" s="3" t="str">
        <f>CONCATENATE( "    &lt;piechart percentage=",B139," /&gt;")</f>
        <v xml:space="preserve">    &lt;piechart percentage=62.6 /&gt;</v>
      </c>
    </row>
    <row r="146" spans="1:3" x14ac:dyDescent="0.25">
      <c r="A146" s="15"/>
      <c r="C146" s="3" t="str">
        <f>"  &lt;/Genotype&gt;"</f>
        <v xml:space="preserve">  &lt;/Genotype&gt;</v>
      </c>
    </row>
    <row r="147" spans="1:3" x14ac:dyDescent="0.25">
      <c r="A147" s="15"/>
      <c r="C147" s="3" t="str">
        <f>C32</f>
        <v>&lt;# T46848951C #&gt;</v>
      </c>
    </row>
    <row r="148" spans="1:3" x14ac:dyDescent="0.25">
      <c r="A148" s="15" t="s">
        <v>37</v>
      </c>
      <c r="B148" s="21" t="str">
        <f>J14</f>
        <v>NC_000013.11:g.</v>
      </c>
      <c r="C148" s="3" t="str">
        <f>CONCATENATE("  &lt;Genotype hgvs=",CHAR(34),B148,B149,";",B150,CHAR(34)," name=",CHAR(34),B34,CHAR(34),"&gt; ")</f>
        <v xml:space="preserve">  &lt;Genotype hgvs="NC_000013.11:g.[46848951T&gt;C];[46848951=]" name="T46848951C"&gt; </v>
      </c>
    </row>
    <row r="149" spans="1:3" x14ac:dyDescent="0.25">
      <c r="A149" s="15" t="s">
        <v>35</v>
      </c>
      <c r="B149" s="21" t="str">
        <f t="shared" ref="B149:B153" si="7">J15</f>
        <v>[46848951T&gt;C]</v>
      </c>
    </row>
    <row r="150" spans="1:3" x14ac:dyDescent="0.25">
      <c r="A150" s="15" t="s">
        <v>31</v>
      </c>
      <c r="B150" s="21" t="str">
        <f t="shared" si="7"/>
        <v>[46848951=]</v>
      </c>
      <c r="C150" s="3" t="s">
        <v>38</v>
      </c>
    </row>
    <row r="151" spans="1:3" x14ac:dyDescent="0.25">
      <c r="A151" s="15" t="s">
        <v>39</v>
      </c>
      <c r="B151" s="21" t="str">
        <f t="shared" si="7"/>
        <v>People with this variant have one copy of the [T46848951C](https://www.ncbi.nlm.nih.gov/projects/SNP/snp_ref.cgi?rs=1923885) variant. This substitution of a single nucleotide is known as a missense mutation.</v>
      </c>
      <c r="C151" s="3" t="s">
        <v>26</v>
      </c>
    </row>
    <row r="152" spans="1:3" x14ac:dyDescent="0.25">
      <c r="A152" s="8" t="s">
        <v>40</v>
      </c>
      <c r="B152" s="21" t="str">
        <f t="shared" si="7"/>
        <v xml:space="preserve"> </v>
      </c>
      <c r="C152" s="3" t="str">
        <f>CONCATENATE("    ",B151)</f>
        <v xml:space="preserve">    People with this variant have one copy of the [T46848951C](https://www.ncbi.nlm.nih.gov/projects/SNP/snp_ref.cgi?rs=1923885) variant. This substitution of a single nucleotide is known as a missense mutation.</v>
      </c>
    </row>
    <row r="153" spans="1:3" x14ac:dyDescent="0.25">
      <c r="A153" s="8" t="s">
        <v>41</v>
      </c>
      <c r="B153" s="21">
        <f t="shared" si="7"/>
        <v>45.4</v>
      </c>
    </row>
    <row r="154" spans="1:3" x14ac:dyDescent="0.25">
      <c r="A154" s="15"/>
      <c r="C154" s="3" t="s">
        <v>42</v>
      </c>
    </row>
    <row r="155" spans="1:3" x14ac:dyDescent="0.25">
      <c r="A155" s="8"/>
    </row>
    <row r="156" spans="1:3" x14ac:dyDescent="0.25">
      <c r="A156" s="8"/>
      <c r="C156" s="3" t="str">
        <f>CONCATENATE("    ",B152)</f>
        <v xml:space="preserve">     </v>
      </c>
    </row>
    <row r="157" spans="1:3" x14ac:dyDescent="0.25">
      <c r="A157" s="8"/>
    </row>
    <row r="158" spans="1:3" x14ac:dyDescent="0.25">
      <c r="A158" s="8"/>
      <c r="C158" s="3" t="s">
        <v>43</v>
      </c>
    </row>
    <row r="159" spans="1:3" x14ac:dyDescent="0.25">
      <c r="A159" s="15"/>
    </row>
    <row r="160" spans="1:3" x14ac:dyDescent="0.25">
      <c r="A160" s="15"/>
      <c r="C160" s="3" t="str">
        <f>CONCATENATE( "    &lt;piechart percentage=",B153," /&gt;")</f>
        <v xml:space="preserve">    &lt;piechart percentage=45.4 /&gt;</v>
      </c>
    </row>
    <row r="161" spans="1:3" x14ac:dyDescent="0.25">
      <c r="A161" s="15"/>
      <c r="C161" s="3" t="str">
        <f>"  &lt;/Genotype&gt;"</f>
        <v xml:space="preserve">  &lt;/Genotype&gt;</v>
      </c>
    </row>
    <row r="162" spans="1:3" x14ac:dyDescent="0.25">
      <c r="A162" s="15" t="s">
        <v>44</v>
      </c>
      <c r="B162" s="9" t="str">
        <f>J20</f>
        <v>People with this variant have two copies of the [T46848951C](https://www.ncbi.nlm.nih.gov/projects/SNP/snp_ref.cgi?rs=1923885) variant. This substitution of a single nucleotide is known as a missense mutation.</v>
      </c>
      <c r="C162" s="3" t="str">
        <f>CONCATENATE("  &lt;Genotype hgvs=",CHAR(34),B148,B149,";",B149,CHAR(34)," name=",CHAR(34),B34,CHAR(34),"&gt; ")</f>
        <v xml:space="preserve">  &lt;Genotype hgvs="NC_000013.11:g.[46848951T&gt;C];[46848951T&gt;C]" name="T46848951C"&gt; </v>
      </c>
    </row>
    <row r="163" spans="1:3" x14ac:dyDescent="0.25">
      <c r="A163" s="8" t="s">
        <v>45</v>
      </c>
      <c r="B163" s="9" t="str">
        <f t="shared" ref="B163:B164" si="8">J21</f>
        <v xml:space="preserve"> </v>
      </c>
      <c r="C163" s="3" t="s">
        <v>26</v>
      </c>
    </row>
    <row r="164" spans="1:3" x14ac:dyDescent="0.25">
      <c r="A164" s="8" t="s">
        <v>41</v>
      </c>
      <c r="B164" s="9">
        <f t="shared" si="8"/>
        <v>23.5</v>
      </c>
      <c r="C164" s="3" t="s">
        <v>38</v>
      </c>
    </row>
    <row r="165" spans="1:3" x14ac:dyDescent="0.25">
      <c r="A165" s="8"/>
    </row>
    <row r="166" spans="1:3" x14ac:dyDescent="0.25">
      <c r="A166" s="15"/>
      <c r="C166" s="3" t="str">
        <f>CONCATENATE("    ",B162)</f>
        <v xml:space="preserve">    People with this variant have two copies of the [T46848951C](https://www.ncbi.nlm.nih.gov/projects/SNP/snp_ref.cgi?rs=1923885) variant. This substitution of a single nucleotide is known as a missense mutation.</v>
      </c>
    </row>
    <row r="167" spans="1:3" x14ac:dyDescent="0.25">
      <c r="A167" s="8"/>
    </row>
    <row r="168" spans="1:3" x14ac:dyDescent="0.25">
      <c r="A168" s="8"/>
      <c r="C168" s="3" t="s">
        <v>42</v>
      </c>
    </row>
    <row r="169" spans="1:3" x14ac:dyDescent="0.25">
      <c r="A169" s="8"/>
    </row>
    <row r="170" spans="1:3" x14ac:dyDescent="0.25">
      <c r="A170" s="8"/>
      <c r="C170" s="3" t="str">
        <f>CONCATENATE("    ",B163)</f>
        <v xml:space="preserve">     </v>
      </c>
    </row>
    <row r="171" spans="1:3" x14ac:dyDescent="0.25">
      <c r="A171" s="8"/>
    </row>
    <row r="172" spans="1:3" x14ac:dyDescent="0.25">
      <c r="A172" s="15"/>
      <c r="C172" s="3" t="s">
        <v>43</v>
      </c>
    </row>
    <row r="173" spans="1:3" x14ac:dyDescent="0.25">
      <c r="A173" s="15"/>
    </row>
    <row r="174" spans="1:3" x14ac:dyDescent="0.25">
      <c r="A174" s="15"/>
      <c r="C174" s="3" t="str">
        <f>CONCATENATE( "    &lt;piechart percentage=",B164," /&gt;")</f>
        <v xml:space="preserve">    &lt;piechart percentage=23.5 /&gt;</v>
      </c>
    </row>
    <row r="175" spans="1:3" x14ac:dyDescent="0.25">
      <c r="A175" s="15"/>
      <c r="C175" s="3" t="str">
        <f>"  &lt;/Genotype&gt;"</f>
        <v xml:space="preserve">  &lt;/Genotype&gt;</v>
      </c>
    </row>
    <row r="176" spans="1:3" x14ac:dyDescent="0.25">
      <c r="A176" s="15" t="s">
        <v>46</v>
      </c>
      <c r="B176" s="9" t="str">
        <f>J23</f>
        <v>Your HTR2A gene has no variants. A normal gene is referred to as a "wild-type" gene.</v>
      </c>
      <c r="C176" s="3" t="str">
        <f>CONCATENATE("  &lt;Genotype hgvs=",CHAR(34),B148,B150,";",B150,CHAR(34)," name=",CHAR(34),B34,CHAR(34),"&gt; ")</f>
        <v xml:space="preserve">  &lt;Genotype hgvs="NC_000013.11:g.[46848951=];[46848951=]" name="T46848951C"&gt; </v>
      </c>
    </row>
    <row r="177" spans="1:3" x14ac:dyDescent="0.25">
      <c r="A177" s="8" t="s">
        <v>47</v>
      </c>
      <c r="B177" s="9" t="str">
        <f t="shared" ref="B177:B178" si="9">J24</f>
        <v xml:space="preserve"> </v>
      </c>
      <c r="C177" s="3" t="s">
        <v>26</v>
      </c>
    </row>
    <row r="178" spans="1:3" x14ac:dyDescent="0.25">
      <c r="A178" s="8" t="s">
        <v>41</v>
      </c>
      <c r="B178" s="9">
        <f t="shared" si="9"/>
        <v>31.2</v>
      </c>
      <c r="C178" s="3" t="s">
        <v>38</v>
      </c>
    </row>
    <row r="179" spans="1:3" x14ac:dyDescent="0.25">
      <c r="A179" s="15"/>
    </row>
    <row r="180" spans="1:3" x14ac:dyDescent="0.25">
      <c r="A180" s="8"/>
      <c r="C180" s="3" t="str">
        <f>CONCATENATE("    ",B176)</f>
        <v xml:space="preserve">    Your HTR2A gene has no variants. A normal gene is referred to as a "wild-type" gene.</v>
      </c>
    </row>
    <row r="181" spans="1:3" x14ac:dyDescent="0.25">
      <c r="A181" s="8"/>
    </row>
    <row r="182" spans="1:3" x14ac:dyDescent="0.25">
      <c r="A182" s="15"/>
      <c r="C182" s="3" t="s">
        <v>43</v>
      </c>
    </row>
    <row r="183" spans="1:3" x14ac:dyDescent="0.25">
      <c r="A183" s="15"/>
    </row>
    <row r="184" spans="1:3" x14ac:dyDescent="0.25">
      <c r="A184" s="15"/>
      <c r="C184" s="3" t="str">
        <f>CONCATENATE( "    &lt;piechart percentage=",B178," /&gt;")</f>
        <v xml:space="preserve">    &lt;piechart percentage=31.2 /&gt;</v>
      </c>
    </row>
    <row r="185" spans="1:3" x14ac:dyDescent="0.25">
      <c r="A185" s="15"/>
      <c r="C185" s="3" t="str">
        <f>"  &lt;/Genotype&gt;"</f>
        <v xml:space="preserve">  &lt;/Genotype&gt;</v>
      </c>
    </row>
    <row r="186" spans="1:3" x14ac:dyDescent="0.25">
      <c r="A186" s="15"/>
      <c r="C186" s="3" t="str">
        <f>C38</f>
        <v>&lt;# Ile197Val #&gt;</v>
      </c>
    </row>
    <row r="187" spans="1:3" x14ac:dyDescent="0.25">
      <c r="A187" s="15" t="s">
        <v>37</v>
      </c>
      <c r="B187" s="21" t="str">
        <f>K14</f>
        <v>NC_000013.11:g.</v>
      </c>
      <c r="C187" s="3" t="str">
        <f>CONCATENATE("  &lt;Genotype hgvs=",CHAR(34),B187,B188,";",B189,CHAR(34)," name=",CHAR(34),B40,CHAR(34),"&gt; ")</f>
        <v xml:space="preserve">  &lt;Genotype hgvs="NC_000013.11:g.[6892414T&gt;C];[6892414=]" name="Ile197Val"&gt; </v>
      </c>
    </row>
    <row r="188" spans="1:3" x14ac:dyDescent="0.25">
      <c r="A188" s="15" t="s">
        <v>35</v>
      </c>
      <c r="B188" s="21" t="str">
        <f t="shared" ref="B188:B192" si="10">K15</f>
        <v>[6892414T&gt;C]</v>
      </c>
    </row>
    <row r="189" spans="1:3" x14ac:dyDescent="0.25">
      <c r="A189" s="15" t="s">
        <v>31</v>
      </c>
      <c r="B189" s="21" t="str">
        <f t="shared" si="10"/>
        <v>[6892414=]</v>
      </c>
      <c r="C189" s="3" t="s">
        <v>38</v>
      </c>
    </row>
    <row r="190" spans="1:3" x14ac:dyDescent="0.25">
      <c r="A190" s="15" t="s">
        <v>39</v>
      </c>
      <c r="B190" s="21" t="str">
        <f t="shared" si="10"/>
        <v>People with this variant have one copy of the [C46897343T](https://www.ncbi.nlm.nih.gov/projects/SNP/snp_ref.cgi?rs=6304) variant. This substitution of a single nucleotide is known as a missense mutation.</v>
      </c>
      <c r="C190" s="3" t="s">
        <v>26</v>
      </c>
    </row>
    <row r="191" spans="1:3" x14ac:dyDescent="0.25">
      <c r="A191" s="8" t="s">
        <v>40</v>
      </c>
      <c r="B191" s="21">
        <f t="shared" si="10"/>
        <v>0</v>
      </c>
      <c r="C191" s="3" t="str">
        <f>CONCATENATE("    ",B190)</f>
        <v xml:space="preserve">    People with this variant have one copy of the [C46897343T](https://www.ncbi.nlm.nih.gov/projects/SNP/snp_ref.cgi?rs=6304) variant. This substitution of a single nucleotide is known as a missense mutation.</v>
      </c>
    </row>
    <row r="192" spans="1:3" x14ac:dyDescent="0.25">
      <c r="A192" s="8" t="s">
        <v>41</v>
      </c>
      <c r="B192" s="21">
        <f t="shared" si="10"/>
        <v>1.3</v>
      </c>
    </row>
    <row r="193" spans="1:3" x14ac:dyDescent="0.25">
      <c r="A193" s="15"/>
      <c r="C193" s="3" t="s">
        <v>42</v>
      </c>
    </row>
    <row r="194" spans="1:3" x14ac:dyDescent="0.25">
      <c r="A194" s="8"/>
    </row>
    <row r="195" spans="1:3" x14ac:dyDescent="0.25">
      <c r="A195" s="8"/>
      <c r="C195" s="3" t="str">
        <f>CONCATENATE("    ",B191)</f>
        <v xml:space="preserve">    0</v>
      </c>
    </row>
    <row r="196" spans="1:3" x14ac:dyDescent="0.25">
      <c r="A196" s="8"/>
    </row>
    <row r="197" spans="1:3" x14ac:dyDescent="0.25">
      <c r="A197" s="8"/>
      <c r="C197" s="3" t="s">
        <v>43</v>
      </c>
    </row>
    <row r="198" spans="1:3" x14ac:dyDescent="0.25">
      <c r="A198" s="15"/>
    </row>
    <row r="199" spans="1:3" x14ac:dyDescent="0.25">
      <c r="A199" s="15"/>
      <c r="C199" s="3" t="str">
        <f>CONCATENATE( "    &lt;piechart percentage=",B192," /&gt;")</f>
        <v xml:space="preserve">    &lt;piechart percentage=1.3 /&gt;</v>
      </c>
    </row>
    <row r="200" spans="1:3" x14ac:dyDescent="0.25">
      <c r="A200" s="15"/>
      <c r="C200" s="3" t="str">
        <f>"  &lt;/Genotype&gt;"</f>
        <v xml:space="preserve">  &lt;/Genotype&gt;</v>
      </c>
    </row>
    <row r="201" spans="1:3" x14ac:dyDescent="0.25">
      <c r="A201" s="15" t="s">
        <v>44</v>
      </c>
      <c r="B201" s="9" t="str">
        <f>K20</f>
        <v>People with this variant have two copies of the [C46897343T](https://www.ncbi.nlm.nih.gov/projects/SNP/snp_ref.cgi?rs=6304) variant. This substitution of a single nucleotide is known as a missense mutation.</v>
      </c>
      <c r="C201" s="3" t="str">
        <f>CONCATENATE("  &lt;Genotype hgvs=",CHAR(34),B187,B188,";",B188,CHAR(34)," name=",CHAR(34),B40,CHAR(34),"&gt; ")</f>
        <v xml:space="preserve">  &lt;Genotype hgvs="NC_000013.11:g.[6892414T&gt;C];[6892414T&gt;C]" name="Ile197Val"&gt; </v>
      </c>
    </row>
    <row r="202" spans="1:3" x14ac:dyDescent="0.25">
      <c r="A202" s="8" t="s">
        <v>45</v>
      </c>
      <c r="B202" s="9">
        <f t="shared" ref="B202:B203" si="11">K21</f>
        <v>0</v>
      </c>
      <c r="C202" s="3" t="s">
        <v>26</v>
      </c>
    </row>
    <row r="203" spans="1:3" x14ac:dyDescent="0.25">
      <c r="A203" s="8" t="s">
        <v>41</v>
      </c>
      <c r="B203" s="9">
        <f t="shared" si="11"/>
        <v>1.8</v>
      </c>
      <c r="C203" s="3" t="s">
        <v>38</v>
      </c>
    </row>
    <row r="204" spans="1:3" x14ac:dyDescent="0.25">
      <c r="A204" s="8"/>
    </row>
    <row r="205" spans="1:3" x14ac:dyDescent="0.25">
      <c r="A205" s="15"/>
      <c r="C205" s="3" t="str">
        <f>CONCATENATE("    ",B201)</f>
        <v xml:space="preserve">    People with this variant have two copies of the [C46897343T](https://www.ncbi.nlm.nih.gov/projects/SNP/snp_ref.cgi?rs=6304) variant. This substitution of a single nucleotide is known as a missense mutation.</v>
      </c>
    </row>
    <row r="206" spans="1:3" x14ac:dyDescent="0.25">
      <c r="A206" s="8"/>
    </row>
    <row r="207" spans="1:3" x14ac:dyDescent="0.25">
      <c r="A207" s="8"/>
      <c r="C207" s="3" t="s">
        <v>42</v>
      </c>
    </row>
    <row r="208" spans="1:3" x14ac:dyDescent="0.25">
      <c r="A208" s="8"/>
    </row>
    <row r="209" spans="1:3" x14ac:dyDescent="0.25">
      <c r="A209" s="8"/>
      <c r="C209" s="3" t="str">
        <f>CONCATENATE("    ",B202)</f>
        <v xml:space="preserve">    0</v>
      </c>
    </row>
    <row r="210" spans="1:3" x14ac:dyDescent="0.25">
      <c r="A210" s="8"/>
    </row>
    <row r="211" spans="1:3" x14ac:dyDescent="0.25">
      <c r="A211" s="15"/>
      <c r="C211" s="3" t="s">
        <v>43</v>
      </c>
    </row>
    <row r="212" spans="1:3" x14ac:dyDescent="0.25">
      <c r="A212" s="15"/>
    </row>
    <row r="213" spans="1:3" x14ac:dyDescent="0.25">
      <c r="A213" s="15"/>
      <c r="C213" s="3" t="str">
        <f>CONCATENATE( "    &lt;piechart percentage=",B203," /&gt;")</f>
        <v xml:space="preserve">    &lt;piechart percentage=1.8 /&gt;</v>
      </c>
    </row>
    <row r="214" spans="1:3" x14ac:dyDescent="0.25">
      <c r="A214" s="15"/>
      <c r="C214" s="3" t="str">
        <f>"  &lt;/Genotype&gt;"</f>
        <v xml:space="preserve">  &lt;/Genotype&gt;</v>
      </c>
    </row>
    <row r="215" spans="1:3" x14ac:dyDescent="0.25">
      <c r="A215" s="15" t="s">
        <v>46</v>
      </c>
      <c r="B215" s="9" t="str">
        <f>K23</f>
        <v>Your HTR2A gene has no variants. A normal gene is referred to as a "wild-type" gene.</v>
      </c>
      <c r="C215" s="3" t="str">
        <f>CONCATENATE("  &lt;Genotype hgvs=",CHAR(34),B187,B189,";",B189,CHAR(34)," name=",CHAR(34),B40,CHAR(34),"&gt; ")</f>
        <v xml:space="preserve">  &lt;Genotype hgvs="NC_000013.11:g.[6892414=];[6892414=]" name="Ile197Val"&gt; </v>
      </c>
    </row>
    <row r="216" spans="1:3" x14ac:dyDescent="0.25">
      <c r="A216" s="8" t="s">
        <v>47</v>
      </c>
      <c r="B216" s="9">
        <f t="shared" ref="B216:B217" si="12">K24</f>
        <v>0</v>
      </c>
      <c r="C216" s="3" t="s">
        <v>26</v>
      </c>
    </row>
    <row r="217" spans="1:3" x14ac:dyDescent="0.25">
      <c r="A217" s="8" t="s">
        <v>41</v>
      </c>
      <c r="B217" s="9">
        <f t="shared" si="12"/>
        <v>96.9</v>
      </c>
      <c r="C217" s="3" t="s">
        <v>38</v>
      </c>
    </row>
    <row r="218" spans="1:3" x14ac:dyDescent="0.25">
      <c r="A218" s="15"/>
    </row>
    <row r="219" spans="1:3" x14ac:dyDescent="0.25">
      <c r="A219" s="8"/>
      <c r="C219" s="3" t="str">
        <f>CONCATENATE("    ",B215)</f>
        <v xml:space="preserve">    Your HTR2A gene has no variants. A normal gene is referred to as a "wild-type" gene.</v>
      </c>
    </row>
    <row r="220" spans="1:3" x14ac:dyDescent="0.25">
      <c r="A220" s="8"/>
    </row>
    <row r="221" spans="1:3" x14ac:dyDescent="0.25">
      <c r="A221" s="8"/>
      <c r="C221" s="3" t="s">
        <v>42</v>
      </c>
    </row>
    <row r="222" spans="1:3" x14ac:dyDescent="0.25">
      <c r="A222" s="8"/>
    </row>
    <row r="223" spans="1:3" x14ac:dyDescent="0.25">
      <c r="A223" s="8"/>
      <c r="C223" s="3" t="str">
        <f>CONCATENATE("    ",B216)</f>
        <v xml:space="preserve">    0</v>
      </c>
    </row>
    <row r="224" spans="1:3" x14ac:dyDescent="0.25">
      <c r="A224" s="15"/>
    </row>
    <row r="225" spans="1:3" x14ac:dyDescent="0.25">
      <c r="A225" s="15"/>
      <c r="C225" s="3" t="s">
        <v>43</v>
      </c>
    </row>
    <row r="226" spans="1:3" x14ac:dyDescent="0.25">
      <c r="A226" s="15"/>
    </row>
    <row r="227" spans="1:3" x14ac:dyDescent="0.25">
      <c r="A227" s="15"/>
      <c r="C227" s="3" t="str">
        <f>CONCATENATE( "    &lt;piechart percentage=",B217," /&gt;")</f>
        <v xml:space="preserve">    &lt;piechart percentage=96.9 /&gt;</v>
      </c>
    </row>
    <row r="228" spans="1:3" x14ac:dyDescent="0.25">
      <c r="A228" s="15"/>
      <c r="C228" s="3" t="str">
        <f>"  &lt;/Genotype&gt;"</f>
        <v xml:space="preserve">  &lt;/Genotype&gt;</v>
      </c>
    </row>
    <row r="229" spans="1:3" x14ac:dyDescent="0.25">
      <c r="A229" s="15"/>
      <c r="C229" s="3" t="str">
        <f>C44</f>
        <v>&lt;# C46897343T #&gt;</v>
      </c>
    </row>
    <row r="230" spans="1:3" x14ac:dyDescent="0.25">
      <c r="A230" s="15" t="s">
        <v>37</v>
      </c>
      <c r="B230" s="21" t="str">
        <f>L14</f>
        <v>NC_000013.11:g.</v>
      </c>
      <c r="C230" s="3" t="str">
        <f>CONCATENATE("  &lt;Genotype hgvs=",CHAR(34),B230,B231,";",B232,CHAR(34)," name=",CHAR(34),B46,CHAR(34),"&gt; ")</f>
        <v xml:space="preserve">  &lt;Genotype hgvs="NC_000013.11:g.[46897343C&gt;T];[46897343=]" name="C46897343T"&gt; </v>
      </c>
    </row>
    <row r="231" spans="1:3" x14ac:dyDescent="0.25">
      <c r="A231" s="15" t="s">
        <v>35</v>
      </c>
      <c r="B231" s="21" t="str">
        <f t="shared" ref="B231:B235" si="13">L15</f>
        <v>[46897343C&gt;T]</v>
      </c>
    </row>
    <row r="232" spans="1:3" x14ac:dyDescent="0.25">
      <c r="A232" s="15" t="s">
        <v>31</v>
      </c>
      <c r="B232" s="21" t="str">
        <f t="shared" si="13"/>
        <v>[46897343=]</v>
      </c>
      <c r="C232" s="3" t="s">
        <v>38</v>
      </c>
    </row>
    <row r="233" spans="1:3" x14ac:dyDescent="0.25">
      <c r="A233" s="15" t="s">
        <v>39</v>
      </c>
      <c r="B233" s="21" t="str">
        <f t="shared" si="13"/>
        <v>People with this variant have one copy of the [C46897343T](https://www.ncbi.nlm.nih.gov/projects/SNP/snp_ref.cgi?rs=6311) variant. This substitution of a single nucleotide is known as a missense mutation.</v>
      </c>
      <c r="C233" s="3" t="s">
        <v>26</v>
      </c>
    </row>
    <row r="234" spans="1:3" x14ac:dyDescent="0.25">
      <c r="A234" s="8" t="s">
        <v>40</v>
      </c>
      <c r="B234" s="21" t="str">
        <f t="shared" si="13"/>
        <v>You are in the Moderate Loss of Function category. See below for more information.</v>
      </c>
      <c r="C234" s="3" t="str">
        <f>CONCATENATE("    ",B233)</f>
        <v xml:space="preserve">    People with this variant have one copy of the [C46897343T](https://www.ncbi.nlm.nih.gov/projects/SNP/snp_ref.cgi?rs=6311) variant. This substitution of a single nucleotide is known as a missense mutation.</v>
      </c>
    </row>
    <row r="235" spans="1:3" x14ac:dyDescent="0.25">
      <c r="A235" s="8" t="s">
        <v>41</v>
      </c>
      <c r="B235" s="21">
        <f t="shared" si="13"/>
        <v>49.4</v>
      </c>
    </row>
    <row r="236" spans="1:3" x14ac:dyDescent="0.25">
      <c r="A236" s="15"/>
      <c r="C236" s="3" t="s">
        <v>42</v>
      </c>
    </row>
    <row r="237" spans="1:3" x14ac:dyDescent="0.25">
      <c r="A237" s="8"/>
    </row>
    <row r="238" spans="1:3" x14ac:dyDescent="0.25">
      <c r="A238" s="8"/>
      <c r="C238" s="3" t="str">
        <f>CONCATENATE("    ",B234)</f>
        <v xml:space="preserve">    You are in the Moderate Loss of Function category. See below for more information.</v>
      </c>
    </row>
    <row r="239" spans="1:3" x14ac:dyDescent="0.25">
      <c r="A239" s="8"/>
    </row>
    <row r="240" spans="1:3" x14ac:dyDescent="0.25">
      <c r="A240" s="8"/>
      <c r="C240" s="3" t="s">
        <v>43</v>
      </c>
    </row>
    <row r="241" spans="1:3" x14ac:dyDescent="0.25">
      <c r="A241" s="15"/>
    </row>
    <row r="242" spans="1:3" x14ac:dyDescent="0.25">
      <c r="A242" s="15"/>
      <c r="C242" s="3" t="str">
        <f>CONCATENATE( "    &lt;piechart percentage=",B235," /&gt;")</f>
        <v xml:space="preserve">    &lt;piechart percentage=49.4 /&gt;</v>
      </c>
    </row>
    <row r="243" spans="1:3" x14ac:dyDescent="0.25">
      <c r="A243" s="15"/>
      <c r="C243" s="3" t="str">
        <f>"  &lt;/Genotype&gt;"</f>
        <v xml:space="preserve">  &lt;/Genotype&gt;</v>
      </c>
    </row>
    <row r="244" spans="1:3" x14ac:dyDescent="0.25">
      <c r="A244" s="15" t="s">
        <v>44</v>
      </c>
      <c r="B244" s="9" t="str">
        <f>L20</f>
        <v>People with this variant have two copies of the [C46897343T](https://www.ncbi.nlm.nih.gov/projects/SNP/snp_ref.cgi?rs=6311) variant. This substitution of a single nucleotide is known as a missense mutation.</v>
      </c>
      <c r="C244" s="3" t="str">
        <f>CONCATENATE("  &lt;Genotype hgvs=",CHAR(34),B230,B231,";",B231,CHAR(34)," name=",CHAR(34),B46,CHAR(34),"&gt; ")</f>
        <v xml:space="preserve">  &lt;Genotype hgvs="NC_000013.11:g.[46897343C&gt;T];[46897343C&gt;T]" name="C46897343T"&gt; </v>
      </c>
    </row>
    <row r="245" spans="1:3" x14ac:dyDescent="0.25">
      <c r="A245" s="8" t="s">
        <v>45</v>
      </c>
      <c r="B245" s="9" t="str">
        <f t="shared" ref="B245:B246" si="14">L21</f>
        <v>You are in the Moderate Loss of Function category. See below for more information.</v>
      </c>
      <c r="C245" s="3" t="s">
        <v>26</v>
      </c>
    </row>
    <row r="246" spans="1:3" x14ac:dyDescent="0.25">
      <c r="A246" s="8" t="s">
        <v>41</v>
      </c>
      <c r="B246" s="9">
        <f t="shared" si="14"/>
        <v>32</v>
      </c>
      <c r="C246" s="3" t="s">
        <v>38</v>
      </c>
    </row>
    <row r="247" spans="1:3" x14ac:dyDescent="0.25">
      <c r="A247" s="8"/>
    </row>
    <row r="248" spans="1:3" x14ac:dyDescent="0.25">
      <c r="A248" s="15"/>
      <c r="C248" s="3" t="str">
        <f>CONCATENATE("    ",B244)</f>
        <v xml:space="preserve">    People with this variant have two copies of the [C46897343T](https://www.ncbi.nlm.nih.gov/projects/SNP/snp_ref.cgi?rs=6311) variant. This substitution of a single nucleotide is known as a missense mutation.</v>
      </c>
    </row>
    <row r="249" spans="1:3" x14ac:dyDescent="0.25">
      <c r="A249" s="8"/>
    </row>
    <row r="250" spans="1:3" x14ac:dyDescent="0.25">
      <c r="A250" s="8"/>
      <c r="C250" s="3" t="s">
        <v>42</v>
      </c>
    </row>
    <row r="251" spans="1:3" x14ac:dyDescent="0.25">
      <c r="A251" s="8"/>
    </row>
    <row r="252" spans="1:3" x14ac:dyDescent="0.25">
      <c r="A252" s="8"/>
      <c r="C252" s="3" t="str">
        <f>CONCATENATE("    ",B245)</f>
        <v xml:space="preserve">    You are in the Moderate Loss of Function category. See below for more information.</v>
      </c>
    </row>
    <row r="253" spans="1:3" x14ac:dyDescent="0.25">
      <c r="A253" s="8"/>
    </row>
    <row r="254" spans="1:3" x14ac:dyDescent="0.25">
      <c r="A254" s="15"/>
      <c r="C254" s="3" t="s">
        <v>43</v>
      </c>
    </row>
    <row r="255" spans="1:3" x14ac:dyDescent="0.25">
      <c r="A255" s="15"/>
    </row>
    <row r="256" spans="1:3" x14ac:dyDescent="0.25">
      <c r="A256" s="15"/>
      <c r="C256" s="3" t="str">
        <f>CONCATENATE( "    &lt;piechart percentage=",B246," /&gt;")</f>
        <v xml:space="preserve">    &lt;piechart percentage=32 /&gt;</v>
      </c>
    </row>
    <row r="257" spans="1:3" x14ac:dyDescent="0.25">
      <c r="A257" s="15"/>
      <c r="C257" s="3" t="str">
        <f>"  &lt;/Genotype&gt;"</f>
        <v xml:space="preserve">  &lt;/Genotype&gt;</v>
      </c>
    </row>
    <row r="258" spans="1:3" x14ac:dyDescent="0.25">
      <c r="A258" s="15" t="s">
        <v>46</v>
      </c>
      <c r="B258" s="9" t="str">
        <f>L23</f>
        <v>Your HTR2A gene has no variants. A normal gene is referred to as a "wild-type" gene.</v>
      </c>
      <c r="C258" s="3" t="str">
        <f>CONCATENATE("  &lt;Genotype hgvs=",CHAR(34),B230,B232,";",B232,CHAR(34)," name=",CHAR(34),B46,CHAR(34),"&gt; ")</f>
        <v xml:space="preserve">  &lt;Genotype hgvs="NC_000013.11:g.[46897343=];[46897343=]" name="C46897343T"&gt; </v>
      </c>
    </row>
    <row r="259" spans="1:3" x14ac:dyDescent="0.25">
      <c r="A259" s="8" t="s">
        <v>47</v>
      </c>
      <c r="B259" s="9" t="str">
        <f t="shared" ref="B259:B260" si="15">L24</f>
        <v>This variant is not associated with increased risk.</v>
      </c>
      <c r="C259" s="3" t="s">
        <v>26</v>
      </c>
    </row>
    <row r="260" spans="1:3" x14ac:dyDescent="0.25">
      <c r="A260" s="8" t="s">
        <v>41</v>
      </c>
      <c r="B260" s="9">
        <f t="shared" si="15"/>
        <v>18.600000000000001</v>
      </c>
      <c r="C260" s="3" t="s">
        <v>38</v>
      </c>
    </row>
    <row r="261" spans="1:3" x14ac:dyDescent="0.25">
      <c r="A261" s="15"/>
    </row>
    <row r="262" spans="1:3" x14ac:dyDescent="0.25">
      <c r="A262" s="8"/>
      <c r="C262" s="3" t="str">
        <f>CONCATENATE("    ",B258)</f>
        <v xml:space="preserve">    Your HTR2A gene has no variants. A normal gene is referred to as a "wild-type" gene.</v>
      </c>
    </row>
    <row r="263" spans="1:3" x14ac:dyDescent="0.25">
      <c r="A263" s="8"/>
    </row>
    <row r="264" spans="1:3" x14ac:dyDescent="0.25">
      <c r="A264" s="15"/>
      <c r="C264" s="3" t="s">
        <v>43</v>
      </c>
    </row>
    <row r="265" spans="1:3" x14ac:dyDescent="0.25">
      <c r="A265" s="15"/>
    </row>
    <row r="266" spans="1:3" x14ac:dyDescent="0.25">
      <c r="A266" s="15"/>
      <c r="C266" s="3" t="str">
        <f>CONCATENATE( "    &lt;piechart percentage=",B260," /&gt;")</f>
        <v xml:space="preserve">    &lt;piechart percentage=18.6 /&gt;</v>
      </c>
    </row>
    <row r="267" spans="1:3" x14ac:dyDescent="0.25">
      <c r="A267" s="15"/>
      <c r="C267" s="3" t="str">
        <f>"  &lt;/Genotype&gt;"</f>
        <v xml:space="preserve">  &lt;/Genotype&gt;</v>
      </c>
    </row>
    <row r="268" spans="1:3" x14ac:dyDescent="0.25">
      <c r="A268" s="15"/>
      <c r="C268" s="3" t="str">
        <f>C50</f>
        <v>&lt;# His452Tyr #&gt;</v>
      </c>
    </row>
    <row r="269" spans="1:3" x14ac:dyDescent="0.25">
      <c r="A269" s="15" t="s">
        <v>37</v>
      </c>
      <c r="B269" s="21" t="str">
        <f>M14</f>
        <v>NC_000013.11:g.</v>
      </c>
      <c r="C269" s="3" t="str">
        <f>CONCATENATE("  &lt;Genotype hgvs=",CHAR(34),B269,B270,";",B271,CHAR(34)," name=",CHAR(34),B52,CHAR(34),"&gt; ")</f>
        <v xml:space="preserve">  &lt;Genotype hgvs="NC_000013.11:g.[46834899G&gt;A];[46834899=]" name="His452Tyr"&gt; </v>
      </c>
    </row>
    <row r="270" spans="1:3" x14ac:dyDescent="0.25">
      <c r="A270" s="15" t="s">
        <v>35</v>
      </c>
      <c r="B270" s="21" t="str">
        <f t="shared" ref="B270:B274" si="16">M15</f>
        <v>[46834899G&gt;A]</v>
      </c>
    </row>
    <row r="271" spans="1:3" x14ac:dyDescent="0.25">
      <c r="A271" s="15" t="s">
        <v>31</v>
      </c>
      <c r="B271" s="21" t="str">
        <f t="shared" si="16"/>
        <v>[46834899=]</v>
      </c>
      <c r="C271" s="3" t="s">
        <v>38</v>
      </c>
    </row>
    <row r="272" spans="1:3" x14ac:dyDescent="0.25">
      <c r="A272" s="15" t="s">
        <v>39</v>
      </c>
      <c r="B272" s="21" t="str">
        <f t="shared" si="16"/>
        <v>People with this variant have one copy of the [His452Tyr](https://www.ncbi.nlm.nih.gov/projects/SNP/snp_ref.cgi?rs=6314) variant. This substitution of a single nucleotide is known as a missense mutation.</v>
      </c>
      <c r="C272" s="3" t="s">
        <v>26</v>
      </c>
    </row>
    <row r="273" spans="1:3" x14ac:dyDescent="0.25">
      <c r="A273" s="8" t="s">
        <v>40</v>
      </c>
      <c r="B273" s="21" t="str">
        <f t="shared" si="16"/>
        <v xml:space="preserve"> </v>
      </c>
      <c r="C273" s="3" t="str">
        <f>CONCATENATE("    ",B272)</f>
        <v xml:space="preserve">    People with this variant have one copy of the [His452Tyr](https://www.ncbi.nlm.nih.gov/projects/SNP/snp_ref.cgi?rs=6314) variant. This substitution of a single nucleotide is known as a missense mutation.</v>
      </c>
    </row>
    <row r="274" spans="1:3" x14ac:dyDescent="0.25">
      <c r="A274" s="8" t="s">
        <v>41</v>
      </c>
      <c r="B274" s="21">
        <f t="shared" si="16"/>
        <v>14.5</v>
      </c>
    </row>
    <row r="275" spans="1:3" x14ac:dyDescent="0.25">
      <c r="A275" s="15"/>
      <c r="C275" s="3" t="s">
        <v>42</v>
      </c>
    </row>
    <row r="276" spans="1:3" x14ac:dyDescent="0.25">
      <c r="A276" s="8"/>
    </row>
    <row r="277" spans="1:3" x14ac:dyDescent="0.25">
      <c r="A277" s="8"/>
      <c r="C277" s="3" t="str">
        <f>CONCATENATE("    ",B273)</f>
        <v xml:space="preserve">     </v>
      </c>
    </row>
    <row r="278" spans="1:3" x14ac:dyDescent="0.25">
      <c r="A278" s="8"/>
    </row>
    <row r="279" spans="1:3" x14ac:dyDescent="0.25">
      <c r="A279" s="8"/>
      <c r="C279" s="3" t="s">
        <v>43</v>
      </c>
    </row>
    <row r="280" spans="1:3" x14ac:dyDescent="0.25">
      <c r="A280" s="15"/>
    </row>
    <row r="281" spans="1:3" x14ac:dyDescent="0.25">
      <c r="A281" s="15"/>
      <c r="C281" s="3" t="str">
        <f>CONCATENATE( "    &lt;piechart percentage=",B274," /&gt;")</f>
        <v xml:space="preserve">    &lt;piechart percentage=14.5 /&gt;</v>
      </c>
    </row>
    <row r="282" spans="1:3" x14ac:dyDescent="0.25">
      <c r="A282" s="15"/>
      <c r="C282" s="3" t="str">
        <f>"  &lt;/Genotype&gt;"</f>
        <v xml:space="preserve">  &lt;/Genotype&gt;</v>
      </c>
    </row>
    <row r="283" spans="1:3" x14ac:dyDescent="0.25">
      <c r="A283" s="15" t="s">
        <v>44</v>
      </c>
      <c r="B283" s="9" t="str">
        <f>M20</f>
        <v>People with this variant have two copies of the [His452Tyr](https://www.ncbi.nlm.nih.gov/projects/SNP/snp_ref.cgi?rs=6314) variant. This substitution of a single nucleotide is known as a missense mutation.</v>
      </c>
      <c r="C283" s="3" t="str">
        <f>CONCATENATE("  &lt;Genotype hgvs=",CHAR(34),B269,B270,";",B270,CHAR(34)," name=",CHAR(34),B52,CHAR(34),"&gt; ")</f>
        <v xml:space="preserve">  &lt;Genotype hgvs="NC_000013.11:g.[46834899G&gt;A];[46834899G&gt;A]" name="His452Tyr"&gt; </v>
      </c>
    </row>
    <row r="284" spans="1:3" x14ac:dyDescent="0.25">
      <c r="A284" s="8" t="s">
        <v>45</v>
      </c>
      <c r="B284" s="9" t="str">
        <f t="shared" ref="B284:B285" si="17">M21</f>
        <v xml:space="preserve"> </v>
      </c>
      <c r="C284" s="3" t="s">
        <v>26</v>
      </c>
    </row>
    <row r="285" spans="1:3" x14ac:dyDescent="0.25">
      <c r="A285" s="8" t="s">
        <v>41</v>
      </c>
      <c r="B285" s="9">
        <f t="shared" si="17"/>
        <v>3.8</v>
      </c>
      <c r="C285" s="3" t="s">
        <v>38</v>
      </c>
    </row>
    <row r="286" spans="1:3" x14ac:dyDescent="0.25">
      <c r="A286" s="8"/>
    </row>
    <row r="287" spans="1:3" x14ac:dyDescent="0.25">
      <c r="A287" s="15"/>
      <c r="C287" s="3" t="str">
        <f>CONCATENATE("    ",B283)</f>
        <v xml:space="preserve">    People with this variant have two copies of the [His452Tyr](https://www.ncbi.nlm.nih.gov/projects/SNP/snp_ref.cgi?rs=6314) variant. This substitution of a single nucleotide is known as a missense mutation.</v>
      </c>
    </row>
    <row r="288" spans="1:3" x14ac:dyDescent="0.25">
      <c r="A288" s="8"/>
    </row>
    <row r="289" spans="1:3" x14ac:dyDescent="0.25">
      <c r="A289" s="8"/>
      <c r="C289" s="3" t="s">
        <v>42</v>
      </c>
    </row>
    <row r="290" spans="1:3" x14ac:dyDescent="0.25">
      <c r="A290" s="8"/>
    </row>
    <row r="291" spans="1:3" x14ac:dyDescent="0.25">
      <c r="A291" s="8"/>
      <c r="C291" s="3" t="str">
        <f>CONCATENATE("    ",B284)</f>
        <v xml:space="preserve">     </v>
      </c>
    </row>
    <row r="292" spans="1:3" x14ac:dyDescent="0.25">
      <c r="A292" s="8"/>
    </row>
    <row r="293" spans="1:3" x14ac:dyDescent="0.25">
      <c r="A293" s="15"/>
      <c r="C293" s="3" t="s">
        <v>43</v>
      </c>
    </row>
    <row r="294" spans="1:3" x14ac:dyDescent="0.25">
      <c r="A294" s="15"/>
    </row>
    <row r="295" spans="1:3" x14ac:dyDescent="0.25">
      <c r="A295" s="15"/>
      <c r="C295" s="3" t="str">
        <f>CONCATENATE( "    &lt;piechart percentage=",B285," /&gt;")</f>
        <v xml:space="preserve">    &lt;piechart percentage=3.8 /&gt;</v>
      </c>
    </row>
    <row r="296" spans="1:3" x14ac:dyDescent="0.25">
      <c r="A296" s="15"/>
      <c r="C296" s="3" t="str">
        <f>"  &lt;/Genotype&gt;"</f>
        <v xml:space="preserve">  &lt;/Genotype&gt;</v>
      </c>
    </row>
    <row r="297" spans="1:3" x14ac:dyDescent="0.25">
      <c r="A297" s="15" t="s">
        <v>46</v>
      </c>
      <c r="B297" s="9" t="str">
        <f>M23</f>
        <v>Your HTR2A gene has no variants. A normal gene is referred to as a "wild-type" gene.</v>
      </c>
      <c r="C297" s="3" t="str">
        <f>CONCATENATE("  &lt;Genotype hgvs=",CHAR(34),B269,B271,";",B271,CHAR(34)," name=",CHAR(34),B52,CHAR(34),"&gt; ")</f>
        <v xml:space="preserve">  &lt;Genotype hgvs="NC_000013.11:g.[46834899=];[46834899=]" name="His452Tyr"&gt; </v>
      </c>
    </row>
    <row r="298" spans="1:3" x14ac:dyDescent="0.25">
      <c r="A298" s="8" t="s">
        <v>47</v>
      </c>
      <c r="B298" s="9" t="str">
        <f t="shared" ref="B298:B299" si="18">M24</f>
        <v xml:space="preserve"> </v>
      </c>
      <c r="C298" s="3" t="s">
        <v>26</v>
      </c>
    </row>
    <row r="299" spans="1:3" x14ac:dyDescent="0.25">
      <c r="A299" s="8" t="s">
        <v>41</v>
      </c>
      <c r="B299" s="9">
        <f t="shared" si="18"/>
        <v>81.7</v>
      </c>
      <c r="C299" s="3" t="s">
        <v>38</v>
      </c>
    </row>
    <row r="300" spans="1:3" x14ac:dyDescent="0.25">
      <c r="A300" s="15"/>
    </row>
    <row r="301" spans="1:3" x14ac:dyDescent="0.25">
      <c r="A301" s="8"/>
      <c r="C301" s="3" t="str">
        <f>CONCATENATE("    ",B297)</f>
        <v xml:space="preserve">    Your HTR2A gene has no variants. A normal gene is referred to as a "wild-type" gene.</v>
      </c>
    </row>
    <row r="302" spans="1:3" x14ac:dyDescent="0.25">
      <c r="A302" s="8"/>
    </row>
    <row r="303" spans="1:3" x14ac:dyDescent="0.25">
      <c r="A303" s="15"/>
      <c r="C303" s="3" t="s">
        <v>43</v>
      </c>
    </row>
    <row r="304" spans="1:3" x14ac:dyDescent="0.25">
      <c r="A304" s="15"/>
    </row>
    <row r="305" spans="1:3" x14ac:dyDescent="0.25">
      <c r="A305" s="15"/>
      <c r="C305" s="3" t="str">
        <f>CONCATENATE( "    &lt;piechart percentage=",B299," /&gt;")</f>
        <v xml:space="preserve">    &lt;piechart percentage=81.7 /&gt;</v>
      </c>
    </row>
    <row r="306" spans="1:3" x14ac:dyDescent="0.25">
      <c r="A306" s="15"/>
      <c r="C306" s="3" t="str">
        <f>"  &lt;/Genotype&gt;"</f>
        <v xml:space="preserve">  &lt;/Genotype&gt;</v>
      </c>
    </row>
    <row r="307" spans="1:3" x14ac:dyDescent="0.25">
      <c r="A307" s="15"/>
      <c r="C307" s="3" t="str">
        <f>C56</f>
        <v>&lt;# T614-2211C #&gt;</v>
      </c>
    </row>
    <row r="308" spans="1:3" x14ac:dyDescent="0.25">
      <c r="A308" s="15" t="s">
        <v>37</v>
      </c>
      <c r="B308" s="21" t="str">
        <f>N14</f>
        <v>NC_000013.11:g.</v>
      </c>
      <c r="C308" s="3" t="str">
        <f>CONCATENATE("  &lt;Genotype hgvs=",CHAR(34),B308,B309,";",B310,CHAR(34)," name=",CHAR(34),B58,CHAR(34),"&gt; ")</f>
        <v xml:space="preserve">  &lt;Genotype hgvs="NC_000013.11:g.[46837850A&gt;G];[46837850=]" name="T614-2211C"&gt; </v>
      </c>
    </row>
    <row r="309" spans="1:3" x14ac:dyDescent="0.25">
      <c r="A309" s="15" t="s">
        <v>35</v>
      </c>
      <c r="B309" s="21" t="str">
        <f t="shared" ref="B309:B313" si="19">N15</f>
        <v>[46837850A&gt;G]</v>
      </c>
    </row>
    <row r="310" spans="1:3" x14ac:dyDescent="0.25">
      <c r="A310" s="15" t="s">
        <v>31</v>
      </c>
      <c r="B310" s="21" t="str">
        <f t="shared" si="19"/>
        <v>[46837850=]</v>
      </c>
      <c r="C310" s="3" t="s">
        <v>38</v>
      </c>
    </row>
    <row r="311" spans="1:3" x14ac:dyDescent="0.25">
      <c r="A311" s="15" t="s">
        <v>39</v>
      </c>
      <c r="B311" s="21" t="str">
        <f t="shared" si="19"/>
        <v>People with this variant have one copy of the [T614-2211C](https://www.ncbi.nlm.nih.gov/projects/SNP/snp_ref.cgi?rs=6314) variant. This substitution of a single nucleotide is known as a missense mutation.</v>
      </c>
      <c r="C311" s="3" t="s">
        <v>26</v>
      </c>
    </row>
    <row r="312" spans="1:3" x14ac:dyDescent="0.25">
      <c r="A312" s="8" t="s">
        <v>40</v>
      </c>
      <c r="B312" s="21">
        <f t="shared" si="19"/>
        <v>0</v>
      </c>
      <c r="C312" s="3" t="str">
        <f>CONCATENATE("    ",B311)</f>
        <v xml:space="preserve">    People with this variant have one copy of the [T614-2211C](https://www.ncbi.nlm.nih.gov/projects/SNP/snp_ref.cgi?rs=6314) variant. This substitution of a single nucleotide is known as a missense mutation.</v>
      </c>
    </row>
    <row r="313" spans="1:3" x14ac:dyDescent="0.25">
      <c r="A313" s="8" t="s">
        <v>41</v>
      </c>
      <c r="B313" s="21">
        <f t="shared" si="19"/>
        <v>39.700000000000003</v>
      </c>
    </row>
    <row r="314" spans="1:3" x14ac:dyDescent="0.25">
      <c r="A314" s="15"/>
      <c r="C314" s="3" t="s">
        <v>42</v>
      </c>
    </row>
    <row r="315" spans="1:3" x14ac:dyDescent="0.25">
      <c r="A315" s="8"/>
    </row>
    <row r="316" spans="1:3" x14ac:dyDescent="0.25">
      <c r="A316" s="8"/>
      <c r="C316" s="3" t="str">
        <f>CONCATENATE("    ",B312)</f>
        <v xml:space="preserve">    0</v>
      </c>
    </row>
    <row r="317" spans="1:3" x14ac:dyDescent="0.25">
      <c r="A317" s="8"/>
    </row>
    <row r="318" spans="1:3" x14ac:dyDescent="0.25">
      <c r="A318" s="8"/>
      <c r="C318" s="3" t="s">
        <v>43</v>
      </c>
    </row>
    <row r="319" spans="1:3" x14ac:dyDescent="0.25">
      <c r="A319" s="15"/>
    </row>
    <row r="320" spans="1:3" x14ac:dyDescent="0.25">
      <c r="A320" s="15"/>
      <c r="C320" s="3" t="str">
        <f>CONCATENATE( "    &lt;piechart percentage=",B313," /&gt;")</f>
        <v xml:space="preserve">    &lt;piechart percentage=39.7 /&gt;</v>
      </c>
    </row>
    <row r="321" spans="1:3" x14ac:dyDescent="0.25">
      <c r="A321" s="15"/>
      <c r="C321" s="3" t="str">
        <f>"  &lt;/Genotype&gt;"</f>
        <v xml:space="preserve">  &lt;/Genotype&gt;</v>
      </c>
    </row>
    <row r="322" spans="1:3" x14ac:dyDescent="0.25">
      <c r="A322" s="15" t="s">
        <v>44</v>
      </c>
      <c r="B322" s="9" t="str">
        <f>N20</f>
        <v>People with this variant have two copies of the [T614-2211C](https://www.ncbi.nlm.nih.gov/projects/SNP/snp_ref.cgi?rs=6314) variant. This substitution of a single nucleotide is known as a missense mutation.</v>
      </c>
      <c r="C322" s="3" t="str">
        <f>CONCATENATE("  &lt;Genotype hgvs=",CHAR(34),B308,B309,";",B309,CHAR(34)," name=",CHAR(34),B58,CHAR(34),"&gt; ")</f>
        <v xml:space="preserve">  &lt;Genotype hgvs="NC_000013.11:g.[46837850A&gt;G];[46837850A&gt;G]" name="T614-2211C"&gt; </v>
      </c>
    </row>
    <row r="323" spans="1:3" x14ac:dyDescent="0.25">
      <c r="A323" s="8" t="s">
        <v>45</v>
      </c>
      <c r="B323" s="9">
        <f t="shared" ref="B323:B324" si="20">N21</f>
        <v>0</v>
      </c>
      <c r="C323" s="3" t="s">
        <v>26</v>
      </c>
    </row>
    <row r="324" spans="1:3" x14ac:dyDescent="0.25">
      <c r="A324" s="8" t="s">
        <v>41</v>
      </c>
      <c r="B324" s="9">
        <f t="shared" si="20"/>
        <v>17.399999999999999</v>
      </c>
      <c r="C324" s="3" t="s">
        <v>38</v>
      </c>
    </row>
    <row r="325" spans="1:3" x14ac:dyDescent="0.25">
      <c r="A325" s="8"/>
    </row>
    <row r="326" spans="1:3" x14ac:dyDescent="0.25">
      <c r="A326" s="15"/>
      <c r="C326" s="3" t="str">
        <f>CONCATENATE("    ",B322)</f>
        <v xml:space="preserve">    People with this variant have two copies of the [T614-2211C](https://www.ncbi.nlm.nih.gov/projects/SNP/snp_ref.cgi?rs=6314) variant. This substitution of a single nucleotide is known as a missense mutation.</v>
      </c>
    </row>
    <row r="327" spans="1:3" x14ac:dyDescent="0.25">
      <c r="A327" s="8"/>
    </row>
    <row r="328" spans="1:3" x14ac:dyDescent="0.25">
      <c r="A328" s="8"/>
      <c r="C328" s="3" t="s">
        <v>42</v>
      </c>
    </row>
    <row r="329" spans="1:3" x14ac:dyDescent="0.25">
      <c r="A329" s="8"/>
    </row>
    <row r="330" spans="1:3" x14ac:dyDescent="0.25">
      <c r="A330" s="8"/>
      <c r="C330" s="3" t="str">
        <f>CONCATENATE("    ",B323)</f>
        <v xml:space="preserve">    0</v>
      </c>
    </row>
    <row r="331" spans="1:3" x14ac:dyDescent="0.25">
      <c r="A331" s="8"/>
    </row>
    <row r="332" spans="1:3" x14ac:dyDescent="0.25">
      <c r="A332" s="15"/>
      <c r="C332" s="3" t="s">
        <v>43</v>
      </c>
    </row>
    <row r="333" spans="1:3" x14ac:dyDescent="0.25">
      <c r="A333" s="15"/>
    </row>
    <row r="334" spans="1:3" x14ac:dyDescent="0.25">
      <c r="A334" s="15"/>
      <c r="C334" s="3" t="str">
        <f>CONCATENATE( "    &lt;piechart percentage=",B324," /&gt;")</f>
        <v xml:space="preserve">    &lt;piechart percentage=17.4 /&gt;</v>
      </c>
    </row>
    <row r="335" spans="1:3" x14ac:dyDescent="0.25">
      <c r="A335" s="15"/>
      <c r="C335" s="3" t="str">
        <f>"  &lt;/Genotype&gt;"</f>
        <v xml:space="preserve">  &lt;/Genotype&gt;</v>
      </c>
    </row>
    <row r="336" spans="1:3" x14ac:dyDescent="0.25">
      <c r="A336" s="15" t="s">
        <v>46</v>
      </c>
      <c r="B336" s="9" t="str">
        <f>N23</f>
        <v>Your HTR2A gene has no variants. A normal gene is referred to as a "wild-type" gene.</v>
      </c>
      <c r="C336" s="3" t="str">
        <f>CONCATENATE("  &lt;Genotype hgvs=",CHAR(34),B308,B310,";",B310,CHAR(34)," name=",CHAR(34),B58,CHAR(34),"&gt; ")</f>
        <v xml:space="preserve">  &lt;Genotype hgvs="NC_000013.11:g.[46837850=];[46837850=]" name="T614-2211C"&gt; </v>
      </c>
    </row>
    <row r="337" spans="1:3" x14ac:dyDescent="0.25">
      <c r="A337" s="8" t="s">
        <v>47</v>
      </c>
      <c r="B337" s="9">
        <f t="shared" ref="B337:B338" si="21">N24</f>
        <v>0</v>
      </c>
      <c r="C337" s="3" t="s">
        <v>26</v>
      </c>
    </row>
    <row r="338" spans="1:3" x14ac:dyDescent="0.25">
      <c r="A338" s="8" t="s">
        <v>41</v>
      </c>
      <c r="B338" s="9">
        <f t="shared" si="21"/>
        <v>42.9</v>
      </c>
      <c r="C338" s="3" t="s">
        <v>38</v>
      </c>
    </row>
    <row r="339" spans="1:3" x14ac:dyDescent="0.25">
      <c r="A339" s="15"/>
    </row>
    <row r="340" spans="1:3" x14ac:dyDescent="0.25">
      <c r="A340" s="8"/>
      <c r="C340" s="3" t="str">
        <f>CONCATENATE("    ",B336)</f>
        <v xml:space="preserve">    Your HTR2A gene has no variants. A normal gene is referred to as a "wild-type" gene.</v>
      </c>
    </row>
    <row r="341" spans="1:3" x14ac:dyDescent="0.25">
      <c r="A341" s="8"/>
    </row>
    <row r="342" spans="1:3" x14ac:dyDescent="0.25">
      <c r="A342" s="15"/>
      <c r="C342" s="3" t="s">
        <v>43</v>
      </c>
    </row>
    <row r="343" spans="1:3" x14ac:dyDescent="0.25">
      <c r="A343" s="15"/>
    </row>
    <row r="344" spans="1:3" x14ac:dyDescent="0.25">
      <c r="A344" s="15"/>
      <c r="C344" s="3" t="str">
        <f>CONCATENATE( "    &lt;piechart percentage=",B338," /&gt;")</f>
        <v xml:space="preserve">    &lt;piechart percentage=42.9 /&gt;</v>
      </c>
    </row>
    <row r="345" spans="1:3" x14ac:dyDescent="0.25">
      <c r="A345" s="15"/>
      <c r="C345" s="3" t="str">
        <f>"  &lt;/Genotype&gt;"</f>
        <v xml:space="preserve">  &lt;/Genotype&gt;</v>
      </c>
    </row>
    <row r="346" spans="1:3" x14ac:dyDescent="0.25">
      <c r="A346" s="27"/>
      <c r="B346" s="17"/>
      <c r="C346" s="3" t="str">
        <f>C62</f>
        <v>&lt;# C46866425T #&gt;</v>
      </c>
    </row>
    <row r="347" spans="1:3" x14ac:dyDescent="0.25">
      <c r="A347" s="15" t="s">
        <v>37</v>
      </c>
      <c r="B347" s="21" t="str">
        <f t="shared" ref="B347:B352" si="22">O14</f>
        <v>NC_000013.11:g.</v>
      </c>
      <c r="C347" s="3" t="str">
        <f>CONCATENATE("  &lt;Genotype hgvs=",CHAR(34),B347,B348,";",B349,CHAR(34)," name=",CHAR(34),B64,CHAR(34),"&gt; ")</f>
        <v xml:space="preserve">  &lt;Genotype hgvs="NC_000013.11:g.[46866425C&gt;T];[46866425=]" name="C46866425T"&gt; </v>
      </c>
    </row>
    <row r="348" spans="1:3" x14ac:dyDescent="0.25">
      <c r="A348" s="15" t="s">
        <v>35</v>
      </c>
      <c r="B348" s="21" t="str">
        <f t="shared" si="22"/>
        <v>[46866425C&gt;T]</v>
      </c>
    </row>
    <row r="349" spans="1:3" x14ac:dyDescent="0.25">
      <c r="A349" s="15" t="s">
        <v>31</v>
      </c>
      <c r="B349" s="21" t="str">
        <f t="shared" si="22"/>
        <v>[46866425=]</v>
      </c>
      <c r="C349" s="3" t="s">
        <v>38</v>
      </c>
    </row>
    <row r="350" spans="1:3" x14ac:dyDescent="0.25">
      <c r="A350" s="15" t="s">
        <v>39</v>
      </c>
      <c r="B350" s="21" t="str">
        <f t="shared" si="22"/>
        <v>People with this variant have one copy of the [C46866425T](https://www.ncbi.nlm.nih.gov/projects/SNP/snp_ref.cgi?rs=2770296)</v>
      </c>
      <c r="C350" s="3" t="s">
        <v>26</v>
      </c>
    </row>
    <row r="351" spans="1:3" x14ac:dyDescent="0.25">
      <c r="A351" s="8" t="s">
        <v>40</v>
      </c>
      <c r="B351" s="21" t="str">
        <f t="shared" si="22"/>
        <v>You are in the Moderate Loss of Function category. See below for more information.</v>
      </c>
      <c r="C351" s="3" t="str">
        <f>CONCATENATE("    ",B350)</f>
        <v xml:space="preserve">    People with this variant have one copy of the [C46866425T](https://www.ncbi.nlm.nih.gov/projects/SNP/snp_ref.cgi?rs=2770296)</v>
      </c>
    </row>
    <row r="352" spans="1:3" x14ac:dyDescent="0.25">
      <c r="A352" s="8" t="s">
        <v>41</v>
      </c>
      <c r="B352" s="21">
        <f t="shared" si="22"/>
        <v>36.200000000000003</v>
      </c>
    </row>
    <row r="353" spans="1:3" x14ac:dyDescent="0.25">
      <c r="A353" s="15"/>
      <c r="B353" s="21"/>
      <c r="C353" s="3" t="s">
        <v>42</v>
      </c>
    </row>
    <row r="354" spans="1:3" x14ac:dyDescent="0.25">
      <c r="A354" s="8"/>
      <c r="B354" s="21"/>
    </row>
    <row r="355" spans="1:3" x14ac:dyDescent="0.25">
      <c r="A355" s="8"/>
      <c r="B355" s="21"/>
      <c r="C355" s="3" t="str">
        <f>CONCATENATE("    ",B351)</f>
        <v xml:space="preserve">    You are in the Moderate Loss of Function category. See below for more information.</v>
      </c>
    </row>
    <row r="356" spans="1:3" x14ac:dyDescent="0.25">
      <c r="A356" s="8"/>
      <c r="B356" s="21"/>
    </row>
    <row r="357" spans="1:3" x14ac:dyDescent="0.25">
      <c r="A357" s="8"/>
      <c r="B357" s="21"/>
      <c r="C357" s="3" t="s">
        <v>43</v>
      </c>
    </row>
    <row r="358" spans="1:3" x14ac:dyDescent="0.25">
      <c r="A358" s="15"/>
      <c r="B358" s="21"/>
    </row>
    <row r="359" spans="1:3" x14ac:dyDescent="0.25">
      <c r="A359" s="15"/>
      <c r="C359" s="3" t="str">
        <f>CONCATENATE( "    &lt;piechart percentage=",B352," /&gt;")</f>
        <v xml:space="preserve">    &lt;piechart percentage=36.2 /&gt;</v>
      </c>
    </row>
    <row r="360" spans="1:3" x14ac:dyDescent="0.25">
      <c r="A360" s="15"/>
      <c r="C360" s="3" t="str">
        <f>"  &lt;/Genotype&gt;"</f>
        <v xml:space="preserve">  &lt;/Genotype&gt;</v>
      </c>
    </row>
    <row r="361" spans="1:3" x14ac:dyDescent="0.25">
      <c r="A361" s="15" t="s">
        <v>44</v>
      </c>
      <c r="B361" s="9" t="str">
        <f>O20</f>
        <v>People with this variant have two copies of the [C46866425T](https://www.ncbi.nlm.nih.gov/projects/SNP/snp_ref.cgi?rs=2770296) variant. This substitution of a single nucleotide is known as a missense mutation.</v>
      </c>
      <c r="C361" s="3" t="str">
        <f>CONCATENATE("  &lt;Genotype hgvs=",CHAR(34),B347,B348,";",B348,CHAR(34)," name=",CHAR(34),B64,CHAR(34),"&gt; ")</f>
        <v xml:space="preserve">  &lt;Genotype hgvs="NC_000013.11:g.[46866425C&gt;T];[46866425C&gt;T]" name="C46866425T"&gt; </v>
      </c>
    </row>
    <row r="362" spans="1:3" x14ac:dyDescent="0.25">
      <c r="A362" s="8" t="s">
        <v>45</v>
      </c>
      <c r="B362" s="9" t="str">
        <f t="shared" ref="B362:B363" si="23">O21</f>
        <v>You are in the Moderate Loss of Function category. See below for more information.</v>
      </c>
      <c r="C362" s="3" t="s">
        <v>26</v>
      </c>
    </row>
    <row r="363" spans="1:3" x14ac:dyDescent="0.25">
      <c r="A363" s="8" t="s">
        <v>41</v>
      </c>
      <c r="B363" s="9">
        <f t="shared" si="23"/>
        <v>14.7</v>
      </c>
      <c r="C363" s="3" t="s">
        <v>38</v>
      </c>
    </row>
    <row r="364" spans="1:3" x14ac:dyDescent="0.25">
      <c r="A364" s="8"/>
    </row>
    <row r="365" spans="1:3" x14ac:dyDescent="0.25">
      <c r="A365" s="15"/>
      <c r="C365" s="3" t="str">
        <f>CONCATENATE("    ",B361)</f>
        <v xml:space="preserve">    People with this variant have two copies of the [C46866425T](https://www.ncbi.nlm.nih.gov/projects/SNP/snp_ref.cgi?rs=2770296) variant. This substitution of a single nucleotide is known as a missense mutation.</v>
      </c>
    </row>
    <row r="366" spans="1:3" x14ac:dyDescent="0.25">
      <c r="A366" s="8"/>
    </row>
    <row r="367" spans="1:3" x14ac:dyDescent="0.25">
      <c r="A367" s="8"/>
      <c r="C367" s="3" t="s">
        <v>42</v>
      </c>
    </row>
    <row r="368" spans="1:3" x14ac:dyDescent="0.25">
      <c r="A368" s="8"/>
    </row>
    <row r="369" spans="1:3" x14ac:dyDescent="0.25">
      <c r="A369" s="8"/>
      <c r="C369" s="3" t="str">
        <f>CONCATENATE("    ",B362)</f>
        <v xml:space="preserve">    You are in the Moderate Loss of Function category. See below for more information.</v>
      </c>
    </row>
    <row r="370" spans="1:3" x14ac:dyDescent="0.25">
      <c r="A370" s="8"/>
    </row>
    <row r="371" spans="1:3" x14ac:dyDescent="0.25">
      <c r="A371" s="15"/>
      <c r="C371" s="3" t="s">
        <v>43</v>
      </c>
    </row>
    <row r="372" spans="1:3" x14ac:dyDescent="0.25">
      <c r="A372" s="15"/>
    </row>
    <row r="373" spans="1:3" x14ac:dyDescent="0.25">
      <c r="A373" s="15"/>
      <c r="C373" s="3" t="str">
        <f>CONCATENATE( "    &lt;piechart percentage=",B363," /&gt;")</f>
        <v xml:space="preserve">    &lt;piechart percentage=14.7 /&gt;</v>
      </c>
    </row>
    <row r="374" spans="1:3" x14ac:dyDescent="0.25">
      <c r="A374" s="15"/>
      <c r="C374" s="3" t="str">
        <f>"  &lt;/Genotype&gt;"</f>
        <v xml:space="preserve">  &lt;/Genotype&gt;</v>
      </c>
    </row>
    <row r="375" spans="1:3" x14ac:dyDescent="0.25">
      <c r="A375" s="15" t="s">
        <v>46</v>
      </c>
      <c r="B375" s="9" t="str">
        <f>O23</f>
        <v>Your HTR2A gene has no variants. A normal gene is referred to as a "wild-type" gene.</v>
      </c>
      <c r="C375" s="3" t="str">
        <f>CONCATENATE("  &lt;Genotype hgvs=",CHAR(34),B347,B349,";",B349,CHAR(34)," name=",CHAR(34),B64,CHAR(34),"&gt; ")</f>
        <v xml:space="preserve">  &lt;Genotype hgvs="NC_000013.11:g.[46866425=];[46866425=]" name="C46866425T"&gt; </v>
      </c>
    </row>
    <row r="376" spans="1:3" x14ac:dyDescent="0.25">
      <c r="A376" s="8" t="s">
        <v>47</v>
      </c>
      <c r="B376" s="9" t="str">
        <f t="shared" ref="B376:B377" si="24">O24</f>
        <v>This variant is not associated with increased risk.</v>
      </c>
      <c r="C376" s="3" t="s">
        <v>26</v>
      </c>
    </row>
    <row r="377" spans="1:3" x14ac:dyDescent="0.25">
      <c r="A377" s="8" t="s">
        <v>41</v>
      </c>
      <c r="B377" s="9">
        <f t="shared" si="24"/>
        <v>49.2</v>
      </c>
      <c r="C377" s="3" t="s">
        <v>38</v>
      </c>
    </row>
    <row r="378" spans="1:3" x14ac:dyDescent="0.25">
      <c r="A378" s="15"/>
    </row>
    <row r="379" spans="1:3" x14ac:dyDescent="0.25">
      <c r="A379" s="8"/>
      <c r="C379" s="3" t="str">
        <f>CONCATENATE("    ",B375)</f>
        <v xml:space="preserve">    Your HTR2A gene has no variants. A normal gene is referred to as a "wild-type" gene.</v>
      </c>
    </row>
    <row r="380" spans="1:3" x14ac:dyDescent="0.25">
      <c r="A380" s="8"/>
    </row>
    <row r="381" spans="1:3" x14ac:dyDescent="0.25">
      <c r="A381" s="8"/>
      <c r="C381" s="3" t="s">
        <v>42</v>
      </c>
    </row>
    <row r="382" spans="1:3" x14ac:dyDescent="0.25">
      <c r="A382" s="8"/>
    </row>
    <row r="383" spans="1:3" x14ac:dyDescent="0.25">
      <c r="A383" s="8"/>
      <c r="C383" s="3" t="str">
        <f>CONCATENATE("    ",B376)</f>
        <v xml:space="preserve">    This variant is not associated with increased risk.</v>
      </c>
    </row>
    <row r="384" spans="1:3" x14ac:dyDescent="0.25">
      <c r="A384" s="15"/>
    </row>
    <row r="385" spans="1:3" x14ac:dyDescent="0.25">
      <c r="A385" s="15"/>
      <c r="C385" s="3" t="s">
        <v>43</v>
      </c>
    </row>
    <row r="386" spans="1:3" x14ac:dyDescent="0.25">
      <c r="A386" s="15"/>
    </row>
    <row r="387" spans="1:3" x14ac:dyDescent="0.25">
      <c r="A387" s="15"/>
      <c r="C387" s="3" t="str">
        <f>CONCATENATE( "    &lt;piechart percentage=",B377," /&gt;")</f>
        <v xml:space="preserve">    &lt;piechart percentage=49.2 /&gt;</v>
      </c>
    </row>
    <row r="388" spans="1:3" x14ac:dyDescent="0.25">
      <c r="A388" s="15"/>
      <c r="C388" s="3" t="str">
        <f>"  &lt;/Genotype&gt;"</f>
        <v xml:space="preserve">  &lt;/Genotype&gt;</v>
      </c>
    </row>
    <row r="389" spans="1:3" x14ac:dyDescent="0.25">
      <c r="A389" s="15"/>
      <c r="C389" s="3" t="s">
        <v>48</v>
      </c>
    </row>
    <row r="390" spans="1:3" x14ac:dyDescent="0.25">
      <c r="A390" s="15" t="s">
        <v>49</v>
      </c>
      <c r="B390" s="9" t="str">
        <f>CONCATENATE("Your ",B14," gene has an unknown variant.")</f>
        <v>Your HTR2A gene has an unknown variant.</v>
      </c>
      <c r="C390" s="3" t="str">
        <f>CONCATENATE("  &lt;Genotype hgvs=",CHAR(34),"unknown",CHAR(34),"&gt; ")</f>
        <v xml:space="preserve">  &lt;Genotype hgvs="unknown"&gt; </v>
      </c>
    </row>
    <row r="391" spans="1:3" x14ac:dyDescent="0.25">
      <c r="A391" s="8" t="s">
        <v>49</v>
      </c>
      <c r="B391" s="9" t="s">
        <v>50</v>
      </c>
      <c r="C391" s="3" t="s">
        <v>26</v>
      </c>
    </row>
    <row r="392" spans="1:3" x14ac:dyDescent="0.25">
      <c r="A392" s="8" t="s">
        <v>41</v>
      </c>
      <c r="C392" s="3" t="s">
        <v>38</v>
      </c>
    </row>
    <row r="393" spans="1:3" x14ac:dyDescent="0.25">
      <c r="A393" s="8"/>
    </row>
    <row r="394" spans="1:3" x14ac:dyDescent="0.25">
      <c r="A394" s="8"/>
      <c r="C394" s="3" t="str">
        <f>CONCATENATE("    ",B390)</f>
        <v xml:space="preserve">    Your HTR2A gene has an unknown variant.</v>
      </c>
    </row>
    <row r="395" spans="1:3" x14ac:dyDescent="0.25">
      <c r="A395" s="8"/>
    </row>
    <row r="396" spans="1:3" x14ac:dyDescent="0.25">
      <c r="A396" s="8"/>
      <c r="C396" s="3" t="s">
        <v>42</v>
      </c>
    </row>
    <row r="397" spans="1:3" x14ac:dyDescent="0.25">
      <c r="A397" s="8"/>
    </row>
    <row r="398" spans="1:3" x14ac:dyDescent="0.25">
      <c r="A398" s="15"/>
      <c r="C398" s="3" t="str">
        <f>CONCATENATE("    ",B391)</f>
        <v xml:space="preserve">    The effect is unknown.</v>
      </c>
    </row>
    <row r="399" spans="1:3" x14ac:dyDescent="0.25">
      <c r="A399" s="8"/>
    </row>
    <row r="400" spans="1:3" x14ac:dyDescent="0.25">
      <c r="A400" s="15"/>
      <c r="C400" s="3" t="s">
        <v>43</v>
      </c>
    </row>
    <row r="401" spans="1:3" x14ac:dyDescent="0.25">
      <c r="A401" s="15"/>
    </row>
    <row r="402" spans="1:3" x14ac:dyDescent="0.25">
      <c r="A402" s="15"/>
      <c r="C402" s="3" t="str">
        <f>CONCATENATE( "    &lt;piechart percentage=",B392," /&gt;")</f>
        <v xml:space="preserve">    &lt;piechart percentage= /&gt;</v>
      </c>
    </row>
    <row r="403" spans="1:3" x14ac:dyDescent="0.25">
      <c r="A403" s="15"/>
      <c r="C403" s="3" t="str">
        <f>"  &lt;/Genotype&gt;"</f>
        <v xml:space="preserve">  &lt;/Genotype&gt;</v>
      </c>
    </row>
    <row r="404" spans="1:3" x14ac:dyDescent="0.25">
      <c r="A404" s="15"/>
      <c r="C404" s="3" t="s">
        <v>51</v>
      </c>
    </row>
    <row r="405" spans="1:3" x14ac:dyDescent="0.25">
      <c r="A405" s="15" t="s">
        <v>46</v>
      </c>
      <c r="B405" s="9" t="str">
        <f>CONCATENATE("Your ",B14," gene has no variants. A normal gene is referred to as a ",CHAR(34),"wild-type",CHAR(34)," gene.")</f>
        <v>Your HTR2A gene has no variants. A normal gene is referred to as a "wild-type" gene.</v>
      </c>
      <c r="C405" s="3" t="str">
        <f>CONCATENATE("  &lt;Genotype hgvs=",CHAR(34),"wildtype",CHAR(34),"&gt;")</f>
        <v xml:space="preserve">  &lt;Genotype hgvs="wildtype"&gt;</v>
      </c>
    </row>
    <row r="406" spans="1:3" x14ac:dyDescent="0.25">
      <c r="A406" s="8" t="s">
        <v>47</v>
      </c>
      <c r="B406" s="9" t="s">
        <v>52</v>
      </c>
      <c r="C406" s="3" t="s">
        <v>26</v>
      </c>
    </row>
    <row r="407" spans="1:3" x14ac:dyDescent="0.25">
      <c r="A407" s="8" t="s">
        <v>41</v>
      </c>
      <c r="C407" s="3" t="s">
        <v>38</v>
      </c>
    </row>
    <row r="408" spans="1:3" x14ac:dyDescent="0.25">
      <c r="A408" s="8"/>
    </row>
    <row r="409" spans="1:3" x14ac:dyDescent="0.25">
      <c r="A409" s="8"/>
      <c r="C409" s="3" t="str">
        <f>CONCATENATE("    ",B405)</f>
        <v xml:space="preserve">    Your HTR2A gene has no variants. A normal gene is referred to as a "wild-type" gene.</v>
      </c>
    </row>
    <row r="410" spans="1:3" x14ac:dyDescent="0.25">
      <c r="A410" s="8"/>
    </row>
    <row r="411" spans="1:3" x14ac:dyDescent="0.25">
      <c r="A411" s="8"/>
      <c r="C411" s="3" t="s">
        <v>43</v>
      </c>
    </row>
    <row r="412" spans="1:3" x14ac:dyDescent="0.25">
      <c r="A412" s="15"/>
    </row>
    <row r="413" spans="1:3" x14ac:dyDescent="0.25">
      <c r="A413" s="8"/>
      <c r="C413" s="3" t="str">
        <f>CONCATENATE( "    &lt;piechart percentage=",B407," /&gt;")</f>
        <v xml:space="preserve">    &lt;piechart percentage= /&gt;</v>
      </c>
    </row>
    <row r="414" spans="1:3" x14ac:dyDescent="0.25">
      <c r="A414" s="8"/>
      <c r="C414" s="3" t="str">
        <f>"  &lt;/Genotype&gt;"</f>
        <v xml:space="preserve">  &lt;/Genotype&gt;</v>
      </c>
    </row>
    <row r="415" spans="1:3" x14ac:dyDescent="0.25">
      <c r="A415" s="8"/>
      <c r="C415" s="3" t="str">
        <f>"&lt;/GeneAnalysis&gt;"</f>
        <v>&lt;/GeneAnalysis&gt;</v>
      </c>
    </row>
    <row r="416" spans="1:3" s="18" customFormat="1" x14ac:dyDescent="0.25">
      <c r="A416" s="27"/>
      <c r="B416" s="17"/>
    </row>
    <row r="417" spans="1:3" x14ac:dyDescent="0.25">
      <c r="A417" s="3" t="s">
        <v>513</v>
      </c>
      <c r="B417" s="9" t="s">
        <v>522</v>
      </c>
      <c r="C417" s="3" t="str">
        <f>CONCATENATE("&lt;# ",A417," ",B417," #&gt;")</f>
        <v>&lt;# symptoms  vision problems; pain; chills and night sweats; multiple chemical sensitivity/allergies; inflamation; #&gt;</v>
      </c>
    </row>
    <row r="419" spans="1:3" x14ac:dyDescent="0.25">
      <c r="B419" s="9" t="s">
        <v>521</v>
      </c>
      <c r="C419" s="3" t="str">
        <f>CONCATENATE("&lt;symptoms ",B419," /&gt;")</f>
        <v>&lt;symptoms D014786 D010146 D023341 D018777 D007249 /&gt;</v>
      </c>
    </row>
    <row r="421" spans="1:3" x14ac:dyDescent="0.25">
      <c r="A421" s="3" t="s">
        <v>514</v>
      </c>
      <c r="B421" s="9" t="s">
        <v>523</v>
      </c>
      <c r="C421" s="3" t="str">
        <f>CONCATENATE("&lt;# ",A421," ",B421," #&gt;")</f>
        <v>&lt;# Tissue List adipose and soft tissue; respiratory system and lung; #&gt;</v>
      </c>
    </row>
    <row r="423" spans="1:3" x14ac:dyDescent="0.25">
      <c r="B423" s="9" t="s">
        <v>524</v>
      </c>
      <c r="C423" s="3" t="str">
        <f>CONCATENATE("&lt;TissueList ",B423," /&gt;")</f>
        <v>&lt;TissueList D000273 D012137  /&gt;</v>
      </c>
    </row>
    <row r="425" spans="1:3" x14ac:dyDescent="0.25">
      <c r="A425" s="3" t="s">
        <v>515</v>
      </c>
      <c r="B425" s="9" t="s">
        <v>516</v>
      </c>
      <c r="C425" s="3" t="str">
        <f>CONCATENATE("&lt;# ",A425," ",B425," #&gt;")</f>
        <v>&lt;# Pathways Nicotine metabolism, ion transport, ion channel gating #&gt;</v>
      </c>
    </row>
    <row r="427" spans="1:3" x14ac:dyDescent="0.25">
      <c r="B427" s="9" t="s">
        <v>517</v>
      </c>
      <c r="C427" s="3" t="str">
        <f>CONCATENATE("&lt;Pathways ",B427," /&gt;")</f>
        <v>&lt;Pathways D011978 D017136 D015640 /&gt;</v>
      </c>
    </row>
    <row r="429" spans="1:3" x14ac:dyDescent="0.25">
      <c r="A429" s="3" t="s">
        <v>518</v>
      </c>
      <c r="B429" s="3" t="s">
        <v>519</v>
      </c>
      <c r="C429" s="3" t="str">
        <f>CONCATENATE("&lt;# ",A429," ",B429," #&gt;")</f>
        <v>&lt;# Diseases cancer; cancer, lung cancer; Disease susceptibility - increased susceptibility to viral, bacterial, and parasitical infections; disease, Genetic Predisposition to Disease; nicotine dependency; #&gt;</v>
      </c>
    </row>
    <row r="431" spans="1:3" x14ac:dyDescent="0.25">
      <c r="B431" s="3" t="s">
        <v>520</v>
      </c>
      <c r="C431" s="3" t="str">
        <f>CONCATENATE("&lt;diseases ",B431," /&gt;")</f>
        <v>&lt;diseases D009369 D008175 D004198 D01402 /&gt;</v>
      </c>
    </row>
    <row r="1103" spans="3:3" x14ac:dyDescent="0.25">
      <c r="C1103" s="3" t="str">
        <f>CONCATENATE("    This variant is a change at a specific point in the ",B1094," gene from ",B1103," to ",B1104,"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9" spans="3:3" x14ac:dyDescent="0.25">
      <c r="C1109" s="3" t="str">
        <f>CONCATENATE("    This variant is a change at a specific point in the ",B1094," gene from ",B1109," to ",B1110,"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39" spans="3:3" x14ac:dyDescent="0.25">
      <c r="C1239" s="3" t="str">
        <f>CONCATENATE("    This variant is a change at a specific point in the ",B1230," gene from ",B1239," to ",B1240,"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45" spans="3:3" x14ac:dyDescent="0.25">
      <c r="C1245" s="3" t="str">
        <f>CONCATENATE("    This variant is a change at a specific point in the ",B1230," gene from ",B1245," to ",B1246,"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",B1774," gene from ",B1783," to ",B1784,"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9" spans="3:3" x14ac:dyDescent="0.25">
      <c r="C1789" s="3" t="str">
        <f>CONCATENATE("    This variant is a change at a specific point in the ",B1774," gene from ",B1789," to ",B1790,"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",B1910," gene from ",B1919," to ",B1920,"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5" spans="3:3" x14ac:dyDescent="0.25">
      <c r="C1925" s="3" t="str">
        <f>CONCATENATE("    This variant is a change at a specific point in the ",B1910," gene from ",B1925," to ",B1926,"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EC52-2A78-4C48-BA36-D99AA3D2F2AA}">
  <dimension ref="A1:AJ2462"/>
  <sheetViews>
    <sheetView topLeftCell="A271" workbookViewId="0">
      <selection activeCell="B279" sqref="B27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125</v>
      </c>
      <c r="C2" s="3" t="str">
        <f>CONCATENATE("&lt;",A2," ",B2," /&gt;")</f>
        <v>&lt;Gene_Name HSD11B1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HSD11B1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v>
      </c>
      <c r="C10" s="3" t="str">
        <f>CONCATENATE("This gene is located on chromosome ",B10,". The ",B11," it creates acts in your ",B12)</f>
        <v>This gene is located on chromosome 1. The protein it creates acts in your liver and placenta.</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136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C209711973A</v>
      </c>
      <c r="I13" s="18" t="str">
        <f>B28</f>
        <v>T209714373C</v>
      </c>
      <c r="J13" s="18" t="str">
        <f>B34</f>
        <v>G209732389C</v>
      </c>
      <c r="K13" s="18" t="str">
        <f>B40</f>
        <v>LYS187ASN</v>
      </c>
      <c r="L13" s="18" t="str">
        <f>B46</f>
        <v>C409T</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125</v>
      </c>
      <c r="C14" s="3" t="str">
        <f>CONCATENATE("&lt;GeneAnalysis gene=",CHAR(34),B14,CHAR(34)," interval=",CHAR(34),B15,CHAR(34),"&gt; ")</f>
        <v xml:space="preserve">&lt;GeneAnalysis gene="HSD11B1" interval="NC_000001.11:g.209686180_209734950"&gt; </v>
      </c>
      <c r="H14" s="19" t="s">
        <v>127</v>
      </c>
      <c r="I14" s="19" t="s">
        <v>127</v>
      </c>
      <c r="J14" s="19" t="s">
        <v>127</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137</v>
      </c>
      <c r="H15" s="9" t="s">
        <v>128</v>
      </c>
      <c r="I15" s="9" t="s">
        <v>130</v>
      </c>
      <c r="J15" s="9" t="s">
        <v>132</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HSD11B1?</v>
      </c>
      <c r="H16" s="9" t="s">
        <v>129</v>
      </c>
      <c r="I16" s="9" t="s">
        <v>131</v>
      </c>
      <c r="J16" s="9" t="s">
        <v>133</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[LYS187ASN](https://www.ncbi.nlm.nih.gov/clinvar/variation/31589/)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[C409T (p.Arg137Cys)](https://www.ncbi.nlm.nih.gov/clinvar/variation/31588/)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CONCATENATE("There are ",B16," common variants in ",B14,": ",B25,", ",B31,", ",B37,", ",B43,", and ",B49,".")</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8" s="9" t="s">
        <v>27</v>
      </c>
      <c r="I18" s="9" t="s">
        <v>27</v>
      </c>
      <c r="J18" s="9" t="s">
        <v>27</v>
      </c>
      <c r="K18" s="9" t="s">
        <v>28</v>
      </c>
      <c r="L18" s="9" t="s">
        <v>27</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31.6</v>
      </c>
      <c r="I19" s="9">
        <v>10</v>
      </c>
      <c r="J19" s="9">
        <v>33.5</v>
      </c>
      <c r="K19" s="9">
        <v>3.8</v>
      </c>
      <c r="L19" s="9">
        <v>5.5</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C209711973A #&gt;</v>
      </c>
      <c r="H20" s="9" t="str">
        <f>CONCATENATE("People with this variant have two copies of the ",B25,"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[LYS187ASN](https://www.ncbi.nlm.nih.gov/clinvar/variation/31589/)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[C409T (p.Arg137Cys)](https://www.ncbi.nlm.nih.gov/clinvar/variation/31588/)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126</v>
      </c>
      <c r="C21" s="3" t="str">
        <f>CONCATENATE("  &lt;Variant hgvs=",CHAR(34),B21,CHAR(34)," name=",CHAR(34),B22,CHAR(34),"&gt; ")</f>
        <v xml:space="preserve">  &lt;Variant hgvs="NC_000001.11:g.209711973C&gt;A" name="C209711973A"&gt; </v>
      </c>
      <c r="H21" s="9" t="s">
        <v>27</v>
      </c>
      <c r="I21" s="9" t="s">
        <v>28</v>
      </c>
      <c r="J21" s="9" t="s">
        <v>27</v>
      </c>
      <c r="K21" s="9" t="s">
        <v>28</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139</v>
      </c>
      <c r="H22" s="9">
        <v>11.8</v>
      </c>
      <c r="I22" s="9">
        <v>2.8</v>
      </c>
      <c r="J22" s="9">
        <v>12.7</v>
      </c>
      <c r="K22" s="9">
        <v>4.0999999999999996</v>
      </c>
      <c r="L22" s="9">
        <v>1.5</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93</v>
      </c>
      <c r="C23" s="3" t="str">
        <f>CONCATENATE("    This variant is a change at a specific point in the ",B14," gene from ",B23," to ",B24," resulting in incorrect ",B10," function. This substitution of a single nucleotide is known as a missense variant.")</f>
        <v xml:space="preserve">    This variant is a change at a specific point in the HSD11B1 gene from cytosine (C) to adenine (A) resulting in incorrect 1 function. This substitution of a single nucleotide is known as a missense variant.</v>
      </c>
      <c r="H23" s="9" t="str">
        <f>CONCATENATE("Your ",B14," gene has no variants. A normal gene is referred to as a ",CHAR(34),"wild-type",CHAR(34)," gene.")</f>
        <v>Your HSD11B1 gene has no variants. A normal gene is referred to as a "wild-type" gene.</v>
      </c>
      <c r="I23" s="9" t="str">
        <f>CONCATENATE("Your ",B14," gene has no variants. A normal gene is referred to as a ",CHAR(34),"wild-type",CHAR(34)," gene.")</f>
        <v>Your HSD11B1 gene has no variants. A normal gene is referred to as a "wild-type" gene.</v>
      </c>
      <c r="J23" s="9" t="str">
        <f>CONCATENATE("Your ",B14," gene has no variants. A normal gene is referred to as a ",CHAR(34),"wild-type",CHAR(34)," gene.")</f>
        <v>Your HSD11B1 gene has no variants. A normal gene is referred to as a "wild-type" gene.</v>
      </c>
      <c r="K23" s="9" t="str">
        <f>CONCATENATE("Your ",B14," gene has no variants. A normal gene is referred to as a ",CHAR(34),"wild-type",CHAR(34)," gene.")</f>
        <v>Your HSD11B1 gene has no variants. A normal gene is referred to as a "wild-type" gene.</v>
      </c>
      <c r="L23" s="9" t="str">
        <f>CONCATENATE("Your ",B14," gene has no variants. A normal gene is referred to as a ",CHAR(34),"wild-type",CHAR(34)," gene.")</f>
        <v>Your HSD11B1 gene has no variants. A normal gene is referred to as a "wild-type" gene.</v>
      </c>
      <c r="M23" s="9" t="str">
        <f>CONCATENATE("Your ",B14," gene has no variants. A normal gene is referred to as a ",CHAR(34),"wild-type",CHAR(34)," gene.")</f>
        <v>Your HSD11B1 gene has no variants. A normal gene is referred to as a "wild-type" gene.</v>
      </c>
      <c r="N23" s="9" t="str">
        <f>CONCATENATE("Your ",B14," gene has no variants. A normal gene is referred to as a ",CHAR(34),"wild-type",CHAR(34)," gene.")</f>
        <v>Your HSD11B1 gene has no variants. A normal gene is referred to as a "wild-type" gene.</v>
      </c>
      <c r="O23" s="9" t="str">
        <f>CONCATENATE("Your ",B14," gene has no variants. A normal gene is referred to as a ",CHAR(34),"wild-type",CHAR(34)," gene.")</f>
        <v>Your HSD11B1 gene has no variants. A normal gene is referred to as a "wild-type" gene.</v>
      </c>
      <c r="P23" s="9" t="str">
        <f>CONCATENATE("Your ",B14," gene has no variants. A normal gene is referred to as a ",CHAR(34),"wild-type",CHAR(34)," gene.")</f>
        <v>Your HSD11B1 gene has no variants. A normal gene is referred to as a "wild-type" gene.</v>
      </c>
      <c r="Q23" s="9" t="str">
        <f>CONCATENATE("Your ",B14," gene has no variants. A normal gene is referred to as a ",CHAR(34),"wild-type",CHAR(34)," gene.")</f>
        <v>Your HSD11B1 gene has no variants. A normal gene is referred to as a "wild-type" gene.</v>
      </c>
      <c r="R23" s="9" t="str">
        <f>CONCATENATE("Your ",B14," gene has no variants. A normal gene is referred to as a ",CHAR(34),"wild-type",CHAR(34)," gene.")</f>
        <v>Your HSD11B1 gene has no variants. A normal gene is referred to as a "wild-type" gene.</v>
      </c>
      <c r="S23" s="9" t="str">
        <f>CONCATENATE("Your ",B14," gene has no variants. A normal gene is referred to as a ",CHAR(34),"wild-type",CHAR(34)," gene.")</f>
        <v>Your HSD11B1 gene has no variants. A normal gene is referred to as a "wild-type" gene.</v>
      </c>
      <c r="T23" s="9" t="str">
        <f>CONCATENATE("Your ",B14," gene has no variants. A normal gene is referred to as a ",CHAR(34),"wild-type",CHAR(34)," gene.")</f>
        <v>Your HSD11B1 gene has no variants. A normal gene is referred to as a "wild-type" gene.</v>
      </c>
      <c r="U23" s="9" t="str">
        <f>CONCATENATE("Your ",B14," gene has no variants. A normal gene is referred to as a ",CHAR(34),"wild-type",CHAR(34)," gene.")</f>
        <v>Your HSD11B1 gene has no variants. A normal gene is referred to as a "wild-type" gene.</v>
      </c>
      <c r="V23" s="9" t="str">
        <f>CONCATENATE("Your ",B14," gene has no variants. A normal gene is referred to as a ",CHAR(34),"wild-type",CHAR(34)," gene.")</f>
        <v>Your HSD11B1 gene has no variants. A normal gene is referred to as a "wild-type" gene.</v>
      </c>
      <c r="W23" s="9"/>
      <c r="X23" s="9"/>
      <c r="Y23" s="9"/>
      <c r="Z23" s="9"/>
    </row>
    <row r="24" spans="1:26" x14ac:dyDescent="0.25">
      <c r="A24" s="15" t="s">
        <v>33</v>
      </c>
      <c r="B24" s="9" t="s">
        <v>32</v>
      </c>
      <c r="H24" s="9" t="s">
        <v>28</v>
      </c>
      <c r="I24" s="9" t="s">
        <v>27</v>
      </c>
      <c r="J24" s="9" t="s">
        <v>28</v>
      </c>
      <c r="K24" s="9" t="s">
        <v>27</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141</v>
      </c>
      <c r="C25" s="3" t="str">
        <f>"  &lt;/Variant&gt;"</f>
        <v xml:space="preserve">  &lt;/Variant&gt;</v>
      </c>
      <c r="H25" s="9">
        <v>56.6</v>
      </c>
      <c r="I25" s="9">
        <v>87.2</v>
      </c>
      <c r="J25" s="9">
        <v>53.8</v>
      </c>
      <c r="K25" s="9">
        <v>92.2</v>
      </c>
      <c r="L25" s="9">
        <v>93</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T209714373C #&gt;</v>
      </c>
    </row>
    <row r="27" spans="1:26" x14ac:dyDescent="0.25">
      <c r="A27" s="8" t="s">
        <v>29</v>
      </c>
      <c r="B27" s="29" t="s">
        <v>134</v>
      </c>
      <c r="C27" s="3" t="str">
        <f>CONCATENATE("  &lt;Variant hgvs=",CHAR(34),B27,CHAR(34)," name=",CHAR(34),B28,CHAR(34),"&gt; ")</f>
        <v xml:space="preserve">  &lt;Variant hgvs="NC_000001.11:g.209714373T&gt;C" name="T209714373C"&gt; </v>
      </c>
    </row>
    <row r="28" spans="1:26" x14ac:dyDescent="0.25">
      <c r="A28" s="15" t="s">
        <v>30</v>
      </c>
      <c r="B28" s="9" t="s">
        <v>140</v>
      </c>
    </row>
    <row r="29" spans="1:26" x14ac:dyDescent="0.25">
      <c r="A29" s="15" t="s">
        <v>31</v>
      </c>
      <c r="B29" s="9" t="s">
        <v>36</v>
      </c>
      <c r="C29" s="3" t="str">
        <f>CONCATENATE("    This variant is a change at a specific point in the ",B14," gene from ",B29," to ",B30," resulting in incorrect ",B10," function. This substitution of a single nucleotide is known as a missense variant.")</f>
        <v xml:space="preserve">    This variant is a change at a specific point in the HSD11B1 gene from thymine (T) to cytosine (C) resulting in incorrect 1 function. This substitution of a single nucleotide is known as a missense variant.</v>
      </c>
    </row>
    <row r="30" spans="1:26" x14ac:dyDescent="0.25">
      <c r="A30" s="15" t="s">
        <v>33</v>
      </c>
      <c r="B30" s="9" t="s">
        <v>93</v>
      </c>
    </row>
    <row r="31" spans="1:26" x14ac:dyDescent="0.25">
      <c r="A31" s="15" t="s">
        <v>35</v>
      </c>
      <c r="B31" s="9" t="s">
        <v>142</v>
      </c>
      <c r="C31" s="3" t="str">
        <f>"  &lt;/Variant&gt;"</f>
        <v xml:space="preserve">  &lt;/Variant&gt;</v>
      </c>
    </row>
    <row r="32" spans="1:26" x14ac:dyDescent="0.25">
      <c r="A32" s="8"/>
      <c r="C32" s="3" t="str">
        <f>CONCATENATE("&lt;# ",B34," #&gt;")</f>
        <v>&lt;# G209732389C #&gt;</v>
      </c>
    </row>
    <row r="33" spans="1:3" x14ac:dyDescent="0.25">
      <c r="A33" s="8" t="s">
        <v>29</v>
      </c>
      <c r="B33" s="19" t="s">
        <v>135</v>
      </c>
      <c r="C33" s="3" t="str">
        <f>CONCATENATE("  &lt;Variant hgvs=",CHAR(34),B33,CHAR(34)," name=",CHAR(34),B34,CHAR(34),"&gt; ")</f>
        <v xml:space="preserve">  &lt;Variant hgvs="NC_000001.11:g.209732389G&gt;C" name="G209732389C"&gt; </v>
      </c>
    </row>
    <row r="34" spans="1:3" x14ac:dyDescent="0.25">
      <c r="A34" s="15" t="s">
        <v>30</v>
      </c>
      <c r="B34" s="9" t="s">
        <v>138</v>
      </c>
    </row>
    <row r="35" spans="1:3" x14ac:dyDescent="0.25">
      <c r="A35" s="15" t="s">
        <v>31</v>
      </c>
      <c r="B35" s="9" t="s">
        <v>34</v>
      </c>
      <c r="C35" s="3" t="str">
        <f>CONCATENATE("    This variant is a change at a specific point in the ",B14," gene from ",B35," to ",B36," resulting in incorrect ",B10," function. This substitution of a single nucleotide is known as a missense variant.")</f>
        <v xml:space="preserve">    This variant is a change at a specific point in the HSD11B1 gene from guanine (G) to cytosine (C) resulting in incorrect 1 function. This substitution of a single nucleotide is known as a missense variant.</v>
      </c>
    </row>
    <row r="36" spans="1:3" x14ac:dyDescent="0.25">
      <c r="A36" s="15" t="s">
        <v>33</v>
      </c>
      <c r="B36" s="9" t="s">
        <v>93</v>
      </c>
    </row>
    <row r="37" spans="1:3" x14ac:dyDescent="0.25">
      <c r="A37" s="15" t="s">
        <v>35</v>
      </c>
      <c r="B37" s="9" t="s">
        <v>143</v>
      </c>
      <c r="C37" s="3" t="str">
        <f>"  &lt;/Variant&gt;"</f>
        <v xml:space="preserve">  &lt;/Variant&gt;</v>
      </c>
    </row>
    <row r="38" spans="1:3" x14ac:dyDescent="0.25">
      <c r="A38" s="15"/>
      <c r="C38" s="3" t="str">
        <f>CONCATENATE("&lt;# ",B40," #&gt;")</f>
        <v>&lt;# LYS187ASN #&gt;</v>
      </c>
    </row>
    <row r="39" spans="1:3" x14ac:dyDescent="0.25">
      <c r="A39" s="8" t="s">
        <v>29</v>
      </c>
      <c r="B39" s="19" t="s">
        <v>333</v>
      </c>
      <c r="C39" s="3" t="str">
        <f>CONCATENATE("  &lt;Variant hgvs=",CHAR(34),B39,CHAR(34)," name=",CHAR(34),B40,CHAR(34),"&gt; ")</f>
        <v xml:space="preserve">  &lt;Variant hgvs="NC_000001.11:g.209707020C&gt;T" name="LYS187ASN"&gt; </v>
      </c>
    </row>
    <row r="40" spans="1:3" x14ac:dyDescent="0.25">
      <c r="A40" s="15" t="s">
        <v>30</v>
      </c>
      <c r="B40" s="9" t="s">
        <v>331</v>
      </c>
    </row>
    <row r="41" spans="1:3" x14ac:dyDescent="0.25">
      <c r="A41" s="15" t="s">
        <v>31</v>
      </c>
      <c r="B41" s="9" t="s">
        <v>93</v>
      </c>
      <c r="C41" s="3" t="str">
        <f>CONCATENATE("    This variant is a change at a specific point in the ",B14," gene from ",B41," to ",B42," resulting in incorrect ",B10," function. This substitution of a single nucleotide is known as a missense variant.")</f>
        <v xml:space="preserve">    This variant is a change at a specific point in the HSD11B1 gene from cytosine (C) to thymine (T) resulting in incorrect 1 function. This substitution of a single nucleotide is known as a missense variant.</v>
      </c>
    </row>
    <row r="42" spans="1:3" x14ac:dyDescent="0.25">
      <c r="A42" s="15" t="s">
        <v>33</v>
      </c>
      <c r="B42" s="9" t="s">
        <v>36</v>
      </c>
    </row>
    <row r="43" spans="1:3" x14ac:dyDescent="0.25">
      <c r="A43" s="15" t="s">
        <v>35</v>
      </c>
      <c r="B43" s="9" t="s">
        <v>332</v>
      </c>
      <c r="C43" s="3" t="str">
        <f>"  &lt;/Variant&gt;"</f>
        <v xml:space="preserve">  &lt;/Variant&gt;</v>
      </c>
    </row>
    <row r="44" spans="1:3" x14ac:dyDescent="0.25">
      <c r="A44" s="15"/>
      <c r="C44" s="3" t="str">
        <f>CONCATENATE("&lt;# ",B46," #&gt;")</f>
        <v>&lt;# C409T #&gt;</v>
      </c>
    </row>
    <row r="45" spans="1:3" x14ac:dyDescent="0.25">
      <c r="A45" s="8" t="s">
        <v>29</v>
      </c>
      <c r="B45" s="19" t="s">
        <v>333</v>
      </c>
      <c r="C45" s="3" t="str">
        <f>CONCATENATE("  &lt;Variant hgvs=",CHAR(34),B45,CHAR(34)," name=",CHAR(34),B46,CHAR(34),"&gt; ")</f>
        <v xml:space="preserve">  &lt;Variant hgvs="NC_000001.11:g.209707020C&gt;T" name="C409T"&gt; </v>
      </c>
    </row>
    <row r="46" spans="1:3" x14ac:dyDescent="0.25">
      <c r="A46" s="15" t="s">
        <v>30</v>
      </c>
      <c r="B46" s="9" t="s">
        <v>334</v>
      </c>
    </row>
    <row r="47" spans="1:3" x14ac:dyDescent="0.25">
      <c r="A47" s="15" t="s">
        <v>31</v>
      </c>
      <c r="B47" s="9" t="s">
        <v>93</v>
      </c>
      <c r="C47" s="3" t="str">
        <f>CONCATENATE("    This variant is a change at a specific point in the ",B14," gene from ",B47," to ",B48," resulting in incorrect ",B10," function. This substitution of a single nucleotide is known as a missense variant.")</f>
        <v xml:space="preserve">    This variant is a change at a specific point in the HSD11B1 gene from cytosine (C) to thymine (T) resulting in incorrect 1 function. This substitution of a single nucleotide is known as a missense variant.</v>
      </c>
    </row>
    <row r="48" spans="1:3" x14ac:dyDescent="0.25">
      <c r="A48" s="15" t="s">
        <v>33</v>
      </c>
      <c r="B48" s="9" t="s">
        <v>36</v>
      </c>
    </row>
    <row r="49" spans="1:3" x14ac:dyDescent="0.25">
      <c r="A49" s="15" t="s">
        <v>35</v>
      </c>
      <c r="B49" s="9" t="s">
        <v>335</v>
      </c>
      <c r="C49" s="3" t="str">
        <f>"  &lt;/Variant&gt;"</f>
        <v xml:space="preserve">  &lt;/Variant&gt;</v>
      </c>
    </row>
    <row r="50" spans="1:3" s="18" customFormat="1" x14ac:dyDescent="0.25">
      <c r="A50" s="27"/>
      <c r="B50" s="17"/>
    </row>
    <row r="51" spans="1:3" s="18" customFormat="1" x14ac:dyDescent="0.25">
      <c r="A51" s="27"/>
      <c r="B51" s="17"/>
      <c r="C51" s="18" t="str">
        <f>C20</f>
        <v>&lt;# C209711973A #&gt;</v>
      </c>
    </row>
    <row r="52" spans="1:3" x14ac:dyDescent="0.25">
      <c r="A52" s="15" t="s">
        <v>37</v>
      </c>
      <c r="B52" s="21" t="str">
        <f>H14</f>
        <v>NC_000001.11:g.</v>
      </c>
      <c r="C52" s="3" t="str">
        <f>CONCATENATE("  &lt;Genotype hgvs=",CHAR(34),B52,B53,";",B54,CHAR(34)," name=",CHAR(34),B22,CHAR(34),"&gt; ")</f>
        <v xml:space="preserve">  &lt;Genotype hgvs="NC_000001.11:g.[209711973C&gt;A];[209711973=]" name="C209711973A"&gt; </v>
      </c>
    </row>
    <row r="53" spans="1:3" x14ac:dyDescent="0.25">
      <c r="A53" s="15" t="s">
        <v>35</v>
      </c>
      <c r="B53" s="21" t="str">
        <f t="shared" ref="B53:B57" si="1">H15</f>
        <v>[209711973C&gt;A]</v>
      </c>
    </row>
    <row r="54" spans="1:3" x14ac:dyDescent="0.25">
      <c r="A54" s="15" t="s">
        <v>31</v>
      </c>
      <c r="B54" s="21" t="str">
        <f t="shared" si="1"/>
        <v>[209711973=]</v>
      </c>
      <c r="C54" s="3" t="s">
        <v>38</v>
      </c>
    </row>
    <row r="55" spans="1:3" x14ac:dyDescent="0.25">
      <c r="A55" s="15" t="s">
        <v>39</v>
      </c>
      <c r="B55" s="21" t="str">
        <f t="shared" si="1"/>
        <v>People with this variant have one copy of the [C209711973A](https://www.ncbi.nlm.nih.gov/projects/SNP/snp_ref.cgi?rs=11119328) variant. This substitution of a single nucleotide is known as a missense mutation.</v>
      </c>
      <c r="C55" s="3" t="s">
        <v>26</v>
      </c>
    </row>
    <row r="56" spans="1:3" x14ac:dyDescent="0.25">
      <c r="A56" s="8" t="s">
        <v>40</v>
      </c>
      <c r="B56" s="21" t="str">
        <f t="shared" si="1"/>
        <v>You are in the Moderate Loss of Function category. See below for more information.</v>
      </c>
      <c r="C56" s="3" t="str">
        <f>CONCATENATE("    ",B55)</f>
        <v xml:space="preserve">    People with this variant have one copy of the [C209711973A](https://www.ncbi.nlm.nih.gov/projects/SNP/snp_ref.cgi?rs=11119328) variant. This substitution of a single nucleotide is known as a missense mutation.</v>
      </c>
    </row>
    <row r="57" spans="1:3" x14ac:dyDescent="0.25">
      <c r="A57" s="8" t="s">
        <v>41</v>
      </c>
      <c r="B57" s="21">
        <f t="shared" si="1"/>
        <v>31.6</v>
      </c>
    </row>
    <row r="58" spans="1:3" x14ac:dyDescent="0.25">
      <c r="A58" s="15"/>
      <c r="C58" s="3" t="s">
        <v>42</v>
      </c>
    </row>
    <row r="59" spans="1:3" x14ac:dyDescent="0.25">
      <c r="A59" s="8"/>
    </row>
    <row r="60" spans="1:3" x14ac:dyDescent="0.25">
      <c r="A60" s="8"/>
      <c r="C60" s="3" t="str">
        <f>CONCATENATE("    ",B56)</f>
        <v xml:space="preserve">    You are in the Moderate Loss of Function category. See below for more information.</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percentage=31.6 /&gt;</v>
      </c>
    </row>
    <row r="65" spans="1:3" x14ac:dyDescent="0.25">
      <c r="A65" s="15"/>
      <c r="C65" s="3" t="str">
        <f>"  &lt;/Genotype&gt;"</f>
        <v xml:space="preserve">  &lt;/Genotype&gt;</v>
      </c>
    </row>
    <row r="66" spans="1:3" x14ac:dyDescent="0.25">
      <c r="A66" s="15" t="s">
        <v>44</v>
      </c>
      <c r="B66" s="9" t="str">
        <f>H20</f>
        <v>People with this variant have two copies of the [C209711973A](https://www.ncbi.nlm.nih.gov/projects/SNP/snp_ref.cgi?rs=11119328) variant. This substitution of a single nucleotide is known as a missense mutation.</v>
      </c>
      <c r="C66" s="3" t="str">
        <f>CONCATENATE("  &lt;Genotype hgvs=",CHAR(34),B52,B53,";",B53,CHAR(34)," name=",CHAR(34),B22,CHAR(34),"&gt; ")</f>
        <v xml:space="preserve">  &lt;Genotype hgvs="NC_000001.11:g.[209711973C&gt;A];[209711973C&gt;A]" name="C209711973A"&gt;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11.8</v>
      </c>
      <c r="C68" s="3" t="s">
        <v>38</v>
      </c>
    </row>
    <row r="69" spans="1:3" x14ac:dyDescent="0.25">
      <c r="A69" s="8"/>
    </row>
    <row r="70" spans="1:3" x14ac:dyDescent="0.25">
      <c r="A70" s="15"/>
      <c r="C70" s="3" t="str">
        <f>CONCATENATE("    ",B66)</f>
        <v xml:space="preserve">    People with this variant have two copies of the [C209711973A](https://www.ncbi.nlm.nih.gov/projects/SNP/snp_ref.cgi?rs=11119328)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percentage=11.8 /&gt;</v>
      </c>
    </row>
    <row r="79" spans="1:3" x14ac:dyDescent="0.25">
      <c r="A79" s="15"/>
      <c r="C79" s="3" t="str">
        <f>"  &lt;/Genotype&gt;"</f>
        <v xml:space="preserve">  &lt;/Genotype&gt;</v>
      </c>
    </row>
    <row r="80" spans="1:3" x14ac:dyDescent="0.25">
      <c r="A80" s="15" t="s">
        <v>46</v>
      </c>
      <c r="B80" s="9" t="str">
        <f>H23</f>
        <v>Your HSD11B1 gene has no variants. A normal gene is referred to as a "wild-type" gene.</v>
      </c>
      <c r="C80" s="3" t="str">
        <f>CONCATENATE("  &lt;Genotype hgvs=",CHAR(34),B52,B54,";",B54,CHAR(34)," name=",CHAR(34),B22,CHAR(34),"&gt; ")</f>
        <v xml:space="preserve">  &lt;Genotype hgvs="NC_000001.11:g.[209711973=];[209711973=]" name="C209711973A"&gt; </v>
      </c>
    </row>
    <row r="81" spans="1:3" x14ac:dyDescent="0.25">
      <c r="A81" s="8" t="s">
        <v>47</v>
      </c>
      <c r="B81" s="9" t="str">
        <f t="shared" ref="B81:B82" si="3">H24</f>
        <v>This variant is not associated with increased risk.</v>
      </c>
      <c r="C81" s="3" t="s">
        <v>26</v>
      </c>
    </row>
    <row r="82" spans="1:3" x14ac:dyDescent="0.25">
      <c r="A82" s="8" t="s">
        <v>41</v>
      </c>
      <c r="B82" s="9">
        <f t="shared" si="3"/>
        <v>56.6</v>
      </c>
      <c r="C82" s="3" t="s">
        <v>38</v>
      </c>
    </row>
    <row r="83" spans="1:3" x14ac:dyDescent="0.25">
      <c r="A83" s="15"/>
    </row>
    <row r="84" spans="1:3" x14ac:dyDescent="0.25">
      <c r="A84" s="8"/>
      <c r="C84" s="3" t="str">
        <f>CONCATENATE("    ",B80)</f>
        <v xml:space="preserve">    Your HSD11B1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percentage=56.6 /&gt;</v>
      </c>
    </row>
    <row r="89" spans="1:3" x14ac:dyDescent="0.25">
      <c r="A89" s="15"/>
      <c r="C89" s="3" t="str">
        <f>"  &lt;/Genotype&gt;"</f>
        <v xml:space="preserve">  &lt;/Genotype&gt;</v>
      </c>
    </row>
    <row r="90" spans="1:3" x14ac:dyDescent="0.25">
      <c r="A90" s="15"/>
      <c r="C90" s="3" t="str">
        <f>C26</f>
        <v>&lt;# T209714373C #&gt;</v>
      </c>
    </row>
    <row r="91" spans="1:3" x14ac:dyDescent="0.25">
      <c r="A91" s="15" t="s">
        <v>37</v>
      </c>
      <c r="B91" s="21" t="str">
        <f>I14</f>
        <v>NC_000001.11:g.</v>
      </c>
      <c r="C91" s="3" t="str">
        <f>CONCATENATE("  &lt;Genotype hgvs=",CHAR(34),B91,B92,";",B93,CHAR(34)," name=",CHAR(34),B28,CHAR(34),"&gt; ")</f>
        <v xml:space="preserve">  &lt;Genotype hgvs="NC_000001.11:g.[209714373T&gt;C];[209714373=]" name="T209714373C"&gt; </v>
      </c>
    </row>
    <row r="92" spans="1:3" x14ac:dyDescent="0.25">
      <c r="A92" s="15" t="s">
        <v>35</v>
      </c>
      <c r="B92" s="21" t="str">
        <f t="shared" ref="B92:B96" si="4">I15</f>
        <v>[209714373T&gt;C]</v>
      </c>
    </row>
    <row r="93" spans="1:3" x14ac:dyDescent="0.25">
      <c r="A93" s="15" t="s">
        <v>31</v>
      </c>
      <c r="B93" s="21" t="str">
        <f t="shared" si="4"/>
        <v>[209714373=]</v>
      </c>
      <c r="C93" s="3" t="s">
        <v>38</v>
      </c>
    </row>
    <row r="94" spans="1:3" x14ac:dyDescent="0.25">
      <c r="A94" s="15" t="s">
        <v>39</v>
      </c>
      <c r="B94" s="21" t="str">
        <f t="shared" si="4"/>
        <v>People with this variant have one copy of the [T209714373C](https://www.ncbi.nlm.nih.gov/projects/SNP/snp_ref.cgi?rs=846906) variant. This substitution of a single nucleotide is known as a missense mutation.</v>
      </c>
      <c r="C94" s="3" t="s">
        <v>26</v>
      </c>
    </row>
    <row r="95" spans="1:3" x14ac:dyDescent="0.25">
      <c r="A95" s="8" t="s">
        <v>40</v>
      </c>
      <c r="B95" s="21" t="str">
        <f t="shared" si="4"/>
        <v>You are in the Moderate Loss of Function category. See below for more information.</v>
      </c>
      <c r="C95" s="3" t="str">
        <f>CONCATENATE("    ",B94)</f>
        <v xml:space="preserve">    People with this variant have one copy of the [T209714373C](https://www.ncbi.nlm.nih.gov/projects/SNP/snp_ref.cgi?rs=846906) variant. This substitution of a single nucleotide is known as a missense mutation.</v>
      </c>
    </row>
    <row r="96" spans="1:3" x14ac:dyDescent="0.25">
      <c r="A96" s="8" t="s">
        <v>41</v>
      </c>
      <c r="B96" s="21">
        <f t="shared" si="4"/>
        <v>10</v>
      </c>
    </row>
    <row r="97" spans="1:3" x14ac:dyDescent="0.25">
      <c r="A97" s="15"/>
      <c r="C97" s="3" t="s">
        <v>42</v>
      </c>
    </row>
    <row r="98" spans="1:3" x14ac:dyDescent="0.25">
      <c r="A98" s="8"/>
    </row>
    <row r="99" spans="1:3" x14ac:dyDescent="0.25">
      <c r="A99" s="8"/>
      <c r="C99" s="3" t="str">
        <f>CONCATENATE("    ",B95)</f>
        <v xml:space="preserve">    You are in the Moderate Loss of Function category. See below for more information.</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percentage=10 /&gt;</v>
      </c>
    </row>
    <row r="104" spans="1:3" x14ac:dyDescent="0.25">
      <c r="A104" s="15"/>
      <c r="C104" s="3" t="str">
        <f>"  &lt;/Genotype&gt;"</f>
        <v xml:space="preserve">  &lt;/Genotype&gt;</v>
      </c>
    </row>
    <row r="105" spans="1:3" x14ac:dyDescent="0.25">
      <c r="A105" s="15" t="s">
        <v>44</v>
      </c>
      <c r="B105" s="9" t="str">
        <f>I20</f>
        <v>People with this variant have two copies of the [T209714373C](https://www.ncbi.nlm.nih.gov/projects/SNP/snp_ref.cgi?rs=846906) variant. This substitution of a single nucleotide is known as a missense mutation.</v>
      </c>
      <c r="C105" s="3" t="str">
        <f>CONCATENATE("  &lt;Genotype hgvs=",CHAR(34),B91,B92,";",B92,CHAR(34)," name=",CHAR(34),B28,CHAR(34),"&gt; ")</f>
        <v xml:space="preserve">  &lt;Genotype hgvs="NC_000001.11:g.[209714373T&gt;C];[209714373T&gt;C]" name="T209714373C"&gt; </v>
      </c>
    </row>
    <row r="106" spans="1:3" x14ac:dyDescent="0.25">
      <c r="A106" s="8" t="s">
        <v>45</v>
      </c>
      <c r="B106" s="9" t="str">
        <f t="shared" ref="B106:B107" si="5">I21</f>
        <v>This variant is not associated with increased risk.</v>
      </c>
      <c r="C106" s="3" t="s">
        <v>26</v>
      </c>
    </row>
    <row r="107" spans="1:3" x14ac:dyDescent="0.25">
      <c r="A107" s="8" t="s">
        <v>41</v>
      </c>
      <c r="B107" s="9">
        <f t="shared" si="5"/>
        <v>2.8</v>
      </c>
      <c r="C107" s="3" t="s">
        <v>38</v>
      </c>
    </row>
    <row r="108" spans="1:3" x14ac:dyDescent="0.25">
      <c r="A108" s="8"/>
    </row>
    <row r="109" spans="1:3" x14ac:dyDescent="0.25">
      <c r="A109" s="15"/>
      <c r="C109" s="3" t="str">
        <f>CONCATENATE("    ",B105)</f>
        <v xml:space="preserve">    People with this variant have two copies of the [T209714373C](https://www.ncbi.nlm.nih.gov/projects/SNP/snp_ref.cgi?rs=846906)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This variant is not associated with increased risk.</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percentage=2.8 /&gt;</v>
      </c>
    </row>
    <row r="118" spans="1:3" x14ac:dyDescent="0.25">
      <c r="A118" s="15"/>
      <c r="C118" s="3" t="str">
        <f>"  &lt;/Genotype&gt;"</f>
        <v xml:space="preserve">  &lt;/Genotype&gt;</v>
      </c>
    </row>
    <row r="119" spans="1:3" x14ac:dyDescent="0.25">
      <c r="A119" s="15" t="s">
        <v>46</v>
      </c>
      <c r="B119" s="9" t="str">
        <f>I23</f>
        <v>Your HSD11B1 gene has no variants. A normal gene is referred to as a "wild-type" gene.</v>
      </c>
      <c r="C119" s="3" t="str">
        <f>CONCATENATE("  &lt;Genotype hgvs=",CHAR(34),B91,B93,";",B93,CHAR(34)," name=",CHAR(34),B28,CHAR(34),"&gt; ")</f>
        <v xml:space="preserve">  &lt;Genotype hgvs="NC_000001.11:g.[209714373=];[209714373=]" name="T209714373C"&gt; </v>
      </c>
    </row>
    <row r="120" spans="1:3" x14ac:dyDescent="0.25">
      <c r="A120" s="8" t="s">
        <v>47</v>
      </c>
      <c r="B120" s="9" t="str">
        <f t="shared" ref="B120:B121" si="6">I24</f>
        <v>You are in the Moderate Loss of Function category. See below for more information.</v>
      </c>
      <c r="C120" s="3" t="s">
        <v>26</v>
      </c>
    </row>
    <row r="121" spans="1:3" x14ac:dyDescent="0.25">
      <c r="A121" s="8" t="s">
        <v>41</v>
      </c>
      <c r="B121" s="9">
        <f t="shared" si="6"/>
        <v>87.2</v>
      </c>
      <c r="C121" s="3" t="s">
        <v>38</v>
      </c>
    </row>
    <row r="122" spans="1:3" x14ac:dyDescent="0.25">
      <c r="A122" s="15"/>
    </row>
    <row r="123" spans="1:3" x14ac:dyDescent="0.25">
      <c r="A123" s="8"/>
      <c r="C123" s="3" t="str">
        <f>CONCATENATE("    ",B119)</f>
        <v xml:space="preserve">    Your HSD11B1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percentage=87.2 /&gt;</v>
      </c>
    </row>
    <row r="128" spans="1:3" x14ac:dyDescent="0.25">
      <c r="A128" s="15"/>
      <c r="C128" s="3" t="str">
        <f>"  &lt;/Genotype&gt;"</f>
        <v xml:space="preserve">  &lt;/Genotype&gt;</v>
      </c>
    </row>
    <row r="129" spans="1:3" x14ac:dyDescent="0.25">
      <c r="A129" s="15"/>
      <c r="C129" s="3" t="str">
        <f>C32</f>
        <v>&lt;# G209732389C #&gt;</v>
      </c>
    </row>
    <row r="130" spans="1:3" x14ac:dyDescent="0.25">
      <c r="A130" s="15" t="s">
        <v>37</v>
      </c>
      <c r="B130" s="21" t="str">
        <f>J14</f>
        <v>NC_000001.11:g.</v>
      </c>
      <c r="C130" s="3" t="str">
        <f>CONCATENATE("  &lt;Genotype hgvs=",CHAR(34),B130,B131,";",B132,CHAR(34)," name=",CHAR(34),B34,CHAR(34),"&gt; ")</f>
        <v xml:space="preserve">  &lt;Genotype hgvs="NC_000001.11:g.[209732389G&gt;C];[209732389=]" name="G209732389C"&gt; </v>
      </c>
    </row>
    <row r="131" spans="1:3" x14ac:dyDescent="0.25">
      <c r="A131" s="15" t="s">
        <v>35</v>
      </c>
      <c r="B131" s="21" t="str">
        <f t="shared" ref="B131:B135" si="7">J15</f>
        <v>[209732389G&gt;C]</v>
      </c>
    </row>
    <row r="132" spans="1:3" x14ac:dyDescent="0.25">
      <c r="A132" s="15" t="s">
        <v>31</v>
      </c>
      <c r="B132" s="21" t="str">
        <f t="shared" si="7"/>
        <v>[209732389=]</v>
      </c>
      <c r="C132" s="3" t="s">
        <v>38</v>
      </c>
    </row>
    <row r="133" spans="1:3" x14ac:dyDescent="0.25">
      <c r="A133" s="15" t="s">
        <v>39</v>
      </c>
      <c r="B133" s="21" t="str">
        <f t="shared" si="7"/>
        <v>People with this variant have one copy of the [G209732389C](https://www.ncbi.nlm.nih.gov/projects/SNP/snp_ref.cgi?rs=932335) variant. This substitution of a single nucleotide is known as a missense mutation.</v>
      </c>
      <c r="C133" s="3" t="s">
        <v>26</v>
      </c>
    </row>
    <row r="134" spans="1:3" x14ac:dyDescent="0.25">
      <c r="A134" s="8" t="s">
        <v>40</v>
      </c>
      <c r="B134" s="21" t="str">
        <f t="shared" si="7"/>
        <v>You are in the Moderate Loss of Function category. See below for more information.</v>
      </c>
      <c r="C134" s="3" t="str">
        <f>CONCATENATE("    ",B133)</f>
        <v xml:space="preserve">    People with this variant have one copy of the [G209732389C](https://www.ncbi.nlm.nih.gov/projects/SNP/snp_ref.cgi?rs=932335) variant. This substitution of a single nucleotide is known as a missense mutation.</v>
      </c>
    </row>
    <row r="135" spans="1:3" x14ac:dyDescent="0.25">
      <c r="A135" s="8" t="s">
        <v>41</v>
      </c>
      <c r="B135" s="21">
        <f t="shared" si="7"/>
        <v>33.5</v>
      </c>
    </row>
    <row r="136" spans="1:3" x14ac:dyDescent="0.25">
      <c r="A136" s="15"/>
      <c r="C136" s="3" t="s">
        <v>42</v>
      </c>
    </row>
    <row r="137" spans="1:3" x14ac:dyDescent="0.25">
      <c r="A137" s="8"/>
    </row>
    <row r="138" spans="1:3" x14ac:dyDescent="0.25">
      <c r="A138" s="8"/>
      <c r="C138" s="3" t="str">
        <f>CONCATENATE("    ",B134)</f>
        <v xml:space="preserve">    You are in the Moderate Loss of Function category. See below for more information.</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percentage=33.5 /&gt;</v>
      </c>
    </row>
    <row r="143" spans="1:3" x14ac:dyDescent="0.25">
      <c r="A143" s="15"/>
      <c r="C143" s="3" t="str">
        <f>"  &lt;/Genotype&gt;"</f>
        <v xml:space="preserve">  &lt;/Genotype&gt;</v>
      </c>
    </row>
    <row r="144" spans="1:3" x14ac:dyDescent="0.25">
      <c r="A144" s="15" t="s">
        <v>44</v>
      </c>
      <c r="B144" s="9" t="str">
        <f>J20</f>
        <v>People with this variant have two copies of the [G209732389C](https://www.ncbi.nlm.nih.gov/projects/SNP/snp_ref.cgi?rs=932335) variant. This substitution of a single nucleotide is known as a missense mutation.</v>
      </c>
      <c r="C144" s="3" t="str">
        <f>CONCATENATE("  &lt;Genotype hgvs=",CHAR(34),B130,B131,";",B131,CHAR(34)," name=",CHAR(34),B34,CHAR(34),"&gt; ")</f>
        <v xml:space="preserve">  &lt;Genotype hgvs="NC_000001.11:g.[209732389G&gt;C];[209732389G&gt;C]" name="G209732389C"&gt;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12.7</v>
      </c>
      <c r="C146" s="3" t="s">
        <v>38</v>
      </c>
    </row>
    <row r="147" spans="1:3" x14ac:dyDescent="0.25">
      <c r="A147" s="8"/>
    </row>
    <row r="148" spans="1:3" x14ac:dyDescent="0.25">
      <c r="A148" s="15"/>
      <c r="C148" s="3" t="str">
        <f>CONCATENATE("    ",B144)</f>
        <v xml:space="preserve">    People with this variant have two copies of the [G209732389C](https://www.ncbi.nlm.nih.gov/projects/SNP/snp_ref.cgi?rs=932335)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percentage=12.7 /&gt;</v>
      </c>
    </row>
    <row r="157" spans="1:3" x14ac:dyDescent="0.25">
      <c r="A157" s="15"/>
      <c r="C157" s="3" t="str">
        <f>"  &lt;/Genotype&gt;"</f>
        <v xml:space="preserve">  &lt;/Genotype&gt;</v>
      </c>
    </row>
    <row r="158" spans="1:3" x14ac:dyDescent="0.25">
      <c r="A158" s="15" t="s">
        <v>46</v>
      </c>
      <c r="B158" s="9" t="str">
        <f>J23</f>
        <v>Your HSD11B1 gene has no variants. A normal gene is referred to as a "wild-type" gene.</v>
      </c>
      <c r="C158" s="3" t="str">
        <f>CONCATENATE("  &lt;Genotype hgvs=",CHAR(34),B130,B132,";",B132,CHAR(34)," name=",CHAR(34),B34,CHAR(34),"&gt; ")</f>
        <v xml:space="preserve">  &lt;Genotype hgvs="NC_000001.11:g.[209732389=];[209732389=]" name="G209732389C"&gt; </v>
      </c>
    </row>
    <row r="159" spans="1:3" x14ac:dyDescent="0.25">
      <c r="A159" s="8" t="s">
        <v>47</v>
      </c>
      <c r="B159" s="9" t="str">
        <f t="shared" ref="B159:B160" si="9">J24</f>
        <v>This variant is not associated with increased risk.</v>
      </c>
      <c r="C159" s="3" t="s">
        <v>26</v>
      </c>
    </row>
    <row r="160" spans="1:3" x14ac:dyDescent="0.25">
      <c r="A160" s="8" t="s">
        <v>41</v>
      </c>
      <c r="B160" s="9">
        <f t="shared" si="9"/>
        <v>53.8</v>
      </c>
      <c r="C160" s="3" t="s">
        <v>38</v>
      </c>
    </row>
    <row r="161" spans="1:3" x14ac:dyDescent="0.25">
      <c r="A161" s="15"/>
    </row>
    <row r="162" spans="1:3" x14ac:dyDescent="0.25">
      <c r="A162" s="8"/>
      <c r="C162" s="3" t="str">
        <f>CONCATENATE("    ",B158)</f>
        <v xml:space="preserve">    Your HSD11B1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percentage=53.8 /&gt;</v>
      </c>
    </row>
    <row r="167" spans="1:3" x14ac:dyDescent="0.25">
      <c r="A167" s="15"/>
      <c r="C167" s="3" t="str">
        <f>"  &lt;/Genotype&gt;"</f>
        <v xml:space="preserve">  &lt;/Genotype&gt;</v>
      </c>
    </row>
    <row r="168" spans="1:3" x14ac:dyDescent="0.25">
      <c r="A168" s="15"/>
      <c r="C168" s="3" t="str">
        <f>C38</f>
        <v>&lt;# LYS187ASN #&gt;</v>
      </c>
    </row>
    <row r="169" spans="1:3" x14ac:dyDescent="0.25">
      <c r="A169" s="15" t="s">
        <v>37</v>
      </c>
      <c r="B169" s="21" t="str">
        <f>K14</f>
        <v>NC_000005.10:g.</v>
      </c>
      <c r="C169" s="3" t="str">
        <f>CONCATENATE("  &lt;Genotype hgvs=",CHAR(34),B169,B170,";",B171,CHAR(34)," name=",CHAR(34),B40,CHAR(34),"&gt; ")</f>
        <v xml:space="preserve">  &lt;Genotype hgvs="NC_000005.10:g.[143300779C&gt;A];[143300779=]" name="LYS187ASN"&gt; </v>
      </c>
    </row>
    <row r="170" spans="1:3" x14ac:dyDescent="0.25">
      <c r="A170" s="15" t="s">
        <v>35</v>
      </c>
      <c r="B170" s="21" t="str">
        <f t="shared" ref="B170:B174" si="10">K15</f>
        <v>[143300779C&gt;A]</v>
      </c>
    </row>
    <row r="171" spans="1:3" x14ac:dyDescent="0.25">
      <c r="A171" s="15" t="s">
        <v>31</v>
      </c>
      <c r="B171" s="21" t="str">
        <f t="shared" si="10"/>
        <v>[143300779=]</v>
      </c>
      <c r="C171" s="3" t="s">
        <v>38</v>
      </c>
    </row>
    <row r="172" spans="1:3" x14ac:dyDescent="0.25">
      <c r="A172" s="15" t="s">
        <v>39</v>
      </c>
      <c r="B172" s="21" t="str">
        <f t="shared" si="10"/>
        <v>People with this variant have one copy of the [LYS187ASN](https://www.ncbi.nlm.nih.gov/clinvar/variation/31589/)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[LYS187ASN](https://www.ncbi.nlm.nih.gov/clinvar/variation/31589/) variant. This substitution of a single nucleotide is known as a missense mutation.</v>
      </c>
    </row>
    <row r="174" spans="1:3" x14ac:dyDescent="0.25">
      <c r="A174" s="8" t="s">
        <v>41</v>
      </c>
      <c r="B174" s="21">
        <f t="shared" si="10"/>
        <v>3.8</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percentage=3.8 /&gt;</v>
      </c>
    </row>
    <row r="182" spans="1:3" x14ac:dyDescent="0.25">
      <c r="A182" s="15"/>
      <c r="C182" s="3" t="str">
        <f>"  &lt;/Genotype&gt;"</f>
        <v xml:space="preserve">  &lt;/Genotype&gt;</v>
      </c>
    </row>
    <row r="183" spans="1:3" x14ac:dyDescent="0.25">
      <c r="A183" s="15" t="s">
        <v>44</v>
      </c>
      <c r="B183" s="9" t="str">
        <f>K20</f>
        <v>People with this variant have two copies of the [LYS187ASN](https://www.ncbi.nlm.nih.gov/clinvar/variation/31589/) variant. This substitution of a single nucleotide is known as a missense mutation.</v>
      </c>
      <c r="C183" s="3" t="str">
        <f>CONCATENATE("  &lt;Genotype hgvs=",CHAR(34),B169,B170,";",B170,CHAR(34)," name=",CHAR(34),B40,CHAR(34),"&gt; ")</f>
        <v xml:space="preserve">  &lt;Genotype hgvs="NC_000005.10:g.[143300779C&gt;A];[143300779C&gt;A]" name="LYS187ASN"&gt; </v>
      </c>
    </row>
    <row r="184" spans="1:3" x14ac:dyDescent="0.25">
      <c r="A184" s="8" t="s">
        <v>45</v>
      </c>
      <c r="B184" s="9" t="str">
        <f t="shared" ref="B184:B185" si="11">K21</f>
        <v>This variant is not associated with increased risk.</v>
      </c>
      <c r="C184" s="3" t="s">
        <v>26</v>
      </c>
    </row>
    <row r="185" spans="1:3" x14ac:dyDescent="0.25">
      <c r="A185" s="8" t="s">
        <v>41</v>
      </c>
      <c r="B185" s="9">
        <f t="shared" si="11"/>
        <v>4.0999999999999996</v>
      </c>
      <c r="C185" s="3" t="s">
        <v>38</v>
      </c>
    </row>
    <row r="186" spans="1:3" x14ac:dyDescent="0.25">
      <c r="A186" s="8"/>
    </row>
    <row r="187" spans="1:3" x14ac:dyDescent="0.25">
      <c r="A187" s="15"/>
      <c r="C187" s="3" t="str">
        <f>CONCATENATE("    ",B183)</f>
        <v xml:space="preserve">    People with this variant have two copies of the [LYS187ASN](https://www.ncbi.nlm.nih.gov/clinvar/variation/31589/)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This variant is not associated with increased risk.</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percentage=4.1 /&gt;</v>
      </c>
    </row>
    <row r="196" spans="1:3" x14ac:dyDescent="0.25">
      <c r="A196" s="15"/>
      <c r="C196" s="3" t="str">
        <f>"  &lt;/Genotype&gt;"</f>
        <v xml:space="preserve">  &lt;/Genotype&gt;</v>
      </c>
    </row>
    <row r="197" spans="1:3" x14ac:dyDescent="0.25">
      <c r="A197" s="15" t="s">
        <v>46</v>
      </c>
      <c r="B197" s="9" t="str">
        <f>K23</f>
        <v>Your HSD11B1 gene has no variants. A normal gene is referred to as a "wild-type" gene.</v>
      </c>
      <c r="C197" s="3" t="str">
        <f>CONCATENATE("  &lt;Genotype hgvs=",CHAR(34),B169,B171,";",B171,CHAR(34)," name=",CHAR(34),B40,CHAR(34),"&gt; ")</f>
        <v xml:space="preserve">  &lt;Genotype hgvs="NC_000005.10:g.[143300779=];[143300779=]" name="LYS187ASN"&gt; </v>
      </c>
    </row>
    <row r="198" spans="1:3" x14ac:dyDescent="0.25">
      <c r="A198" s="8" t="s">
        <v>47</v>
      </c>
      <c r="B198" s="9" t="str">
        <f t="shared" ref="B198:B199" si="12">K24</f>
        <v>You are in the Moderate Loss of Function category. See below for more information.</v>
      </c>
      <c r="C198" s="3" t="s">
        <v>26</v>
      </c>
    </row>
    <row r="199" spans="1:3" x14ac:dyDescent="0.25">
      <c r="A199" s="8" t="s">
        <v>41</v>
      </c>
      <c r="B199" s="9">
        <f t="shared" si="12"/>
        <v>92.2</v>
      </c>
      <c r="C199" s="3" t="s">
        <v>38</v>
      </c>
    </row>
    <row r="200" spans="1:3" x14ac:dyDescent="0.25">
      <c r="A200" s="15"/>
    </row>
    <row r="201" spans="1:3" x14ac:dyDescent="0.25">
      <c r="A201" s="8"/>
      <c r="C201" s="3" t="str">
        <f>CONCATENATE("    ",B197)</f>
        <v xml:space="preserve">    Your HSD11B1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You are in the Moderate Loss of Function category. See below for more information.</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percentage=92.2 /&gt;</v>
      </c>
    </row>
    <row r="210" spans="1:3" x14ac:dyDescent="0.25">
      <c r="A210" s="15"/>
      <c r="C210" s="3" t="str">
        <f>"  &lt;/Genotype&gt;"</f>
        <v xml:space="preserve">  &lt;/Genotype&gt;</v>
      </c>
    </row>
    <row r="211" spans="1:3" x14ac:dyDescent="0.25">
      <c r="A211" s="15"/>
      <c r="C211" s="3" t="str">
        <f>C44</f>
        <v>&lt;# C409T #&gt;</v>
      </c>
    </row>
    <row r="212" spans="1:3" x14ac:dyDescent="0.25">
      <c r="A212" s="15" t="s">
        <v>37</v>
      </c>
      <c r="B212" s="21" t="str">
        <f>L14</f>
        <v>NC_000005.10:g.</v>
      </c>
      <c r="C212" s="3" t="str">
        <f>CONCATENATE("  &lt;Genotype hgvs=",CHAR(34),B212,B213,";",B214,CHAR(34)," name=",CHAR(34),B46,CHAR(34),"&gt; ")</f>
        <v xml:space="preserve">  &lt;Genotype hgvs="NC_000005.10:g.[143281925A&gt;G];[143281925=]" name="C409T"&gt; </v>
      </c>
    </row>
    <row r="213" spans="1:3" x14ac:dyDescent="0.25">
      <c r="A213" s="15" t="s">
        <v>35</v>
      </c>
      <c r="B213" s="21" t="str">
        <f t="shared" ref="B213:B217" si="13">L15</f>
        <v>[143281925A&gt;G]</v>
      </c>
    </row>
    <row r="214" spans="1:3" x14ac:dyDescent="0.25">
      <c r="A214" s="15" t="s">
        <v>31</v>
      </c>
      <c r="B214" s="21" t="str">
        <f t="shared" si="13"/>
        <v>[143281925=]</v>
      </c>
      <c r="C214" s="3" t="s">
        <v>38</v>
      </c>
    </row>
    <row r="215" spans="1:3" x14ac:dyDescent="0.25">
      <c r="A215" s="15" t="s">
        <v>39</v>
      </c>
      <c r="B215" s="21" t="str">
        <f t="shared" si="13"/>
        <v>People with this variant have one copy of the [C409T (p.Arg137Cys)](https://www.ncbi.nlm.nih.gov/clinvar/variation/31588/) variant. This substitution of a single nucleotide is known as a missense mutation.</v>
      </c>
      <c r="C215" s="3" t="s">
        <v>26</v>
      </c>
    </row>
    <row r="216" spans="1:3" x14ac:dyDescent="0.25">
      <c r="A216" s="8" t="s">
        <v>40</v>
      </c>
      <c r="B216" s="21" t="str">
        <f t="shared" si="13"/>
        <v>You are in the Moderate Loss of Function category. See below for more information.</v>
      </c>
      <c r="C216" s="3" t="str">
        <f>CONCATENATE("    ",B215)</f>
        <v xml:space="preserve">    People with this variant have one copy of the [C409T (p.Arg137Cys)](https://www.ncbi.nlm.nih.gov/clinvar/variation/31588/) variant. This substitution of a single nucleotide is known as a missense mutation.</v>
      </c>
    </row>
    <row r="217" spans="1:3" x14ac:dyDescent="0.25">
      <c r="A217" s="8" t="s">
        <v>41</v>
      </c>
      <c r="B217" s="21">
        <f t="shared" si="13"/>
        <v>5.5</v>
      </c>
    </row>
    <row r="218" spans="1:3" x14ac:dyDescent="0.25">
      <c r="A218" s="15"/>
      <c r="C218" s="3" t="s">
        <v>42</v>
      </c>
    </row>
    <row r="219" spans="1:3" x14ac:dyDescent="0.25">
      <c r="A219" s="8"/>
    </row>
    <row r="220" spans="1:3" x14ac:dyDescent="0.25">
      <c r="A220" s="8"/>
      <c r="C220" s="3" t="str">
        <f>CONCATENATE("    ",B216)</f>
        <v xml:space="preserve">    You are in the Moderate Loss of Function category. See below for more information.</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percentage=5.5 /&gt;</v>
      </c>
    </row>
    <row r="225" spans="1:3" x14ac:dyDescent="0.25">
      <c r="A225" s="15"/>
      <c r="C225" s="3" t="str">
        <f>"  &lt;/Genotype&gt;"</f>
        <v xml:space="preserve">  &lt;/Genotype&gt;</v>
      </c>
    </row>
    <row r="226" spans="1:3" x14ac:dyDescent="0.25">
      <c r="A226" s="15" t="s">
        <v>44</v>
      </c>
      <c r="B226" s="9" t="str">
        <f>L20</f>
        <v>People with this variant have two copies of the [C409T (p.Arg137Cys)](https://www.ncbi.nlm.nih.gov/clinvar/variation/31588/) variant. This substitution of a single nucleotide is known as a missense mutation.</v>
      </c>
      <c r="C226" s="3" t="str">
        <f>CONCATENATE("  &lt;Genotype hgvs=",CHAR(34),B212,B213,";",B213,CHAR(34)," name=",CHAR(34),B46,CHAR(34),"&gt; ")</f>
        <v xml:space="preserve">  &lt;Genotype hgvs="NC_000005.10:g.[143281925A&gt;G];[143281925A&gt;G]" name="C409T"&gt;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1.5</v>
      </c>
      <c r="C228" s="3" t="s">
        <v>38</v>
      </c>
    </row>
    <row r="229" spans="1:3" x14ac:dyDescent="0.25">
      <c r="A229" s="8"/>
    </row>
    <row r="230" spans="1:3" x14ac:dyDescent="0.25">
      <c r="A230" s="15"/>
      <c r="C230" s="3" t="str">
        <f>CONCATENATE("    ",B226)</f>
        <v xml:space="preserve">    People with this variant have two copies of the [C409T (p.Arg137Cys)](https://www.ncbi.nlm.nih.gov/clinvar/variation/31588/)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percentage=1.5 /&gt;</v>
      </c>
    </row>
    <row r="239" spans="1:3" x14ac:dyDescent="0.25">
      <c r="A239" s="15"/>
      <c r="C239" s="3" t="str">
        <f>"  &lt;/Genotype&gt;"</f>
        <v xml:space="preserve">  &lt;/Genotype&gt;</v>
      </c>
    </row>
    <row r="240" spans="1:3" x14ac:dyDescent="0.25">
      <c r="A240" s="15" t="s">
        <v>46</v>
      </c>
      <c r="B240" s="9" t="str">
        <f>L23</f>
        <v>Your HSD11B1 gene has no variants. A normal gene is referred to as a "wild-type" gene.</v>
      </c>
      <c r="C240" s="3" t="str">
        <f>CONCATENATE("  &lt;Genotype hgvs=",CHAR(34),B212,B214,";",B214,CHAR(34)," name=",CHAR(34),B46,CHAR(34),"&gt; ")</f>
        <v xml:space="preserve">  &lt;Genotype hgvs="NC_000005.10:g.[143281925=];[143281925=]" name="C409T"&gt; </v>
      </c>
    </row>
    <row r="241" spans="1:3" x14ac:dyDescent="0.25">
      <c r="A241" s="8" t="s">
        <v>47</v>
      </c>
      <c r="B241" s="9" t="str">
        <f t="shared" ref="B241:B242" si="15">L24</f>
        <v>This variant is not associated with increased risk.</v>
      </c>
      <c r="C241" s="3" t="s">
        <v>26</v>
      </c>
    </row>
    <row r="242" spans="1:3" x14ac:dyDescent="0.25">
      <c r="A242" s="8" t="s">
        <v>41</v>
      </c>
      <c r="B242" s="9">
        <f t="shared" si="15"/>
        <v>93</v>
      </c>
      <c r="C242" s="3" t="s">
        <v>38</v>
      </c>
    </row>
    <row r="243" spans="1:3" x14ac:dyDescent="0.25">
      <c r="A243" s="15"/>
    </row>
    <row r="244" spans="1:3" x14ac:dyDescent="0.25">
      <c r="A244" s="8"/>
      <c r="C244" s="3" t="str">
        <f>CONCATENATE("    ",B240)</f>
        <v xml:space="preserve">    Your HSD11B1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percentage=93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HSD11B1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HSD11B1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HSD11B1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HSD11B1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513</v>
      </c>
      <c r="B274" s="9" t="s">
        <v>522</v>
      </c>
      <c r="C274" s="3" t="str">
        <f>CONCATENATE("&lt;# ",A274," ",B274," #&gt;")</f>
        <v>&lt;# symptoms  vision problems; pain; chills and night sweats; multiple chemical sensitivity/allergies; inflamation; #&gt;</v>
      </c>
    </row>
    <row r="276" spans="1:3" x14ac:dyDescent="0.25">
      <c r="B276" s="9" t="s">
        <v>521</v>
      </c>
      <c r="C276" s="3" t="str">
        <f>CONCATENATE("&lt;symptoms ",B276," /&gt;")</f>
        <v>&lt;symptoms D014786 D010146 D023341 D018777 D007249 /&gt;</v>
      </c>
    </row>
    <row r="278" spans="1:3" x14ac:dyDescent="0.25">
      <c r="A278" s="3" t="s">
        <v>514</v>
      </c>
      <c r="B278" s="9" t="s">
        <v>554</v>
      </c>
      <c r="C278" s="3" t="str">
        <f>CONCATENATE("&lt;# ",A278," ",B278," #&gt;")</f>
        <v>&lt;# Tissue List gastrointestinal tract; Kidney and urinary bladder; #&gt;</v>
      </c>
    </row>
    <row r="280" spans="1:3" x14ac:dyDescent="0.25">
      <c r="B280" s="9" t="s">
        <v>531</v>
      </c>
      <c r="C280" s="3" t="str">
        <f>CONCATENATE("&lt;TissueList ",B280," /&gt;")</f>
        <v>&lt;TissueList D041981 D005221  /&gt;</v>
      </c>
    </row>
    <row r="282" spans="1:3" x14ac:dyDescent="0.25">
      <c r="A282" s="3" t="s">
        <v>515</v>
      </c>
      <c r="B282" s="9" t="s">
        <v>516</v>
      </c>
      <c r="C282" s="3" t="str">
        <f>CONCATENATE("&lt;# ",A282," ",B282," #&gt;")</f>
        <v>&lt;# Pathways Nicotine metabolism, ion transport, ion channel gating #&gt;</v>
      </c>
    </row>
    <row r="284" spans="1:3" x14ac:dyDescent="0.25">
      <c r="B284" s="9" t="s">
        <v>517</v>
      </c>
      <c r="C284" s="3" t="str">
        <f>CONCATENATE("&lt;Pathways ",B284," /&gt;")</f>
        <v>&lt;Pathways D011978 D017136 D015640 /&gt;</v>
      </c>
    </row>
    <row r="286" spans="1:3" x14ac:dyDescent="0.25">
      <c r="A286" s="3" t="s">
        <v>518</v>
      </c>
      <c r="B286" s="3" t="s">
        <v>519</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520</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DB2A5-588A-48C6-B8A1-E3AED76A89B3}">
  <dimension ref="A1:AJ2462"/>
  <sheetViews>
    <sheetView topLeftCell="A274" workbookViewId="0">
      <selection activeCell="A274"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190</v>
      </c>
      <c r="C2" s="3" t="str">
        <f>CONCATENATE("&lt;",A2," ",B2," /&gt;")</f>
        <v>&lt;Gene_Name POMC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POMC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2</v>
      </c>
      <c r="C10" s="3" t="str">
        <f>CONCATENATE("This gene is located on chromosome ",B10,". The ",B11," it creates acts in your ",B12)</f>
        <v>This gene is located on chromosome 2. The protein it creates acts in your testis and pancreas.</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206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T25164312G</v>
      </c>
      <c r="I13" s="18" t="str">
        <f>B28</f>
        <v>T25161964C</v>
      </c>
      <c r="J13" s="18" t="str">
        <f>B34</f>
        <v>A25166355G</v>
      </c>
      <c r="K13" s="18" t="str">
        <f>B40</f>
        <v>A133-2C</v>
      </c>
      <c r="L13" s="18" t="str">
        <f>B46</f>
        <v>Ser7Argfs</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190</v>
      </c>
      <c r="C14" s="3" t="str">
        <f>CONCATENATE("&lt;GeneAnalysis gene=",CHAR(34),B14,CHAR(34)," interval=",CHAR(34),B15,CHAR(34),"&gt; ")</f>
        <v xml:space="preserve">&lt;GeneAnalysis gene="POMC" interval="NC_000002.12:g.25160853_25168851"&gt; </v>
      </c>
      <c r="H14" s="19" t="s">
        <v>115</v>
      </c>
      <c r="I14" s="19" t="s">
        <v>115</v>
      </c>
      <c r="J14" s="19" t="s">
        <v>115</v>
      </c>
      <c r="K14" s="19" t="s">
        <v>325</v>
      </c>
      <c r="L14" s="19" t="s">
        <v>115</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207</v>
      </c>
      <c r="H15" s="9" t="s">
        <v>200</v>
      </c>
      <c r="I15" s="9" t="s">
        <v>202</v>
      </c>
      <c r="J15" s="9" t="s">
        <v>204</v>
      </c>
      <c r="K15" s="9" t="s">
        <v>326</v>
      </c>
      <c r="L15" s="9" t="s">
        <v>328</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POMC?</v>
      </c>
      <c r="H16" s="9" t="s">
        <v>201</v>
      </c>
      <c r="I16" s="9" t="s">
        <v>203</v>
      </c>
      <c r="J16" s="9" t="s">
        <v>205</v>
      </c>
      <c r="K16" s="9" t="s">
        <v>327</v>
      </c>
      <c r="L16" s="9" t="s">
        <v>329</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[A133-2C](https://www.ncbi.nlm.nih.gov/clinvar/variation/436364/) variant. This substitution of a single nucleotide is known as a missense mutation.</v>
      </c>
      <c r="L17" s="9" t="str">
        <f>CONCATENATE("People with this variant have one copy of the ",B49,"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CONCATENATE("There are ",B16," common variants in ",B14,": ",B25,", ",B31,", ",B37,", ",B43,", and ",B49,".")</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45.2</v>
      </c>
      <c r="I19" s="9">
        <v>49.8</v>
      </c>
      <c r="J19" s="9">
        <v>30</v>
      </c>
      <c r="K19" s="9">
        <v>45.6</v>
      </c>
      <c r="L19" s="9">
        <v>0.1</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T25164312G #&gt;</v>
      </c>
      <c r="H20" s="9" t="str">
        <f>CONCATENATE("People with this variant have two copies of the ",B25,"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[A133-2C](https://www.ncbi.nlm.nih.gov/clinvar/variation/436364/) variant. This substitution of a single nucleotide is known as a missense mutation.</v>
      </c>
      <c r="L20" s="9" t="str">
        <f>CONCATENATE("People with this variant have two copies of the ",B49,"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191</v>
      </c>
      <c r="C21" s="3" t="str">
        <f>CONCATENATE("  &lt;Variant hgvs=",CHAR(34),B21,CHAR(34)," name=",CHAR(34),B22,CHAR(34),"&gt; ")</f>
        <v xml:space="preserve">  &lt;Variant hgvs="NC_000002.12:g.25164312T&gt;G" name="T25164312G"&gt; </v>
      </c>
      <c r="H21" s="9" t="s">
        <v>27</v>
      </c>
      <c r="I21" s="9" t="s">
        <v>27</v>
      </c>
      <c r="J21" s="9" t="s">
        <v>27</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199</v>
      </c>
      <c r="H22" s="9">
        <v>23.2</v>
      </c>
      <c r="I22" s="9">
        <v>34.4</v>
      </c>
      <c r="J22" s="9">
        <v>10.9</v>
      </c>
      <c r="K22" s="9">
        <v>33.6</v>
      </c>
      <c r="L22" s="9">
        <v>0.02</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36</v>
      </c>
      <c r="C23" s="3" t="str">
        <f>CONCATENATE("    This variant is a change at a specific point in the ",B14," gene from ",B23," to ",B24," resulting in incorrect ",B10," function. This substitution of a single nucleotide is known as a missense variant.")</f>
        <v xml:space="preserve">    This variant is a change at a specific point in the POMC gene from thymine (T) to guanine (G) resulting in incorrect 2 function. This substitution of a single nucleotide is known as a missense variant.</v>
      </c>
      <c r="H23" s="9" t="str">
        <f>CONCATENATE("Your ",B14," gene has no variants. A normal gene is referred to as a ",CHAR(34),"wild-type",CHAR(34)," gene.")</f>
        <v>Your POMC gene has no variants. A normal gene is referred to as a "wild-type" gene.</v>
      </c>
      <c r="I23" s="9" t="str">
        <f>CONCATENATE("Your ",B14," gene has no variants. A normal gene is referred to as a ",CHAR(34),"wild-type",CHAR(34)," gene.")</f>
        <v>Your POMC gene has no variants. A normal gene is referred to as a "wild-type" gene.</v>
      </c>
      <c r="J23" s="9" t="str">
        <f>CONCATENATE("Your ",B14," gene has no variants. A normal gene is referred to as a ",CHAR(34),"wild-type",CHAR(34)," gene.")</f>
        <v>Your POMC gene has no variants. A normal gene is referred to as a "wild-type" gene.</v>
      </c>
      <c r="K23" s="9" t="str">
        <f>CONCATENATE("Your ",B14," gene has no variants. A normal gene is referred to as a ",CHAR(34),"wild-type",CHAR(34)," gene.")</f>
        <v>Your POMC gene has no variants. A normal gene is referred to as a "wild-type" gene.</v>
      </c>
      <c r="L23" s="9" t="str">
        <f>CONCATENATE("Your ",B14," gene has no variants. A normal gene is referred to as a ",CHAR(34),"wild-type",CHAR(34)," gene.")</f>
        <v>Your POMC gene has no variants. A normal gene is referred to as a "wild-type" gene.</v>
      </c>
      <c r="M23" s="9" t="str">
        <f>CONCATENATE("Your ",B14," gene has no variants. A normal gene is referred to as a ",CHAR(34),"wild-type",CHAR(34)," gene.")</f>
        <v>Your POMC gene has no variants. A normal gene is referred to as a "wild-type" gene.</v>
      </c>
      <c r="N23" s="9" t="str">
        <f>CONCATENATE("Your ",B14," gene has no variants. A normal gene is referred to as a ",CHAR(34),"wild-type",CHAR(34)," gene.")</f>
        <v>Your POMC gene has no variants. A normal gene is referred to as a "wild-type" gene.</v>
      </c>
      <c r="O23" s="9" t="str">
        <f>CONCATENATE("Your ",B14," gene has no variants. A normal gene is referred to as a ",CHAR(34),"wild-type",CHAR(34)," gene.")</f>
        <v>Your POMC gene has no variants. A normal gene is referred to as a "wild-type" gene.</v>
      </c>
      <c r="P23" s="9" t="str">
        <f>CONCATENATE("Your ",B14," gene has no variants. A normal gene is referred to as a ",CHAR(34),"wild-type",CHAR(34)," gene.")</f>
        <v>Your POMC gene has no variants. A normal gene is referred to as a "wild-type" gene.</v>
      </c>
      <c r="Q23" s="9" t="str">
        <f>CONCATENATE("Your ",B14," gene has no variants. A normal gene is referred to as a ",CHAR(34),"wild-type",CHAR(34)," gene.")</f>
        <v>Your POMC gene has no variants. A normal gene is referred to as a "wild-type" gene.</v>
      </c>
      <c r="R23" s="9" t="str">
        <f>CONCATENATE("Your ",B14," gene has no variants. A normal gene is referred to as a ",CHAR(34),"wild-type",CHAR(34)," gene.")</f>
        <v>Your POMC gene has no variants. A normal gene is referred to as a "wild-type" gene.</v>
      </c>
      <c r="S23" s="9" t="str">
        <f>CONCATENATE("Your ",B14," gene has no variants. A normal gene is referred to as a ",CHAR(34),"wild-type",CHAR(34)," gene.")</f>
        <v>Your POMC gene has no variants. A normal gene is referred to as a "wild-type" gene.</v>
      </c>
      <c r="T23" s="9" t="str">
        <f>CONCATENATE("Your ",B14," gene has no variants. A normal gene is referred to as a ",CHAR(34),"wild-type",CHAR(34)," gene.")</f>
        <v>Your POMC gene has no variants. A normal gene is referred to as a "wild-type" gene.</v>
      </c>
      <c r="U23" s="9" t="str">
        <f>CONCATENATE("Your ",B14," gene has no variants. A normal gene is referred to as a ",CHAR(34),"wild-type",CHAR(34)," gene.")</f>
        <v>Your POMC gene has no variants. A normal gene is referred to as a "wild-type" gene.</v>
      </c>
      <c r="V23" s="9" t="str">
        <f>CONCATENATE("Your ",B14," gene has no variants. A normal gene is referred to as a ",CHAR(34),"wild-type",CHAR(34)," gene.")</f>
        <v>Your POMC gene has no variants. A normal gene is referred to as a "wild-type" gene.</v>
      </c>
      <c r="W23" s="9"/>
      <c r="X23" s="9"/>
      <c r="Y23" s="9"/>
      <c r="Z23" s="9"/>
    </row>
    <row r="24" spans="1:26" x14ac:dyDescent="0.25">
      <c r="A24" s="15" t="s">
        <v>33</v>
      </c>
      <c r="B24" s="9" t="s">
        <v>34</v>
      </c>
      <c r="H24" s="9" t="s">
        <v>28</v>
      </c>
      <c r="I24" s="9" t="s">
        <v>28</v>
      </c>
      <c r="J24" s="9" t="s">
        <v>28</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198</v>
      </c>
      <c r="C25" s="3" t="str">
        <f>"  &lt;/Variant&gt;"</f>
        <v xml:space="preserve">  &lt;/Variant&gt;</v>
      </c>
      <c r="H25" s="9">
        <v>31.6</v>
      </c>
      <c r="I25" s="9">
        <v>15.8</v>
      </c>
      <c r="J25" s="9">
        <v>59.1</v>
      </c>
      <c r="K25" s="9">
        <v>20.8</v>
      </c>
      <c r="L25" s="9">
        <v>99.9</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T25161964C #&gt;</v>
      </c>
    </row>
    <row r="27" spans="1:26" x14ac:dyDescent="0.25">
      <c r="A27" s="8" t="s">
        <v>29</v>
      </c>
      <c r="B27" s="29" t="s">
        <v>192</v>
      </c>
      <c r="C27" s="3" t="str">
        <f>CONCATENATE("  &lt;Variant hgvs=",CHAR(34),B27,CHAR(34)," name=",CHAR(34),B28,CHAR(34),"&gt; ")</f>
        <v xml:space="preserve">  &lt;Variant hgvs="NC_000002.12:g.25161964T&gt;C" name="T25161964C"&gt; </v>
      </c>
    </row>
    <row r="28" spans="1:26" x14ac:dyDescent="0.25">
      <c r="A28" s="15" t="s">
        <v>30</v>
      </c>
      <c r="B28" s="9" t="s">
        <v>196</v>
      </c>
    </row>
    <row r="29" spans="1:26" x14ac:dyDescent="0.25">
      <c r="A29" s="15" t="s">
        <v>31</v>
      </c>
      <c r="B29" s="9" t="s">
        <v>36</v>
      </c>
      <c r="C29" s="3" t="str">
        <f>CONCATENATE("    This variant is a change at a specific point in the ",B14," gene from ",B29," to ",B30," resulting in incorrect ",B10," function. This substitution of a single nucleotide is known as a missense variant.")</f>
        <v xml:space="preserve">    This variant is a change at a specific point in the POMC gene from thymine (T) to cytosine (C) resulting in incorrect 2 function. This substitution of a single nucleotide is known as a missense variant.</v>
      </c>
    </row>
    <row r="30" spans="1:26" x14ac:dyDescent="0.25">
      <c r="A30" s="15" t="s">
        <v>33</v>
      </c>
      <c r="B30" s="9" t="s">
        <v>93</v>
      </c>
    </row>
    <row r="31" spans="1:26" x14ac:dyDescent="0.25">
      <c r="A31" s="15" t="s">
        <v>35</v>
      </c>
      <c r="B31" s="9" t="s">
        <v>197</v>
      </c>
      <c r="C31" s="3" t="str">
        <f>"  &lt;/Variant&gt;"</f>
        <v xml:space="preserve">  &lt;/Variant&gt;</v>
      </c>
    </row>
    <row r="32" spans="1:26" x14ac:dyDescent="0.25">
      <c r="A32" s="8"/>
      <c r="C32" s="3" t="str">
        <f>CONCATENATE("&lt;# ",B34," #&gt;")</f>
        <v>&lt;# A25166355G #&gt;</v>
      </c>
    </row>
    <row r="33" spans="1:3" x14ac:dyDescent="0.25">
      <c r="A33" s="8" t="s">
        <v>29</v>
      </c>
      <c r="B33" s="19" t="s">
        <v>193</v>
      </c>
      <c r="C33" s="3" t="str">
        <f>CONCATENATE("  &lt;Variant hgvs=",CHAR(34),B33,CHAR(34)," name=",CHAR(34),B34,CHAR(34),"&gt; ")</f>
        <v xml:space="preserve">  &lt;Variant hgvs="NC_000002.12:g.25166355A&gt;G" name="A25166355G"&gt; </v>
      </c>
    </row>
    <row r="34" spans="1:3" x14ac:dyDescent="0.25">
      <c r="A34" s="15" t="s">
        <v>30</v>
      </c>
      <c r="B34" s="9" t="s">
        <v>194</v>
      </c>
    </row>
    <row r="35" spans="1:3" x14ac:dyDescent="0.25">
      <c r="A35" s="15" t="s">
        <v>31</v>
      </c>
      <c r="B35" s="9" t="s">
        <v>32</v>
      </c>
      <c r="C35" s="3" t="str">
        <f>CONCATENATE("    This variant is a change at a specific point in the ",B14," gene from ",B35," to ",B36," resulting in incorrect ",B10," function. This substitution of a single nucleotide is known as a missense variant.")</f>
        <v xml:space="preserve">    This variant is a change at a specific point in the POMC gene from adenine (A) to guanine (G) resulting in incorrect 2 function. This substitution of a single nucleotide is known as a missense variant.</v>
      </c>
    </row>
    <row r="36" spans="1:3" x14ac:dyDescent="0.25">
      <c r="A36" s="15" t="s">
        <v>33</v>
      </c>
      <c r="B36" s="9" t="s">
        <v>34</v>
      </c>
    </row>
    <row r="37" spans="1:3" x14ac:dyDescent="0.25">
      <c r="A37" s="15" t="s">
        <v>35</v>
      </c>
      <c r="B37" s="9" t="s">
        <v>195</v>
      </c>
      <c r="C37" s="3" t="str">
        <f>"  &lt;/Variant&gt;"</f>
        <v xml:space="preserve">  &lt;/Variant&gt;</v>
      </c>
    </row>
    <row r="38" spans="1:3" x14ac:dyDescent="0.25">
      <c r="A38" s="15"/>
      <c r="C38" s="3" t="str">
        <f>CONCATENATE("&lt;# ",B40," #&gt;")</f>
        <v>&lt;# A133-2C #&gt;</v>
      </c>
    </row>
    <row r="39" spans="1:3" x14ac:dyDescent="0.25">
      <c r="A39" s="8" t="s">
        <v>29</v>
      </c>
      <c r="B39" s="19" t="s">
        <v>322</v>
      </c>
      <c r="C39" s="3" t="str">
        <f>CONCATENATE("  &lt;Variant hgvs=",CHAR(34),B39,CHAR(34)," name=",CHAR(34),B40,CHAR(34),"&gt; ")</f>
        <v xml:space="preserve">  &lt;Variant hgvs="NC_000002.12:g.25161754T&gt;G" name="A133-2C"&gt; </v>
      </c>
    </row>
    <row r="40" spans="1:3" x14ac:dyDescent="0.25">
      <c r="A40" s="15" t="s">
        <v>30</v>
      </c>
      <c r="B40" s="9" t="s">
        <v>323</v>
      </c>
    </row>
    <row r="41" spans="1:3" x14ac:dyDescent="0.25">
      <c r="A41" s="15" t="s">
        <v>31</v>
      </c>
      <c r="B41" s="9" t="s">
        <v>32</v>
      </c>
      <c r="C41" s="3" t="str">
        <f>CONCATENATE("    This variant is a change at a specific point in the ",B14," gene from ",B41," to ",B42," resulting in incorrect ",B10," function. This substitution of a single nucleotide is known as a missense variant.")</f>
        <v xml:space="preserve">    This variant is a change at a specific point in the POMC gene from adenine (A) to cytosine (C) resulting in incorrect 2 function. This substitution of a single nucleotide is known as a missense variant.</v>
      </c>
    </row>
    <row r="42" spans="1:3" x14ac:dyDescent="0.25">
      <c r="A42" s="15" t="s">
        <v>33</v>
      </c>
      <c r="B42" s="9" t="s">
        <v>93</v>
      </c>
    </row>
    <row r="43" spans="1:3" x14ac:dyDescent="0.25">
      <c r="A43" s="15" t="s">
        <v>35</v>
      </c>
      <c r="B43" s="9" t="s">
        <v>324</v>
      </c>
      <c r="C43" s="3" t="str">
        <f>"  &lt;/Variant&gt;"</f>
        <v xml:space="preserve">  &lt;/Variant&gt;</v>
      </c>
    </row>
    <row r="44" spans="1:3" x14ac:dyDescent="0.25">
      <c r="A44" s="15"/>
      <c r="C44" s="3" t="str">
        <f>CONCATENATE("&lt;# ",B46," #&gt;")</f>
        <v>&lt;# Ser7Argfs #&gt;</v>
      </c>
    </row>
    <row r="45" spans="1:3" x14ac:dyDescent="0.25">
      <c r="A45" s="8" t="s">
        <v>29</v>
      </c>
      <c r="B45" s="19" t="s">
        <v>320</v>
      </c>
      <c r="C45" s="3" t="str">
        <f>CONCATENATE("  &lt;Variant hgvs=",CHAR(34),B45,CHAR(34)," name=",CHAR(34),B46,CHAR(34),"&gt; ")</f>
        <v xml:space="preserve">  &lt;Variant hgvs="NC_000002.12:g.25164752_25164753insCCACCCGAGGGGCCCCCGAGGGCCC" name="Ser7Argfs"&gt; </v>
      </c>
    </row>
    <row r="46" spans="1:3" x14ac:dyDescent="0.25">
      <c r="A46" s="15" t="s">
        <v>30</v>
      </c>
      <c r="B46" s="9" t="s">
        <v>319</v>
      </c>
    </row>
    <row r="47" spans="1:3" x14ac:dyDescent="0.25">
      <c r="A47" s="15" t="s">
        <v>31</v>
      </c>
      <c r="B47" s="9" t="s">
        <v>321</v>
      </c>
      <c r="C47" s="3" t="str">
        <f>CONCATENATE("    This variant is a change at a specific point in the ",B14," gene through inserting the sequence ",B47," resulting in incorrect ",B10," function. This insertion of a nucleotide sequence is known as a frameshift variant.")</f>
        <v xml:space="preserve">    This variant is a change at a specific point in the POMC gene through inserting the sequence CCACCCGAGGGGCCCCCGAGGGCCC resulting in incorrect 2 function. This insertion of a nucleotide sequence is known as a frameshift variant.</v>
      </c>
    </row>
    <row r="48" spans="1:3" x14ac:dyDescent="0.25">
      <c r="A48" s="15" t="s">
        <v>33</v>
      </c>
      <c r="B48" s="9" t="s">
        <v>34</v>
      </c>
    </row>
    <row r="49" spans="1:3" x14ac:dyDescent="0.25">
      <c r="A49" s="15" t="s">
        <v>35</v>
      </c>
      <c r="B49" s="9" t="s">
        <v>318</v>
      </c>
      <c r="C49" s="3" t="str">
        <f>"  &lt;/Variant&gt;"</f>
        <v xml:space="preserve">  &lt;/Variant&gt;</v>
      </c>
    </row>
    <row r="50" spans="1:3" s="18" customFormat="1" x14ac:dyDescent="0.25">
      <c r="A50" s="27"/>
      <c r="B50" s="17"/>
    </row>
    <row r="51" spans="1:3" s="18" customFormat="1" x14ac:dyDescent="0.25">
      <c r="A51" s="27"/>
      <c r="B51" s="17"/>
      <c r="C51" s="18" t="str">
        <f>C20</f>
        <v>&lt;# T25164312G #&gt;</v>
      </c>
    </row>
    <row r="52" spans="1:3" x14ac:dyDescent="0.25">
      <c r="A52" s="15" t="s">
        <v>37</v>
      </c>
      <c r="B52" s="21" t="str">
        <f>H14</f>
        <v>NC_000002.12:g.</v>
      </c>
      <c r="C52" s="3" t="str">
        <f>CONCATENATE("  &lt;Genotype hgvs=",CHAR(34),B52,B53,";",B54,CHAR(34)," name=",CHAR(34),B22,CHAR(34),"&gt; ")</f>
        <v xml:space="preserve">  &lt;Genotype hgvs="NC_000002.12:g.[25164312T&gt;G];[25164312=]" name="T25164312G"&gt; </v>
      </c>
    </row>
    <row r="53" spans="1:3" x14ac:dyDescent="0.25">
      <c r="A53" s="15" t="s">
        <v>35</v>
      </c>
      <c r="B53" s="21" t="str">
        <f t="shared" ref="B53:B57" si="1">H15</f>
        <v>[25164312T&gt;G]</v>
      </c>
    </row>
    <row r="54" spans="1:3" x14ac:dyDescent="0.25">
      <c r="A54" s="15" t="s">
        <v>31</v>
      </c>
      <c r="B54" s="21" t="str">
        <f t="shared" si="1"/>
        <v>[25164312=]</v>
      </c>
      <c r="C54" s="3" t="s">
        <v>38</v>
      </c>
    </row>
    <row r="55" spans="1:3" x14ac:dyDescent="0.25">
      <c r="A55" s="15" t="s">
        <v>39</v>
      </c>
      <c r="B55" s="21" t="str">
        <f t="shared" si="1"/>
        <v>People with this variant have one copy of the [T25164312G](https://www.ncbi.nlm.nih.gov/projects/SNP/snp_ref.cgi?rs=12473543)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[T25164312G](https://www.ncbi.nlm.nih.gov/projects/SNP/snp_ref.cgi?rs=12473543) variant. This substitution of a single nucleotide is known as a missense mutation.</v>
      </c>
    </row>
    <row r="57" spans="1:3" x14ac:dyDescent="0.25">
      <c r="A57" s="8" t="s">
        <v>41</v>
      </c>
      <c r="B57" s="21">
        <f t="shared" si="1"/>
        <v>45.2</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percentage=45.2 /&gt;</v>
      </c>
    </row>
    <row r="65" spans="1:3" x14ac:dyDescent="0.25">
      <c r="A65" s="15"/>
      <c r="C65" s="3" t="str">
        <f>"  &lt;/Genotype&gt;"</f>
        <v xml:space="preserve">  &lt;/Genotype&gt;</v>
      </c>
    </row>
    <row r="66" spans="1:3" x14ac:dyDescent="0.25">
      <c r="A66" s="15" t="s">
        <v>44</v>
      </c>
      <c r="B66" s="9" t="str">
        <f>H20</f>
        <v>People with this variant have two copies of the [T25164312G](https://www.ncbi.nlm.nih.gov/projects/SNP/snp_ref.cgi?rs=12473543) variant. This substitution of a single nucleotide is known as a missense mutation.</v>
      </c>
      <c r="C66" s="3" t="str">
        <f>CONCATENATE("  &lt;Genotype hgvs=",CHAR(34),B52,B53,";",B53,CHAR(34)," name=",CHAR(34),B22,CHAR(34),"&gt; ")</f>
        <v xml:space="preserve">  &lt;Genotype hgvs="NC_000002.12:g.[25164312T&gt;G];[25164312T&gt;G]" name="T25164312G"&gt;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23.2</v>
      </c>
      <c r="C68" s="3" t="s">
        <v>38</v>
      </c>
    </row>
    <row r="69" spans="1:3" x14ac:dyDescent="0.25">
      <c r="A69" s="8"/>
    </row>
    <row r="70" spans="1:3" x14ac:dyDescent="0.25">
      <c r="A70" s="15"/>
      <c r="C70" s="3" t="str">
        <f>CONCATENATE("    ",B66)</f>
        <v xml:space="preserve">    People with this variant have two copies of the [T25164312G](https://www.ncbi.nlm.nih.gov/projects/SNP/snp_ref.cgi?rs=12473543)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percentage=23.2 /&gt;</v>
      </c>
    </row>
    <row r="79" spans="1:3" x14ac:dyDescent="0.25">
      <c r="A79" s="15"/>
      <c r="C79" s="3" t="str">
        <f>"  &lt;/Genotype&gt;"</f>
        <v xml:space="preserve">  &lt;/Genotype&gt;</v>
      </c>
    </row>
    <row r="80" spans="1:3" x14ac:dyDescent="0.25">
      <c r="A80" s="15" t="s">
        <v>46</v>
      </c>
      <c r="B80" s="9" t="str">
        <f>H23</f>
        <v>Your POMC gene has no variants. A normal gene is referred to as a "wild-type" gene.</v>
      </c>
      <c r="C80" s="3" t="str">
        <f>CONCATENATE("  &lt;Genotype hgvs=",CHAR(34),B52,B54,";",B54,CHAR(34)," name=",CHAR(34),B22,CHAR(34),"&gt; ")</f>
        <v xml:space="preserve">  &lt;Genotype hgvs="NC_000002.12:g.[25164312=];[25164312=]" name="T25164312G"&gt; </v>
      </c>
    </row>
    <row r="81" spans="1:3" x14ac:dyDescent="0.25">
      <c r="A81" s="8" t="s">
        <v>47</v>
      </c>
      <c r="B81" s="9" t="str">
        <f t="shared" ref="B81:B82" si="3">H24</f>
        <v>This variant is not associated with increased risk.</v>
      </c>
      <c r="C81" s="3" t="s">
        <v>26</v>
      </c>
    </row>
    <row r="82" spans="1:3" x14ac:dyDescent="0.25">
      <c r="A82" s="8" t="s">
        <v>41</v>
      </c>
      <c r="B82" s="9">
        <f t="shared" si="3"/>
        <v>31.6</v>
      </c>
      <c r="C82" s="3" t="s">
        <v>38</v>
      </c>
    </row>
    <row r="83" spans="1:3" x14ac:dyDescent="0.25">
      <c r="A83" s="15"/>
    </row>
    <row r="84" spans="1:3" x14ac:dyDescent="0.25">
      <c r="A84" s="8"/>
      <c r="C84" s="3" t="str">
        <f>CONCATENATE("    ",B80)</f>
        <v xml:space="preserve">    Your POMC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percentage=31.6 /&gt;</v>
      </c>
    </row>
    <row r="89" spans="1:3" x14ac:dyDescent="0.25">
      <c r="A89" s="15"/>
      <c r="C89" s="3" t="str">
        <f>"  &lt;/Genotype&gt;"</f>
        <v xml:space="preserve">  &lt;/Genotype&gt;</v>
      </c>
    </row>
    <row r="90" spans="1:3" x14ac:dyDescent="0.25">
      <c r="A90" s="15"/>
      <c r="C90" s="3" t="str">
        <f>C26</f>
        <v>&lt;# T25161964C #&gt;</v>
      </c>
    </row>
    <row r="91" spans="1:3" x14ac:dyDescent="0.25">
      <c r="A91" s="15" t="s">
        <v>37</v>
      </c>
      <c r="B91" s="21" t="str">
        <f>I14</f>
        <v>NC_000002.12:g.</v>
      </c>
      <c r="C91" s="3" t="str">
        <f>CONCATENATE("  &lt;Genotype hgvs=",CHAR(34),B91,B92,";",B93,CHAR(34)," name=",CHAR(34),B28,CHAR(34),"&gt; ")</f>
        <v xml:space="preserve">  &lt;Genotype hgvs="NC_000002.12:g.[25161964T&gt;C];[25161964=]" name="T25161964C"&gt; </v>
      </c>
    </row>
    <row r="92" spans="1:3" x14ac:dyDescent="0.25">
      <c r="A92" s="15" t="s">
        <v>35</v>
      </c>
      <c r="B92" s="21" t="str">
        <f t="shared" ref="B92:B96" si="4">I15</f>
        <v>[25161964T&gt;C]</v>
      </c>
    </row>
    <row r="93" spans="1:3" x14ac:dyDescent="0.25">
      <c r="A93" s="15" t="s">
        <v>31</v>
      </c>
      <c r="B93" s="21" t="str">
        <f t="shared" si="4"/>
        <v>[25161964=]</v>
      </c>
      <c r="C93" s="3" t="s">
        <v>38</v>
      </c>
    </row>
    <row r="94" spans="1:3" x14ac:dyDescent="0.25">
      <c r="A94" s="15" t="s">
        <v>39</v>
      </c>
      <c r="B94" s="21" t="str">
        <f t="shared" si="4"/>
        <v>People with this variant have one copy of the [T25161964C](https://www.ncbi.nlm.nih.gov/projects/SNP/snp_ref.cgi?rs=6713532)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[T25161964C](https://www.ncbi.nlm.nih.gov/projects/SNP/snp_ref.cgi?rs=6713532) variant. This substitution of a single nucleotide is known as a missense mutation.</v>
      </c>
    </row>
    <row r="96" spans="1:3" x14ac:dyDescent="0.25">
      <c r="A96" s="8" t="s">
        <v>41</v>
      </c>
      <c r="B96" s="21">
        <f t="shared" si="4"/>
        <v>49.8</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percentage=49.8 /&gt;</v>
      </c>
    </row>
    <row r="104" spans="1:3" x14ac:dyDescent="0.25">
      <c r="A104" s="15"/>
      <c r="C104" s="3" t="str">
        <f>"  &lt;/Genotype&gt;"</f>
        <v xml:space="preserve">  &lt;/Genotype&gt;</v>
      </c>
    </row>
    <row r="105" spans="1:3" x14ac:dyDescent="0.25">
      <c r="A105" s="15" t="s">
        <v>44</v>
      </c>
      <c r="B105" s="9" t="str">
        <f>I20</f>
        <v>People with this variant have two copies of the [T25161964C](https://www.ncbi.nlm.nih.gov/projects/SNP/snp_ref.cgi?rs=6713532) variant. This substitution of a single nucleotide is known as a missense mutation.</v>
      </c>
      <c r="C105" s="3" t="str">
        <f>CONCATENATE("  &lt;Genotype hgvs=",CHAR(34),B91,B92,";",B92,CHAR(34)," name=",CHAR(34),B28,CHAR(34),"&gt; ")</f>
        <v xml:space="preserve">  &lt;Genotype hgvs="NC_000002.12:g.[25161964T&gt;C];[25161964T&gt;C]" name="T25161964C"&gt;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34.4</v>
      </c>
      <c r="C107" s="3" t="s">
        <v>38</v>
      </c>
    </row>
    <row r="108" spans="1:3" x14ac:dyDescent="0.25">
      <c r="A108" s="8"/>
    </row>
    <row r="109" spans="1:3" x14ac:dyDescent="0.25">
      <c r="A109" s="15"/>
      <c r="C109" s="3" t="str">
        <f>CONCATENATE("    ",B105)</f>
        <v xml:space="preserve">    People with this variant have two copies of the [T25161964C](https://www.ncbi.nlm.nih.gov/projects/SNP/snp_ref.cgi?rs=6713532)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percentage=34.4 /&gt;</v>
      </c>
    </row>
    <row r="118" spans="1:3" x14ac:dyDescent="0.25">
      <c r="A118" s="15"/>
      <c r="C118" s="3" t="str">
        <f>"  &lt;/Genotype&gt;"</f>
        <v xml:space="preserve">  &lt;/Genotype&gt;</v>
      </c>
    </row>
    <row r="119" spans="1:3" x14ac:dyDescent="0.25">
      <c r="A119" s="15" t="s">
        <v>46</v>
      </c>
      <c r="B119" s="9" t="str">
        <f>I23</f>
        <v>Your POMC gene has no variants. A normal gene is referred to as a "wild-type" gene.</v>
      </c>
      <c r="C119" s="3" t="str">
        <f>CONCATENATE("  &lt;Genotype hgvs=",CHAR(34),B91,B93,";",B93,CHAR(34)," name=",CHAR(34),B28,CHAR(34),"&gt; ")</f>
        <v xml:space="preserve">  &lt;Genotype hgvs="NC_000002.12:g.[25161964=];[25161964=]" name="T25161964C"&gt; </v>
      </c>
    </row>
    <row r="120" spans="1:3" x14ac:dyDescent="0.25">
      <c r="A120" s="8" t="s">
        <v>47</v>
      </c>
      <c r="B120" s="9" t="str">
        <f t="shared" ref="B120:B121" si="6">I24</f>
        <v>This variant is not associated with increased risk.</v>
      </c>
      <c r="C120" s="3" t="s">
        <v>26</v>
      </c>
    </row>
    <row r="121" spans="1:3" x14ac:dyDescent="0.25">
      <c r="A121" s="8" t="s">
        <v>41</v>
      </c>
      <c r="B121" s="9">
        <f t="shared" si="6"/>
        <v>15.8</v>
      </c>
      <c r="C121" s="3" t="s">
        <v>38</v>
      </c>
    </row>
    <row r="122" spans="1:3" x14ac:dyDescent="0.25">
      <c r="A122" s="15"/>
    </row>
    <row r="123" spans="1:3" x14ac:dyDescent="0.25">
      <c r="A123" s="8"/>
      <c r="C123" s="3" t="str">
        <f>CONCATENATE("    ",B119)</f>
        <v xml:space="preserve">    Your POMC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percentage=15.8 /&gt;</v>
      </c>
    </row>
    <row r="128" spans="1:3" x14ac:dyDescent="0.25">
      <c r="A128" s="15"/>
      <c r="C128" s="3" t="str">
        <f>"  &lt;/Genotype&gt;"</f>
        <v xml:space="preserve">  &lt;/Genotype&gt;</v>
      </c>
    </row>
    <row r="129" spans="1:3" x14ac:dyDescent="0.25">
      <c r="A129" s="15"/>
      <c r="C129" s="3" t="str">
        <f>C32</f>
        <v>&lt;# A25166355G #&gt;</v>
      </c>
    </row>
    <row r="130" spans="1:3" x14ac:dyDescent="0.25">
      <c r="A130" s="15" t="s">
        <v>37</v>
      </c>
      <c r="B130" s="21" t="str">
        <f>J14</f>
        <v>NC_000002.12:g.</v>
      </c>
      <c r="C130" s="3" t="str">
        <f>CONCATENATE("  &lt;Genotype hgvs=",CHAR(34),B130,B131,";",B132,CHAR(34)," name=",CHAR(34),B34,CHAR(34),"&gt; ")</f>
        <v xml:space="preserve">  &lt;Genotype hgvs="NC_000002.12:g.[25166355A&gt;G];[25166355=]" name="A25166355G"&gt; </v>
      </c>
    </row>
    <row r="131" spans="1:3" x14ac:dyDescent="0.25">
      <c r="A131" s="15" t="s">
        <v>35</v>
      </c>
      <c r="B131" s="21" t="str">
        <f t="shared" ref="B131:B135" si="7">J15</f>
        <v>[25166355A&gt;G]</v>
      </c>
    </row>
    <row r="132" spans="1:3" x14ac:dyDescent="0.25">
      <c r="A132" s="15" t="s">
        <v>31</v>
      </c>
      <c r="B132" s="21" t="str">
        <f t="shared" si="7"/>
        <v>[25166355=]</v>
      </c>
      <c r="C132" s="3" t="s">
        <v>38</v>
      </c>
    </row>
    <row r="133" spans="1:3" x14ac:dyDescent="0.25">
      <c r="A133" s="15" t="s">
        <v>39</v>
      </c>
      <c r="B133" s="21" t="str">
        <f t="shared" si="7"/>
        <v>People with this variant have one copy of the [A25166355G](https://www.ncbi.nlm.nih.gov/projects/SNP/snp_ref.cgi?rs=934778)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[A25166355G](https://www.ncbi.nlm.nih.gov/projects/SNP/snp_ref.cgi?rs=934778) variant. This substitution of a single nucleotide is known as a missense mutation.</v>
      </c>
    </row>
    <row r="135" spans="1:3" x14ac:dyDescent="0.25">
      <c r="A135" s="8" t="s">
        <v>41</v>
      </c>
      <c r="B135" s="21">
        <f t="shared" si="7"/>
        <v>30</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percentage=30 /&gt;</v>
      </c>
    </row>
    <row r="143" spans="1:3" x14ac:dyDescent="0.25">
      <c r="A143" s="15"/>
      <c r="C143" s="3" t="str">
        <f>"  &lt;/Genotype&gt;"</f>
        <v xml:space="preserve">  &lt;/Genotype&gt;</v>
      </c>
    </row>
    <row r="144" spans="1:3" x14ac:dyDescent="0.25">
      <c r="A144" s="15" t="s">
        <v>44</v>
      </c>
      <c r="B144" s="9" t="str">
        <f>J20</f>
        <v>People with this variant have two copies of the [A25166355G](https://www.ncbi.nlm.nih.gov/projects/SNP/snp_ref.cgi?rs=934778) variant. This substitution of a single nucleotide is known as a missense mutation.</v>
      </c>
      <c r="C144" s="3" t="str">
        <f>CONCATENATE("  &lt;Genotype hgvs=",CHAR(34),B130,B131,";",B131,CHAR(34)," name=",CHAR(34),B34,CHAR(34),"&gt; ")</f>
        <v xml:space="preserve">  &lt;Genotype hgvs="NC_000002.12:g.[25166355A&gt;G];[25166355A&gt;G]" name="A25166355G"&gt;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10.9</v>
      </c>
      <c r="C146" s="3" t="s">
        <v>38</v>
      </c>
    </row>
    <row r="147" spans="1:3" x14ac:dyDescent="0.25">
      <c r="A147" s="8"/>
    </row>
    <row r="148" spans="1:3" x14ac:dyDescent="0.25">
      <c r="A148" s="15"/>
      <c r="C148" s="3" t="str">
        <f>CONCATENATE("    ",B144)</f>
        <v xml:space="preserve">    People with this variant have two copies of the [A25166355G](https://www.ncbi.nlm.nih.gov/projects/SNP/snp_ref.cgi?rs=934778)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percentage=10.9 /&gt;</v>
      </c>
    </row>
    <row r="157" spans="1:3" x14ac:dyDescent="0.25">
      <c r="A157" s="15"/>
      <c r="C157" s="3" t="str">
        <f>"  &lt;/Genotype&gt;"</f>
        <v xml:space="preserve">  &lt;/Genotype&gt;</v>
      </c>
    </row>
    <row r="158" spans="1:3" x14ac:dyDescent="0.25">
      <c r="A158" s="15" t="s">
        <v>46</v>
      </c>
      <c r="B158" s="9" t="str">
        <f>J23</f>
        <v>Your POMC gene has no variants. A normal gene is referred to as a "wild-type" gene.</v>
      </c>
      <c r="C158" s="3" t="str">
        <f>CONCATENATE("  &lt;Genotype hgvs=",CHAR(34),B130,B132,";",B132,CHAR(34)," name=",CHAR(34),B34,CHAR(34),"&gt; ")</f>
        <v xml:space="preserve">  &lt;Genotype hgvs="NC_000002.12:g.[25166355=];[25166355=]" name="A25166355G"&gt; </v>
      </c>
    </row>
    <row r="159" spans="1:3" x14ac:dyDescent="0.25">
      <c r="A159" s="8" t="s">
        <v>47</v>
      </c>
      <c r="B159" s="9" t="str">
        <f t="shared" ref="B159:B160" si="9">J24</f>
        <v>This variant is not associated with increased risk.</v>
      </c>
      <c r="C159" s="3" t="s">
        <v>26</v>
      </c>
    </row>
    <row r="160" spans="1:3" x14ac:dyDescent="0.25">
      <c r="A160" s="8" t="s">
        <v>41</v>
      </c>
      <c r="B160" s="9">
        <f t="shared" si="9"/>
        <v>59.1</v>
      </c>
      <c r="C160" s="3" t="s">
        <v>38</v>
      </c>
    </row>
    <row r="161" spans="1:3" x14ac:dyDescent="0.25">
      <c r="A161" s="15"/>
    </row>
    <row r="162" spans="1:3" x14ac:dyDescent="0.25">
      <c r="A162" s="8"/>
      <c r="C162" s="3" t="str">
        <f>CONCATENATE("    ",B158)</f>
        <v xml:space="preserve">    Your POMC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percentage=59.1 /&gt;</v>
      </c>
    </row>
    <row r="167" spans="1:3" x14ac:dyDescent="0.25">
      <c r="A167" s="15"/>
      <c r="C167" s="3" t="str">
        <f>"  &lt;/Genotype&gt;"</f>
        <v xml:space="preserve">  &lt;/Genotype&gt;</v>
      </c>
    </row>
    <row r="168" spans="1:3" x14ac:dyDescent="0.25">
      <c r="A168" s="15"/>
      <c r="C168" s="3" t="str">
        <f>C38</f>
        <v>&lt;# A133-2C #&gt;</v>
      </c>
    </row>
    <row r="169" spans="1:3" x14ac:dyDescent="0.25">
      <c r="A169" s="15" t="s">
        <v>37</v>
      </c>
      <c r="B169" s="21" t="str">
        <f>K14</f>
        <v>NC_000002.12:g.2</v>
      </c>
      <c r="C169" s="3" t="str">
        <f>CONCATENATE("  &lt;Genotype hgvs=",CHAR(34),B169,B170,";",B171,CHAR(34)," name=",CHAR(34),B40,CHAR(34),"&gt; ")</f>
        <v xml:space="preserve">  &lt;Genotype hgvs="NC_000002.12:g.2[5161754T&gt;G];[5161754=]" name="A133-2C"&gt; </v>
      </c>
    </row>
    <row r="170" spans="1:3" x14ac:dyDescent="0.25">
      <c r="A170" s="15" t="s">
        <v>35</v>
      </c>
      <c r="B170" s="21" t="str">
        <f t="shared" ref="B170:B174" si="10">K15</f>
        <v>[5161754T&gt;G]</v>
      </c>
    </row>
    <row r="171" spans="1:3" x14ac:dyDescent="0.25">
      <c r="A171" s="15" t="s">
        <v>31</v>
      </c>
      <c r="B171" s="21" t="str">
        <f t="shared" si="10"/>
        <v>[5161754=]</v>
      </c>
      <c r="C171" s="3" t="s">
        <v>38</v>
      </c>
    </row>
    <row r="172" spans="1:3" x14ac:dyDescent="0.25">
      <c r="A172" s="15" t="s">
        <v>39</v>
      </c>
      <c r="B172" s="21" t="str">
        <f t="shared" si="10"/>
        <v>People with this variant have one copy of the [A133-2C](https://www.ncbi.nlm.nih.gov/clinvar/variation/436364/)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[A133-2C](https://www.ncbi.nlm.nih.gov/clinvar/variation/436364/) variant. This substitution of a single nucleotide is known as a missense mutation.</v>
      </c>
    </row>
    <row r="174" spans="1:3" x14ac:dyDescent="0.25">
      <c r="A174" s="8" t="s">
        <v>41</v>
      </c>
      <c r="B174" s="21">
        <f t="shared" si="10"/>
        <v>45.6</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percentage=45.6 /&gt;</v>
      </c>
    </row>
    <row r="182" spans="1:3" x14ac:dyDescent="0.25">
      <c r="A182" s="15"/>
      <c r="C182" s="3" t="str">
        <f>"  &lt;/Genotype&gt;"</f>
        <v xml:space="preserve">  &lt;/Genotype&gt;</v>
      </c>
    </row>
    <row r="183" spans="1:3" x14ac:dyDescent="0.25">
      <c r="A183" s="15" t="s">
        <v>44</v>
      </c>
      <c r="B183" s="9" t="str">
        <f>K20</f>
        <v>People with this variant have two copies of the [A133-2C](https://www.ncbi.nlm.nih.gov/clinvar/variation/436364/) variant. This substitution of a single nucleotide is known as a missense mutation.</v>
      </c>
      <c r="C183" s="3" t="str">
        <f>CONCATENATE("  &lt;Genotype hgvs=",CHAR(34),B169,B170,";",B170,CHAR(34)," name=",CHAR(34),B40,CHAR(34),"&gt; ")</f>
        <v xml:space="preserve">  &lt;Genotype hgvs="NC_000002.12:g.2[5161754T&gt;G];[5161754T&gt;G]" name="A133-2C"&gt;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f t="shared" si="11"/>
        <v>33.6</v>
      </c>
      <c r="C185" s="3" t="s">
        <v>38</v>
      </c>
    </row>
    <row r="186" spans="1:3" x14ac:dyDescent="0.25">
      <c r="A186" s="8"/>
    </row>
    <row r="187" spans="1:3" x14ac:dyDescent="0.25">
      <c r="A187" s="15"/>
      <c r="C187" s="3" t="str">
        <f>CONCATENATE("    ",B183)</f>
        <v xml:space="preserve">    People with this variant have two copies of the [A133-2C](https://www.ncbi.nlm.nih.gov/clinvar/variation/436364/)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percentage=33.6 /&gt;</v>
      </c>
    </row>
    <row r="196" spans="1:3" x14ac:dyDescent="0.25">
      <c r="A196" s="15"/>
      <c r="C196" s="3" t="str">
        <f>"  &lt;/Genotype&gt;"</f>
        <v xml:space="preserve">  &lt;/Genotype&gt;</v>
      </c>
    </row>
    <row r="197" spans="1:3" x14ac:dyDescent="0.25">
      <c r="A197" s="15" t="s">
        <v>46</v>
      </c>
      <c r="B197" s="9" t="str">
        <f>K23</f>
        <v>Your POMC gene has no variants. A normal gene is referred to as a "wild-type" gene.</v>
      </c>
      <c r="C197" s="3" t="str">
        <f>CONCATENATE("  &lt;Genotype hgvs=",CHAR(34),B169,B171,";",B171,CHAR(34)," name=",CHAR(34),B40,CHAR(34),"&gt; ")</f>
        <v xml:space="preserve">  &lt;Genotype hgvs="NC_000002.12:g.2[5161754=];[5161754=]" name="A133-2C"&gt; </v>
      </c>
    </row>
    <row r="198" spans="1:3" x14ac:dyDescent="0.25">
      <c r="A198" s="8" t="s">
        <v>47</v>
      </c>
      <c r="B198" s="9" t="str">
        <f t="shared" ref="B198:B199" si="12">K24</f>
        <v>This variant is not associated with increased risk.</v>
      </c>
      <c r="C198" s="3" t="s">
        <v>26</v>
      </c>
    </row>
    <row r="199" spans="1:3" x14ac:dyDescent="0.25">
      <c r="A199" s="8" t="s">
        <v>41</v>
      </c>
      <c r="B199" s="9">
        <f t="shared" si="12"/>
        <v>20.8</v>
      </c>
      <c r="C199" s="3" t="s">
        <v>38</v>
      </c>
    </row>
    <row r="200" spans="1:3" x14ac:dyDescent="0.25">
      <c r="A200" s="15"/>
    </row>
    <row r="201" spans="1:3" x14ac:dyDescent="0.25">
      <c r="A201" s="8"/>
      <c r="C201" s="3" t="str">
        <f>CONCATENATE("    ",B197)</f>
        <v xml:space="preserve">    Your POMC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percentage=20.8 /&gt;</v>
      </c>
    </row>
    <row r="210" spans="1:3" x14ac:dyDescent="0.25">
      <c r="A210" s="15"/>
      <c r="C210" s="3" t="str">
        <f>"  &lt;/Genotype&gt;"</f>
        <v xml:space="preserve">  &lt;/Genotype&gt;</v>
      </c>
    </row>
    <row r="211" spans="1:3" x14ac:dyDescent="0.25">
      <c r="A211" s="15"/>
      <c r="C211" s="3" t="str">
        <f>C44</f>
        <v>&lt;# Ser7Argfs #&gt;</v>
      </c>
    </row>
    <row r="212" spans="1:3" x14ac:dyDescent="0.25">
      <c r="A212" s="15" t="s">
        <v>37</v>
      </c>
      <c r="B212" s="21" t="str">
        <f>L14</f>
        <v>NC_000002.12:g.</v>
      </c>
      <c r="C212" s="3" t="str">
        <f>CONCATENATE("  &lt;Genotype hgvs=",CHAR(34),B212,B213,";",B214,CHAR(34)," name=",CHAR(34),B46,CHAR(34),"&gt; ")</f>
        <v xml:space="preserve">  &lt;Genotype hgvs="NC_000002.12:g.[25164752_25164753insCCACCCGAGGGGCCCCCGAGGGCCC];[25164752_25164753=]" name="Ser7Argfs"&gt; </v>
      </c>
    </row>
    <row r="213" spans="1:3" x14ac:dyDescent="0.25">
      <c r="A213" s="15" t="s">
        <v>35</v>
      </c>
      <c r="B213" s="21" t="str">
        <f t="shared" ref="B213:B217" si="13">L15</f>
        <v>[25164752_25164753insCCACCCGAGGGGCCCCCGAGGGCCC]</v>
      </c>
    </row>
    <row r="214" spans="1:3" x14ac:dyDescent="0.25">
      <c r="A214" s="15" t="s">
        <v>31</v>
      </c>
      <c r="B214" s="21" t="str">
        <f t="shared" si="13"/>
        <v>[25164752_25164753=]</v>
      </c>
      <c r="C214" s="3" t="s">
        <v>38</v>
      </c>
    </row>
    <row r="215" spans="1:3" x14ac:dyDescent="0.25">
      <c r="A215" s="15" t="s">
        <v>39</v>
      </c>
      <c r="B215" s="21" t="str">
        <f t="shared" si="13"/>
        <v>People with this variant have one copy of the [20_21insGGGCCCTCGGGGGCCCCTCGGGTGG (p.Ser7Argfs)](https://www.ncbi.nlm.nih.gov/clinvar/variation/520619/) insertion. This insertion of a nucleotide sequence is known as a frameshift variant.</v>
      </c>
      <c r="C215" s="3" t="s">
        <v>26</v>
      </c>
    </row>
    <row r="216" spans="1:3" x14ac:dyDescent="0.25">
      <c r="A216" s="8" t="s">
        <v>40</v>
      </c>
      <c r="B216" s="21" t="str">
        <f t="shared" si="13"/>
        <v>This variant is not associated with increased risk.</v>
      </c>
      <c r="C216" s="3" t="str">
        <f>CONCATENATE("    ",B215)</f>
        <v xml:space="preserve">    People with this variant have one copy of the [20_21insGGGCCCTCGGGGGCCCCTCGGGTGG (p.Ser7Argfs)](https://www.ncbi.nlm.nih.gov/clinvar/variation/520619/) insertion. This insertion of a nucleotide sequence is known as a frameshift variant.</v>
      </c>
    </row>
    <row r="217" spans="1:3" x14ac:dyDescent="0.25">
      <c r="A217" s="8" t="s">
        <v>41</v>
      </c>
      <c r="B217" s="21">
        <f t="shared" si="13"/>
        <v>0.1</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percentage=0.1 /&gt;</v>
      </c>
    </row>
    <row r="225" spans="1:3" x14ac:dyDescent="0.25">
      <c r="A225" s="15"/>
      <c r="C225" s="3" t="str">
        <f>"  &lt;/Genotype&gt;"</f>
        <v xml:space="preserve">  &lt;/Genotype&gt;</v>
      </c>
    </row>
    <row r="226" spans="1:3" x14ac:dyDescent="0.25">
      <c r="A226" s="15" t="s">
        <v>44</v>
      </c>
      <c r="B226" s="9" t="str">
        <f>L20</f>
        <v>People with this variant have two copies of the [20_21insGGGCCCTCGGGGGCCCCTCGGGTGG (p.Ser7Argfs)](https://www.ncbi.nlm.nih.gov/clinvar/variation/520619/) insertion. This insertion of a nucleotide sequence is known as a frameshift variant.</v>
      </c>
      <c r="C226" s="3" t="str">
        <f>CONCATENATE("  &lt;Genotype hgvs=",CHAR(34),B212,B213,";",B213,CHAR(34)," name=",CHAR(34),B46,CHAR(34),"&gt; ")</f>
        <v xml:space="preserve">  &lt;Genotype hgvs="NC_000002.12:g.[25164752_25164753insCCACCCGAGGGGCCCCCGAGGGCCC];[25164752_25164753insCCACCCGAGGGGCCCCCGAGGGCCC]" name="Ser7Argfs"&gt;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0.02</v>
      </c>
      <c r="C228" s="3" t="s">
        <v>38</v>
      </c>
    </row>
    <row r="229" spans="1:3" x14ac:dyDescent="0.25">
      <c r="A229" s="8"/>
    </row>
    <row r="230" spans="1:3" x14ac:dyDescent="0.25">
      <c r="A230" s="15"/>
      <c r="C230" s="3" t="str">
        <f>CONCATENATE("    ",B226)</f>
        <v xml:space="preserve">    People with this variant have two copies of the [20_21insGGGCCCTCGGGGGCCCCTCGGGTGG (p.Ser7Argfs)](https://www.ncbi.nlm.nih.gov/clinvar/variation/520619/) insertion. This insertion of a nucleotide sequence is known as a frameshift variant.</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percentage=0.02 /&gt;</v>
      </c>
    </row>
    <row r="239" spans="1:3" x14ac:dyDescent="0.25">
      <c r="A239" s="15"/>
      <c r="C239" s="3" t="str">
        <f>"  &lt;/Genotype&gt;"</f>
        <v xml:space="preserve">  &lt;/Genotype&gt;</v>
      </c>
    </row>
    <row r="240" spans="1:3" x14ac:dyDescent="0.25">
      <c r="A240" s="15" t="s">
        <v>46</v>
      </c>
      <c r="B240" s="9" t="str">
        <f>L23</f>
        <v>Your POMC gene has no variants. A normal gene is referred to as a "wild-type" gene.</v>
      </c>
      <c r="C240" s="3" t="str">
        <f>CONCATENATE("  &lt;Genotype hgvs=",CHAR(34),B212,B214,";",B214,CHAR(34)," name=",CHAR(34),B46,CHAR(34),"&gt; ")</f>
        <v xml:space="preserve">  &lt;Genotype hgvs="NC_000002.12:g.[25164752_25164753=];[25164752_25164753=]" name="Ser7Argfs"&gt; </v>
      </c>
    </row>
    <row r="241" spans="1:3" x14ac:dyDescent="0.25">
      <c r="A241" s="8" t="s">
        <v>47</v>
      </c>
      <c r="B241" s="9" t="str">
        <f t="shared" ref="B241:B242" si="15">L24</f>
        <v>This variant is not associated with increased risk.</v>
      </c>
      <c r="C241" s="3" t="s">
        <v>26</v>
      </c>
    </row>
    <row r="242" spans="1:3" x14ac:dyDescent="0.25">
      <c r="A242" s="8" t="s">
        <v>41</v>
      </c>
      <c r="B242" s="9">
        <f t="shared" si="15"/>
        <v>99.9</v>
      </c>
      <c r="C242" s="3" t="s">
        <v>38</v>
      </c>
    </row>
    <row r="243" spans="1:3" x14ac:dyDescent="0.25">
      <c r="A243" s="15"/>
    </row>
    <row r="244" spans="1:3" x14ac:dyDescent="0.25">
      <c r="A244" s="8"/>
      <c r="C244" s="3" t="str">
        <f>CONCATENATE("    ",B240)</f>
        <v xml:space="preserve">    Your POMC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percentage=99.9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POMC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POMC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POMC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POMC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513</v>
      </c>
      <c r="B274" s="9" t="s">
        <v>522</v>
      </c>
      <c r="C274" s="3" t="str">
        <f>CONCATENATE("&lt;# ",A274," ",B274," #&gt;")</f>
        <v>&lt;# symptoms  vision problems; pain; chills and night sweats; multiple chemical sensitivity/allergies; inflamation; #&gt;</v>
      </c>
    </row>
    <row r="276" spans="1:3" x14ac:dyDescent="0.25">
      <c r="B276" s="9" t="s">
        <v>521</v>
      </c>
      <c r="C276" s="3" t="str">
        <f>CONCATENATE("&lt;symptoms ",B276," /&gt;")</f>
        <v>&lt;symptoms D014786 D010146 D023341 D018777 D007249 /&gt;</v>
      </c>
    </row>
    <row r="278" spans="1:3" x14ac:dyDescent="0.25">
      <c r="A278" s="3" t="s">
        <v>514</v>
      </c>
      <c r="B278" s="9" t="s">
        <v>553</v>
      </c>
      <c r="C278" s="3" t="str">
        <f>CONCATENATE("&lt;# ",A278," ",B278," #&gt;")</f>
        <v>&lt;# Tissue List male tissue; pancreas; #&gt;</v>
      </c>
    </row>
    <row r="280" spans="1:3" x14ac:dyDescent="0.25">
      <c r="B280" s="9" t="s">
        <v>552</v>
      </c>
      <c r="C280" s="3" t="str">
        <f>CONCATENATE("&lt;TissueList ",B280," /&gt;")</f>
        <v>&lt;TissueList D005837 D010179 /&gt;</v>
      </c>
    </row>
    <row r="282" spans="1:3" x14ac:dyDescent="0.25">
      <c r="A282" s="3" t="s">
        <v>515</v>
      </c>
      <c r="B282" s="9" t="s">
        <v>516</v>
      </c>
      <c r="C282" s="3" t="str">
        <f>CONCATENATE("&lt;# ",A282," ",B282," #&gt;")</f>
        <v>&lt;# Pathways Nicotine metabolism, ion transport, ion channel gating #&gt;</v>
      </c>
    </row>
    <row r="284" spans="1:3" x14ac:dyDescent="0.25">
      <c r="B284" s="9" t="s">
        <v>517</v>
      </c>
      <c r="C284" s="3" t="str">
        <f>CONCATENATE("&lt;Pathways ",B284," /&gt;")</f>
        <v>&lt;Pathways D011978 D017136 D015640 /&gt;</v>
      </c>
    </row>
    <row r="286" spans="1:3" x14ac:dyDescent="0.25">
      <c r="A286" s="3" t="s">
        <v>518</v>
      </c>
      <c r="B286" s="3" t="s">
        <v>519</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520</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DC6B-07E3-4399-A494-2380A7773338}">
  <dimension ref="A1:AJ2462"/>
  <sheetViews>
    <sheetView topLeftCell="A271" workbookViewId="0">
      <selection activeCell="A271"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209</v>
      </c>
      <c r="C2" s="3" t="str">
        <f>CONCATENATE("&lt;",A2," ",B2," /&gt;")</f>
        <v>&lt;Gene_Name CHRNA2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8</v>
      </c>
      <c r="C10" s="3" t="str">
        <f>CONCATENATE("This gene is located on chromosome ",B10,". The ",B11," it creates acts in your ",B12)</f>
        <v>This gene is located on chromosome 8. The protein it creates acts in your brain and prostate.</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C65T</v>
      </c>
      <c r="I13" s="18" t="str">
        <f>B28</f>
        <v>A27468610G</v>
      </c>
      <c r="J13" s="18" t="str">
        <f>B34</f>
        <v>A373G</v>
      </c>
      <c r="K13" s="18" t="str">
        <f>B40</f>
        <v>T836A</v>
      </c>
      <c r="L13" s="18" t="str">
        <f>B46</f>
        <v>T889A</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209</v>
      </c>
      <c r="C14" s="3" t="str">
        <f>CONCATENATE("&lt;GeneAnalysis gene=",CHAR(34),B14,CHAR(34)," interval=",CHAR(34),B15,CHAR(34),"&gt; ")</f>
        <v xml:space="preserve">&lt;GeneAnalysis gene="CHRNA2" interval="NC_000008.11:g.27459761_27479296"&gt; </v>
      </c>
      <c r="H14" s="19" t="s">
        <v>217</v>
      </c>
      <c r="I14" s="19" t="s">
        <v>215</v>
      </c>
      <c r="J14" s="19" t="s">
        <v>217</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210</v>
      </c>
      <c r="H15" s="9" t="s">
        <v>218</v>
      </c>
      <c r="I15" s="9" t="s">
        <v>225</v>
      </c>
      <c r="J15" s="9" t="s">
        <v>227</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CHRNA2?</v>
      </c>
      <c r="H16" s="9" t="s">
        <v>219</v>
      </c>
      <c r="I16" s="9" t="s">
        <v>226</v>
      </c>
      <c r="J16" s="9" t="s">
        <v>228</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[C65T (p.Thr22Ile)](https://www.ncbi.nlm.nih.gov/clinvar/variation/128740/)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[A373G (p.Thr125Ala)](https://www.ncbi.nlm.nih.gov/clinvar/variation/128739/)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[T836A (p.Ile279Asn)](https://www.ncbi.nlm.nih.gov/clinvar/variation/17504/)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CONCATENATE("There are ",B16," common variants in ",B14,": ",B25,", ",B31,", ",B37,", ",B43,", and",B49,".")</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and[889A&gt;T (p.Ile297Phe)](https://www.ncbi.nlm.nih.gov/clinvar/variation/522582/).</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27.5</v>
      </c>
      <c r="I19" s="9">
        <v>48</v>
      </c>
      <c r="J19" s="9">
        <v>49.8</v>
      </c>
      <c r="K19" s="9" t="s">
        <v>26</v>
      </c>
      <c r="L19" s="9">
        <v>35.4</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C65T #&gt;</v>
      </c>
      <c r="H20" s="9" t="str">
        <f>CONCATENATE("People with this variant have two copies of the ",B25," variant. This substitution of a single nucleotide is known as a missense mutation.")</f>
        <v>People with this variant have two copies of the [C65T (p.Thr22Ile)](https://www.ncbi.nlm.nih.gov/clinvar/variation/128740/)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[T836A (p.Ile279Asn)](https://www.ncbi.nlm.nih.gov/clinvar/variation/17504/)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216</v>
      </c>
      <c r="C21" s="3" t="str">
        <f>CONCATENATE("  &lt;Variant hgvs=",CHAR(34),B21,CHAR(34)," name=",CHAR(34),B22,CHAR(34),"&gt; ")</f>
        <v xml:space="preserve">  &lt;Variant hgvs="NC_000008.11:g.27470994G&gt;A" name="C65T"&gt; </v>
      </c>
      <c r="H21" s="9" t="s">
        <v>28</v>
      </c>
      <c r="I21" s="9" t="s">
        <v>27</v>
      </c>
      <c r="J21" s="9" t="s">
        <v>28</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214</v>
      </c>
      <c r="H22" s="9">
        <v>15.2</v>
      </c>
      <c r="I22" s="9">
        <v>48.1</v>
      </c>
      <c r="J22" s="9">
        <v>48.6</v>
      </c>
      <c r="K22" s="9" t="s">
        <v>26</v>
      </c>
      <c r="L22" s="9">
        <v>14.1</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tr">
        <f>"cytosine (C)"</f>
        <v>cytosine (C)</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3" s="9" t="str">
        <f>CONCATENATE("Your ",B14," gene has no variants. A normal gene is referred to as a ",CHAR(34),"wild-type",CHAR(34)," gene.")</f>
        <v>Your CHRNA2 gene has no variants. A normal gene is referred to as a "wild-type" gene.</v>
      </c>
      <c r="I23" s="9" t="str">
        <f>CONCATENATE("Your ",B14," gene has no variants. A normal gene is referred to as a ",CHAR(34),"wild-type",CHAR(34)," gene.")</f>
        <v>Your CHRNA2 gene has no variants. A normal gene is referred to as a "wild-type" gene.</v>
      </c>
      <c r="J23" s="9" t="str">
        <f>CONCATENATE("Your ",B14," gene has no variants. A normal gene is referred to as a ",CHAR(34),"wild-type",CHAR(34)," gene.")</f>
        <v>Your CHRNA2 gene has no variants. A normal gene is referred to as a "wild-type" gene.</v>
      </c>
      <c r="K23" s="9" t="str">
        <f>CONCATENATE("Your ",B14," gene has no variants. A normal gene is referred to as a ",CHAR(34),"wild-type",CHAR(34)," gene.")</f>
        <v>Your CHRNA2 gene has no variants. A normal gene is referred to as a "wild-type" gene.</v>
      </c>
      <c r="L23" s="9" t="str">
        <f>CONCATENATE("Your ",B14," gene has no variants. A normal gene is referred to as a ",CHAR(34),"wild-type",CHAR(34)," gene.")</f>
        <v>Your CHRNA2 gene has no variants. A normal gene is referred to as a "wild-type" gene.</v>
      </c>
      <c r="M23" s="9" t="str">
        <f>CONCATENATE("Your ",B14," gene has no variants. A normal gene is referred to as a ",CHAR(34),"wild-type",CHAR(34)," gene.")</f>
        <v>Your CHRNA2 gene has no variants. A normal gene is referred to as a "wild-type" gene.</v>
      </c>
      <c r="N23" s="9" t="str">
        <f>CONCATENATE("Your ",B14," gene has no variants. A normal gene is referred to as a ",CHAR(34),"wild-type",CHAR(34)," gene.")</f>
        <v>Your CHRNA2 gene has no variants. A normal gene is referred to as a "wild-type" gene.</v>
      </c>
      <c r="O23" s="9" t="str">
        <f>CONCATENATE("Your ",B14," gene has no variants. A normal gene is referred to as a ",CHAR(34),"wild-type",CHAR(34)," gene.")</f>
        <v>Your CHRNA2 gene has no variants. A normal gene is referred to as a "wild-type" gene.</v>
      </c>
      <c r="P23" s="9" t="str">
        <f>CONCATENATE("Your ",B14," gene has no variants. A normal gene is referred to as a ",CHAR(34),"wild-type",CHAR(34)," gene.")</f>
        <v>Your CHRNA2 gene has no variants. A normal gene is referred to as a "wild-type" gene.</v>
      </c>
      <c r="Q23" s="9" t="str">
        <f>CONCATENATE("Your ",B14," gene has no variants. A normal gene is referred to as a ",CHAR(34),"wild-type",CHAR(34)," gene.")</f>
        <v>Your CHRNA2 gene has no variants. A normal gene is referred to as a "wild-type" gene.</v>
      </c>
      <c r="R23" s="9" t="str">
        <f>CONCATENATE("Your ",B14," gene has no variants. A normal gene is referred to as a ",CHAR(34),"wild-type",CHAR(34)," gene.")</f>
        <v>Your CHRNA2 gene has no variants. A normal gene is referred to as a "wild-type" gene.</v>
      </c>
      <c r="S23" s="9" t="str">
        <f>CONCATENATE("Your ",B14," gene has no variants. A normal gene is referred to as a ",CHAR(34),"wild-type",CHAR(34)," gene.")</f>
        <v>Your CHRNA2 gene has no variants. A normal gene is referred to as a "wild-type" gene.</v>
      </c>
      <c r="T23" s="9" t="str">
        <f>CONCATENATE("Your ",B14," gene has no variants. A normal gene is referred to as a ",CHAR(34),"wild-type",CHAR(34)," gene.")</f>
        <v>Your CHRNA2 gene has no variants. A normal gene is referred to as a "wild-type" gene.</v>
      </c>
      <c r="U23" s="9" t="str">
        <f>CONCATENATE("Your ",B14," gene has no variants. A normal gene is referred to as a ",CHAR(34),"wild-type",CHAR(34)," gene.")</f>
        <v>Your CHRNA2 gene has no variants. A normal gene is referred to as a "wild-type" gene.</v>
      </c>
      <c r="V23" s="9" t="str">
        <f>CONCATENATE("Your ",B14," gene has no variants. A normal gene is referred to as a ",CHAR(34),"wild-type",CHAR(34)," gene.")</f>
        <v>Your CHRNA2 gene has no variants. A normal gene is referred to as a "wild-type" gene.</v>
      </c>
      <c r="W23" s="9"/>
      <c r="X23" s="9"/>
      <c r="Y23" s="9"/>
      <c r="Z23" s="9"/>
    </row>
    <row r="24" spans="1:26" x14ac:dyDescent="0.25">
      <c r="A24" s="15" t="s">
        <v>33</v>
      </c>
      <c r="B24" s="9" t="s">
        <v>36</v>
      </c>
      <c r="H24" s="9" t="s">
        <v>27</v>
      </c>
      <c r="I24" s="9" t="s">
        <v>28</v>
      </c>
      <c r="J24" s="9" t="s">
        <v>27</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213</v>
      </c>
      <c r="C25" s="3" t="str">
        <f>"  &lt;/Variant&gt;"</f>
        <v xml:space="preserve">  &lt;/Variant&gt;</v>
      </c>
      <c r="H25" s="9">
        <v>57.3</v>
      </c>
      <c r="I25" s="9">
        <v>3.9</v>
      </c>
      <c r="J25" s="9">
        <v>1.6</v>
      </c>
      <c r="K25" s="9" t="s">
        <v>26</v>
      </c>
      <c r="L25" s="9">
        <v>50.5</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A27468610G #&gt;</v>
      </c>
    </row>
    <row r="27" spans="1:26" x14ac:dyDescent="0.25">
      <c r="A27" s="8" t="s">
        <v>29</v>
      </c>
      <c r="B27" s="29" t="s">
        <v>215</v>
      </c>
      <c r="C27" s="3" t="str">
        <f>CONCATENATE("  &lt;Variant hgvs=",CHAR(34),B27,CHAR(34)," name=",CHAR(34),B28,CHAR(34),"&gt; ")</f>
        <v xml:space="preserve">  &lt;Variant hgvs="NC_000008.11:g.27468610A&gt;G" name="A27468610G"&gt; </v>
      </c>
    </row>
    <row r="28" spans="1:26" x14ac:dyDescent="0.25">
      <c r="A28" s="15" t="s">
        <v>30</v>
      </c>
      <c r="B28" s="9" t="s">
        <v>220</v>
      </c>
    </row>
    <row r="29" spans="1:26" x14ac:dyDescent="0.25">
      <c r="A29" s="15" t="s">
        <v>31</v>
      </c>
      <c r="B29" s="9" t="s">
        <v>36</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0" spans="1:26" x14ac:dyDescent="0.25">
      <c r="A30" s="15" t="s">
        <v>33</v>
      </c>
      <c r="B30" s="9" t="str">
        <f>"cytosine (C)"</f>
        <v>cytosine (C)</v>
      </c>
    </row>
    <row r="31" spans="1:26" x14ac:dyDescent="0.25">
      <c r="A31" s="15" t="s">
        <v>35</v>
      </c>
      <c r="B31" s="9" t="s">
        <v>221</v>
      </c>
      <c r="C31" s="3" t="str">
        <f>"  &lt;/Variant&gt;"</f>
        <v xml:space="preserve">  &lt;/Variant&gt;</v>
      </c>
    </row>
    <row r="32" spans="1:26" x14ac:dyDescent="0.25">
      <c r="A32" s="8"/>
      <c r="C32" s="3" t="str">
        <f>CONCATENATE("&lt;# ",B34," #&gt;")</f>
        <v>&lt;# A373G #&gt;</v>
      </c>
    </row>
    <row r="33" spans="1:3" x14ac:dyDescent="0.25">
      <c r="A33" s="8" t="s">
        <v>29</v>
      </c>
      <c r="B33" s="19" t="s">
        <v>224</v>
      </c>
      <c r="C33" s="3" t="str">
        <f>CONCATENATE("  &lt;Variant hgvs=",CHAR(34),B33,CHAR(34)," name=",CHAR(34),B34,CHAR(34),"&gt; ")</f>
        <v xml:space="preserve">  &lt;Variant hgvs="NC_000008.11:g.27467305T&gt;C" name="A373G"&gt; </v>
      </c>
    </row>
    <row r="34" spans="1:3" x14ac:dyDescent="0.25">
      <c r="A34" s="15" t="s">
        <v>30</v>
      </c>
      <c r="B34" s="9" t="s">
        <v>223</v>
      </c>
    </row>
    <row r="35" spans="1:3" x14ac:dyDescent="0.25">
      <c r="A35" s="15" t="s">
        <v>31</v>
      </c>
      <c r="B35" s="9" t="s">
        <v>36</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6" spans="1:3" x14ac:dyDescent="0.25">
      <c r="A36" s="15" t="s">
        <v>33</v>
      </c>
      <c r="B36" s="9" t="str">
        <f>"cytosine (C)"</f>
        <v>cytosine (C)</v>
      </c>
    </row>
    <row r="37" spans="1:3" x14ac:dyDescent="0.25">
      <c r="A37" s="15" t="s">
        <v>35</v>
      </c>
      <c r="B37" s="9" t="s">
        <v>222</v>
      </c>
      <c r="C37" s="3" t="str">
        <f>"  &lt;/Variant&gt;"</f>
        <v xml:space="preserve">  &lt;/Variant&gt;</v>
      </c>
    </row>
    <row r="38" spans="1:3" x14ac:dyDescent="0.25">
      <c r="A38" s="15"/>
      <c r="C38" s="3" t="str">
        <f>CONCATENATE("&lt;# ",B40," #&gt;")</f>
        <v>&lt;# T836A #&gt;</v>
      </c>
    </row>
    <row r="39" spans="1:3" x14ac:dyDescent="0.25">
      <c r="A39" s="8" t="s">
        <v>29</v>
      </c>
      <c r="B39" s="19" t="s">
        <v>312</v>
      </c>
      <c r="C39" s="3" t="str">
        <f>CONCATENATE("  &lt;Variant hgvs=",CHAR(34),B39,CHAR(34)," name=",CHAR(34),B40,CHAR(34),"&gt; ")</f>
        <v xml:space="preserve">  &lt;Variant hgvs="NC_000008.11:g.27463607A&gt;T" name="T836A"&gt; </v>
      </c>
    </row>
    <row r="40" spans="1:3" x14ac:dyDescent="0.25">
      <c r="A40" s="15" t="s">
        <v>30</v>
      </c>
      <c r="B40" s="9" t="s">
        <v>314</v>
      </c>
    </row>
    <row r="41" spans="1:3" x14ac:dyDescent="0.25">
      <c r="A41" s="15" t="s">
        <v>31</v>
      </c>
      <c r="B41" s="9" t="s">
        <v>36</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2" spans="1:3" x14ac:dyDescent="0.25">
      <c r="A42" s="15" t="s">
        <v>33</v>
      </c>
      <c r="B42" s="9" t="s">
        <v>32</v>
      </c>
    </row>
    <row r="43" spans="1:3" x14ac:dyDescent="0.25">
      <c r="A43" s="15" t="s">
        <v>35</v>
      </c>
      <c r="B43" s="9" t="s">
        <v>313</v>
      </c>
      <c r="C43" s="3" t="str">
        <f>"  &lt;/Variant&gt;"</f>
        <v xml:space="preserve">  &lt;/Variant&gt;</v>
      </c>
    </row>
    <row r="44" spans="1:3" x14ac:dyDescent="0.25">
      <c r="A44" s="15"/>
      <c r="C44" s="3" t="str">
        <f>CONCATENATE("&lt;# ",B46," #&gt;")</f>
        <v>&lt;# T889A #&gt;</v>
      </c>
    </row>
    <row r="45" spans="1:3" x14ac:dyDescent="0.25">
      <c r="A45" s="8" t="s">
        <v>29</v>
      </c>
      <c r="B45" s="19" t="s">
        <v>315</v>
      </c>
      <c r="C45" s="3" t="str">
        <f>CONCATENATE("  &lt;Variant hgvs=",CHAR(34),B45,CHAR(34)," name=",CHAR(34),B46,CHAR(34),"&gt; ")</f>
        <v xml:space="preserve">  &lt;Variant hgvs="NC_000008.11:g.27463554T&gt;A" name="T889A"&gt; </v>
      </c>
    </row>
    <row r="46" spans="1:3" x14ac:dyDescent="0.25">
      <c r="A46" s="15" t="s">
        <v>30</v>
      </c>
      <c r="B46" s="9" t="s">
        <v>316</v>
      </c>
    </row>
    <row r="47" spans="1:3" x14ac:dyDescent="0.25">
      <c r="A47" s="15" t="s">
        <v>31</v>
      </c>
      <c r="B47" s="9" t="s">
        <v>36</v>
      </c>
      <c r="C47" s="3" t="str">
        <f>CONCATENATE("    This variant is a change at a specific point in the ",B14," gene from ",B47," to ",B48," resulting in incorrect ",B11,"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8" spans="1:3" x14ac:dyDescent="0.25">
      <c r="A48" s="15" t="s">
        <v>33</v>
      </c>
      <c r="B48" s="9" t="s">
        <v>32</v>
      </c>
    </row>
    <row r="49" spans="1:3" x14ac:dyDescent="0.25">
      <c r="A49" s="15" t="s">
        <v>35</v>
      </c>
      <c r="B49" s="9" t="s">
        <v>317</v>
      </c>
      <c r="C49" s="3" t="str">
        <f>"  &lt;/Variant&gt;"</f>
        <v xml:space="preserve">  &lt;/Variant&gt;</v>
      </c>
    </row>
    <row r="50" spans="1:3" s="18" customFormat="1" x14ac:dyDescent="0.25">
      <c r="A50" s="27"/>
      <c r="B50" s="17"/>
    </row>
    <row r="51" spans="1:3" s="18" customFormat="1" x14ac:dyDescent="0.25">
      <c r="A51" s="27"/>
      <c r="B51" s="17"/>
      <c r="C51" s="18" t="str">
        <f>C20</f>
        <v>&lt;# C65T #&gt;</v>
      </c>
    </row>
    <row r="52" spans="1:3" x14ac:dyDescent="0.25">
      <c r="A52" s="15" t="s">
        <v>37</v>
      </c>
      <c r="B52" s="21" t="str">
        <f>H14</f>
        <v>NC_000008.11:g.</v>
      </c>
      <c r="C52" s="3" t="str">
        <f>CONCATENATE("  &lt;Genotype hgvs=",CHAR(34),B52,B53,";",B54,CHAR(34)," name=",CHAR(34),B22,CHAR(34),"&gt; ")</f>
        <v xml:space="preserve">  &lt;Genotype hgvs="NC_000008.11:g.[27470994G&gt;A];[27470994=]" name="C65T"&gt; </v>
      </c>
    </row>
    <row r="53" spans="1:3" x14ac:dyDescent="0.25">
      <c r="A53" s="15" t="s">
        <v>35</v>
      </c>
      <c r="B53" s="21" t="str">
        <f t="shared" ref="B53:B57" si="1">H15</f>
        <v>[27470994G&gt;A]</v>
      </c>
    </row>
    <row r="54" spans="1:3" x14ac:dyDescent="0.25">
      <c r="A54" s="15" t="s">
        <v>31</v>
      </c>
      <c r="B54" s="21" t="str">
        <f t="shared" si="1"/>
        <v>[27470994=]</v>
      </c>
      <c r="C54" s="3" t="s">
        <v>38</v>
      </c>
    </row>
    <row r="55" spans="1:3" x14ac:dyDescent="0.25">
      <c r="A55" s="15" t="s">
        <v>39</v>
      </c>
      <c r="B55" s="21" t="str">
        <f t="shared" si="1"/>
        <v>People with this variant have one copy of the [C65T (p.Thr22Ile)](https://www.ncbi.nlm.nih.gov/clinvar/variation/128740/)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[C65T (p.Thr22Ile)](https://www.ncbi.nlm.nih.gov/clinvar/variation/128740/) variant. This substitution of a single nucleotide is known as a missense mutation.</v>
      </c>
    </row>
    <row r="57" spans="1:3" x14ac:dyDescent="0.25">
      <c r="A57" s="8" t="s">
        <v>41</v>
      </c>
      <c r="B57" s="21">
        <f t="shared" si="1"/>
        <v>27.5</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percentage=27.5 /&gt;</v>
      </c>
    </row>
    <row r="65" spans="1:3" x14ac:dyDescent="0.25">
      <c r="A65" s="15"/>
      <c r="C65" s="3" t="str">
        <f>"  &lt;/Genotype&gt;"</f>
        <v xml:space="preserve">  &lt;/Genotype&gt;</v>
      </c>
    </row>
    <row r="66" spans="1:3" x14ac:dyDescent="0.25">
      <c r="A66" s="15" t="s">
        <v>44</v>
      </c>
      <c r="B66" s="9" t="str">
        <f>H20</f>
        <v>People with this variant have two copies of the [C65T (p.Thr22Ile)](https://www.ncbi.nlm.nih.gov/clinvar/variation/128740/) variant. This substitution of a single nucleotide is known as a missense mutation.</v>
      </c>
      <c r="C66" s="3" t="str">
        <f>CONCATENATE("  &lt;Genotype hgvs=",CHAR(34),B52,B53,";",B53,CHAR(34)," name=",CHAR(34),B22,CHAR(34),"&gt; ")</f>
        <v xml:space="preserve">  &lt;Genotype hgvs="NC_000008.11:g.[27470994G&gt;A];[27470994G&gt;A]" name="C65T"&gt; </v>
      </c>
    </row>
    <row r="67" spans="1:3" x14ac:dyDescent="0.25">
      <c r="A67" s="8" t="s">
        <v>45</v>
      </c>
      <c r="B67" s="9" t="str">
        <f t="shared" ref="B67:B68" si="2">H21</f>
        <v>This variant is not associated with increased risk.</v>
      </c>
      <c r="C67" s="3" t="s">
        <v>26</v>
      </c>
    </row>
    <row r="68" spans="1:3" x14ac:dyDescent="0.25">
      <c r="A68" s="8" t="s">
        <v>41</v>
      </c>
      <c r="B68" s="9">
        <f t="shared" si="2"/>
        <v>15.2</v>
      </c>
      <c r="C68" s="3" t="s">
        <v>38</v>
      </c>
    </row>
    <row r="69" spans="1:3" x14ac:dyDescent="0.25">
      <c r="A69" s="8"/>
    </row>
    <row r="70" spans="1:3" x14ac:dyDescent="0.25">
      <c r="A70" s="15"/>
      <c r="C70" s="3" t="str">
        <f>CONCATENATE("    ",B66)</f>
        <v xml:space="preserve">    People with this variant have two copies of the [C65T (p.Thr22Ile)](https://www.ncbi.nlm.nih.gov/clinvar/variation/128740/)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This variant is not associated with increased risk.</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percentage=15.2 /&gt;</v>
      </c>
    </row>
    <row r="79" spans="1:3" x14ac:dyDescent="0.25">
      <c r="A79" s="15"/>
      <c r="C79" s="3" t="str">
        <f>"  &lt;/Genotype&gt;"</f>
        <v xml:space="preserve">  &lt;/Genotype&gt;</v>
      </c>
    </row>
    <row r="80" spans="1:3" x14ac:dyDescent="0.25">
      <c r="A80" s="15" t="s">
        <v>46</v>
      </c>
      <c r="B80" s="9" t="str">
        <f>H23</f>
        <v>Your CHRNA2 gene has no variants. A normal gene is referred to as a "wild-type" gene.</v>
      </c>
      <c r="C80" s="3" t="str">
        <f>CONCATENATE("  &lt;Genotype hgvs=",CHAR(34),B52,B54,";",B54,CHAR(34)," name=",CHAR(34),B22,CHAR(34),"&gt; ")</f>
        <v xml:space="preserve">  &lt;Genotype hgvs="NC_000008.11:g.[27470994=];[27470994=]" name="C65T"&gt; </v>
      </c>
    </row>
    <row r="81" spans="1:3" x14ac:dyDescent="0.25">
      <c r="A81" s="8" t="s">
        <v>47</v>
      </c>
      <c r="B81" s="9" t="str">
        <f t="shared" ref="B81:B82" si="3">H24</f>
        <v>You are in the Moderate Loss of Function category. See below for more information.</v>
      </c>
      <c r="C81" s="3" t="s">
        <v>26</v>
      </c>
    </row>
    <row r="82" spans="1:3" x14ac:dyDescent="0.25">
      <c r="A82" s="8" t="s">
        <v>41</v>
      </c>
      <c r="B82" s="9">
        <f t="shared" si="3"/>
        <v>57.3</v>
      </c>
      <c r="C82" s="3" t="s">
        <v>38</v>
      </c>
    </row>
    <row r="83" spans="1:3" x14ac:dyDescent="0.25">
      <c r="A83" s="15"/>
    </row>
    <row r="84" spans="1:3" x14ac:dyDescent="0.25">
      <c r="A84" s="8"/>
      <c r="C84" s="3" t="str">
        <f>CONCATENATE("    ",B80)</f>
        <v xml:space="preserve">    Your CHRNA2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percentage=57.3 /&gt;</v>
      </c>
    </row>
    <row r="89" spans="1:3" x14ac:dyDescent="0.25">
      <c r="A89" s="15"/>
      <c r="C89" s="3" t="str">
        <f>"  &lt;/Genotype&gt;"</f>
        <v xml:space="preserve">  &lt;/Genotype&gt;</v>
      </c>
    </row>
    <row r="90" spans="1:3" x14ac:dyDescent="0.25">
      <c r="A90" s="15"/>
      <c r="C90" s="3" t="str">
        <f>C26</f>
        <v>&lt;# A27468610G #&gt;</v>
      </c>
    </row>
    <row r="91" spans="1:3" x14ac:dyDescent="0.25">
      <c r="A91" s="15" t="s">
        <v>37</v>
      </c>
      <c r="B91" s="21" t="str">
        <f>I14</f>
        <v>NC_000008.11:g.27468610A&gt;G</v>
      </c>
      <c r="C91" s="3" t="str">
        <f>CONCATENATE("  &lt;Genotype hgvs=",CHAR(34),B91,B92,";",B93,CHAR(34)," name=",CHAR(34),B28,CHAR(34),"&gt; ")</f>
        <v xml:space="preserve">  &lt;Genotype hgvs="NC_000008.11:g.27468610A&gt;G[27468610A&gt;G];[27468610=]" name="A27468610G"&gt; </v>
      </c>
    </row>
    <row r="92" spans="1:3" x14ac:dyDescent="0.25">
      <c r="A92" s="15" t="s">
        <v>35</v>
      </c>
      <c r="B92" s="21" t="str">
        <f t="shared" ref="B92:B96" si="4">I15</f>
        <v>[27468610A&gt;G]</v>
      </c>
    </row>
    <row r="93" spans="1:3" x14ac:dyDescent="0.25">
      <c r="A93" s="15" t="s">
        <v>31</v>
      </c>
      <c r="B93" s="21" t="str">
        <f t="shared" si="4"/>
        <v>[27468610=]</v>
      </c>
      <c r="C93" s="3" t="s">
        <v>38</v>
      </c>
    </row>
    <row r="94" spans="1:3" x14ac:dyDescent="0.25">
      <c r="A94" s="15" t="s">
        <v>39</v>
      </c>
      <c r="B94" s="21" t="str">
        <f t="shared" si="4"/>
        <v>People with this variant have one copy of the [A27468610G](https://www.ncbi.nlm.nih.gov/projects/SNP/snp_ref.cgi?rs=2741343)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[A27468610G](https://www.ncbi.nlm.nih.gov/projects/SNP/snp_ref.cgi?rs=2741343) variant. This substitution of a single nucleotide is known as a missense mutation.</v>
      </c>
    </row>
    <row r="96" spans="1:3" x14ac:dyDescent="0.25">
      <c r="A96" s="8" t="s">
        <v>41</v>
      </c>
      <c r="B96" s="21">
        <f t="shared" si="4"/>
        <v>48</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percentage=48 /&gt;</v>
      </c>
    </row>
    <row r="104" spans="1:3" x14ac:dyDescent="0.25">
      <c r="A104" s="15"/>
      <c r="C104" s="3" t="str">
        <f>"  &lt;/Genotype&gt;"</f>
        <v xml:space="preserve">  &lt;/Genotype&gt;</v>
      </c>
    </row>
    <row r="105" spans="1:3" x14ac:dyDescent="0.25">
      <c r="A105" s="15" t="s">
        <v>44</v>
      </c>
      <c r="B105" s="9" t="str">
        <f>I20</f>
        <v>People with this variant have two copies of the [A27468610G](https://www.ncbi.nlm.nih.gov/projects/SNP/snp_ref.cgi?rs=2741343) variant. This substitution of a single nucleotide is known as a missense mutation.</v>
      </c>
      <c r="C105" s="3" t="str">
        <f>CONCATENATE("  &lt;Genotype hgvs=",CHAR(34),B91,B92,";",B92,CHAR(34)," name=",CHAR(34),B28,CHAR(34),"&gt; ")</f>
        <v xml:space="preserve">  &lt;Genotype hgvs="NC_000008.11:g.27468610A&gt;G[27468610A&gt;G];[27468610A&gt;G]" name="A27468610G"&gt;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48.1</v>
      </c>
      <c r="C107" s="3" t="s">
        <v>38</v>
      </c>
    </row>
    <row r="108" spans="1:3" x14ac:dyDescent="0.25">
      <c r="A108" s="8"/>
    </row>
    <row r="109" spans="1:3" x14ac:dyDescent="0.25">
      <c r="A109" s="15"/>
      <c r="C109" s="3" t="str">
        <f>CONCATENATE("    ",B105)</f>
        <v xml:space="preserve">    People with this variant have two copies of the [A27468610G](https://www.ncbi.nlm.nih.gov/projects/SNP/snp_ref.cgi?rs=2741343)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percentage=48.1 /&gt;</v>
      </c>
    </row>
    <row r="118" spans="1:3" x14ac:dyDescent="0.25">
      <c r="A118" s="15"/>
      <c r="C118" s="3" t="str">
        <f>"  &lt;/Genotype&gt;"</f>
        <v xml:space="preserve">  &lt;/Genotype&gt;</v>
      </c>
    </row>
    <row r="119" spans="1:3" x14ac:dyDescent="0.25">
      <c r="A119" s="15" t="s">
        <v>46</v>
      </c>
      <c r="B119" s="9" t="str">
        <f>I23</f>
        <v>Your CHRNA2 gene has no variants. A normal gene is referred to as a "wild-type" gene.</v>
      </c>
      <c r="C119" s="3" t="str">
        <f>CONCATENATE("  &lt;Genotype hgvs=",CHAR(34),B91,B93,";",B93,CHAR(34)," name=",CHAR(34),B28,CHAR(34),"&gt; ")</f>
        <v xml:space="preserve">  &lt;Genotype hgvs="NC_000008.11:g.27468610A&gt;G[27468610=];[27468610=]" name="A27468610G"&gt; </v>
      </c>
    </row>
    <row r="120" spans="1:3" x14ac:dyDescent="0.25">
      <c r="A120" s="8" t="s">
        <v>47</v>
      </c>
      <c r="B120" s="9" t="str">
        <f t="shared" ref="B120:B121" si="6">I24</f>
        <v>This variant is not associated with increased risk.</v>
      </c>
      <c r="C120" s="3" t="s">
        <v>26</v>
      </c>
    </row>
    <row r="121" spans="1:3" x14ac:dyDescent="0.25">
      <c r="A121" s="8" t="s">
        <v>41</v>
      </c>
      <c r="B121" s="9">
        <f t="shared" si="6"/>
        <v>3.9</v>
      </c>
      <c r="C121" s="3" t="s">
        <v>38</v>
      </c>
    </row>
    <row r="122" spans="1:3" x14ac:dyDescent="0.25">
      <c r="A122" s="15"/>
    </row>
    <row r="123" spans="1:3" x14ac:dyDescent="0.25">
      <c r="A123" s="8"/>
      <c r="C123" s="3" t="str">
        <f>CONCATENATE("    ",B119)</f>
        <v xml:space="preserve">    Your CHRNA2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percentage=3.9 /&gt;</v>
      </c>
    </row>
    <row r="128" spans="1:3" x14ac:dyDescent="0.25">
      <c r="A128" s="15"/>
      <c r="C128" s="3" t="str">
        <f>"  &lt;/Genotype&gt;"</f>
        <v xml:space="preserve">  &lt;/Genotype&gt;</v>
      </c>
    </row>
    <row r="129" spans="1:3" x14ac:dyDescent="0.25">
      <c r="A129" s="15"/>
      <c r="C129" s="3" t="str">
        <f>C32</f>
        <v>&lt;# A373G #&gt;</v>
      </c>
    </row>
    <row r="130" spans="1:3" x14ac:dyDescent="0.25">
      <c r="A130" s="15" t="s">
        <v>37</v>
      </c>
      <c r="B130" s="21" t="str">
        <f>J14</f>
        <v>NC_000008.11:g.</v>
      </c>
      <c r="C130" s="3" t="str">
        <f>CONCATENATE("  &lt;Genotype hgvs=",CHAR(34),B130,B131,";",B132,CHAR(34)," name=",CHAR(34),B34,CHAR(34),"&gt; ")</f>
        <v xml:space="preserve">  &lt;Genotype hgvs="NC_000008.11:g.[27467305T&gt;C];[27467305=]" name="A373G"&gt; </v>
      </c>
    </row>
    <row r="131" spans="1:3" x14ac:dyDescent="0.25">
      <c r="A131" s="15" t="s">
        <v>35</v>
      </c>
      <c r="B131" s="21" t="str">
        <f t="shared" ref="B131:B135" si="7">J15</f>
        <v>[27467305T&gt;C]</v>
      </c>
    </row>
    <row r="132" spans="1:3" x14ac:dyDescent="0.25">
      <c r="A132" s="15" t="s">
        <v>31</v>
      </c>
      <c r="B132" s="21" t="str">
        <f t="shared" si="7"/>
        <v>[27467305=]</v>
      </c>
      <c r="C132" s="3" t="s">
        <v>38</v>
      </c>
    </row>
    <row r="133" spans="1:3" x14ac:dyDescent="0.25">
      <c r="A133" s="15" t="s">
        <v>39</v>
      </c>
      <c r="B133" s="21" t="str">
        <f t="shared" si="7"/>
        <v>People with this variant have one copy of the [A373G (p.Thr125Ala)](https://www.ncbi.nlm.nih.gov/clinvar/variation/128739/)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[A373G (p.Thr125Ala)](https://www.ncbi.nlm.nih.gov/clinvar/variation/128739/) variant. This substitution of a single nucleotide is known as a missense mutation.</v>
      </c>
    </row>
    <row r="135" spans="1:3" x14ac:dyDescent="0.25">
      <c r="A135" s="8" t="s">
        <v>41</v>
      </c>
      <c r="B135" s="21">
        <f t="shared" si="7"/>
        <v>49.8</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percentage=49.8 /&gt;</v>
      </c>
    </row>
    <row r="143" spans="1:3" x14ac:dyDescent="0.25">
      <c r="A143" s="15"/>
      <c r="C143" s="3" t="str">
        <f>"  &lt;/Genotype&gt;"</f>
        <v xml:space="preserve">  &lt;/Genotype&gt;</v>
      </c>
    </row>
    <row r="144" spans="1:3" x14ac:dyDescent="0.25">
      <c r="A144" s="15" t="s">
        <v>44</v>
      </c>
      <c r="B144" s="9" t="str">
        <f>J20</f>
        <v>People with this variant have two copies of the [A373G (p.Thr125Ala)](https://www.ncbi.nlm.nih.gov/clinvar/variation/128739/) variant. This substitution of a single nucleotide is known as a missense mutation.</v>
      </c>
      <c r="C144" s="3" t="str">
        <f>CONCATENATE("  &lt;Genotype hgvs=",CHAR(34),B130,B131,";",B131,CHAR(34)," name=",CHAR(34),B34,CHAR(34),"&gt; ")</f>
        <v xml:space="preserve">  &lt;Genotype hgvs="NC_000008.11:g.[27467305T&gt;C];[27467305T&gt;C]" name="A373G"&gt; </v>
      </c>
    </row>
    <row r="145" spans="1:3" x14ac:dyDescent="0.25">
      <c r="A145" s="8" t="s">
        <v>45</v>
      </c>
      <c r="B145" s="9" t="str">
        <f t="shared" ref="B145:B146" si="8">J21</f>
        <v>This variant is not associated with increased risk.</v>
      </c>
      <c r="C145" s="3" t="s">
        <v>26</v>
      </c>
    </row>
    <row r="146" spans="1:3" x14ac:dyDescent="0.25">
      <c r="A146" s="8" t="s">
        <v>41</v>
      </c>
      <c r="B146" s="9">
        <f t="shared" si="8"/>
        <v>48.6</v>
      </c>
      <c r="C146" s="3" t="s">
        <v>38</v>
      </c>
    </row>
    <row r="147" spans="1:3" x14ac:dyDescent="0.25">
      <c r="A147" s="8"/>
    </row>
    <row r="148" spans="1:3" x14ac:dyDescent="0.25">
      <c r="A148" s="15"/>
      <c r="C148" s="3" t="str">
        <f>CONCATENATE("    ",B144)</f>
        <v xml:space="preserve">    People with this variant have two copies of the [A373G (p.Thr125Ala)](https://www.ncbi.nlm.nih.gov/clinvar/variation/128739/)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This variant is not associated with increased risk.</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percentage=48.6 /&gt;</v>
      </c>
    </row>
    <row r="157" spans="1:3" x14ac:dyDescent="0.25">
      <c r="A157" s="15"/>
      <c r="C157" s="3" t="str">
        <f>"  &lt;/Genotype&gt;"</f>
        <v xml:space="preserve">  &lt;/Genotype&gt;</v>
      </c>
    </row>
    <row r="158" spans="1:3" x14ac:dyDescent="0.25">
      <c r="A158" s="15" t="s">
        <v>46</v>
      </c>
      <c r="B158" s="9" t="str">
        <f>J23</f>
        <v>Your CHRNA2 gene has no variants. A normal gene is referred to as a "wild-type" gene.</v>
      </c>
      <c r="C158" s="3" t="str">
        <f>CONCATENATE("  &lt;Genotype hgvs=",CHAR(34),B130,B132,";",B132,CHAR(34)," name=",CHAR(34),B34,CHAR(34),"&gt; ")</f>
        <v xml:space="preserve">  &lt;Genotype hgvs="NC_000008.11:g.[27467305=];[27467305=]" name="A373G"&gt; </v>
      </c>
    </row>
    <row r="159" spans="1:3" x14ac:dyDescent="0.25">
      <c r="A159" s="8" t="s">
        <v>47</v>
      </c>
      <c r="B159" s="9" t="str">
        <f t="shared" ref="B159:B160" si="9">J24</f>
        <v>You are in the Moderate Loss of Function category. See below for more information.</v>
      </c>
      <c r="C159" s="3" t="s">
        <v>26</v>
      </c>
    </row>
    <row r="160" spans="1:3" x14ac:dyDescent="0.25">
      <c r="A160" s="8" t="s">
        <v>41</v>
      </c>
      <c r="B160" s="9">
        <f t="shared" si="9"/>
        <v>1.6</v>
      </c>
      <c r="C160" s="3" t="s">
        <v>38</v>
      </c>
    </row>
    <row r="161" spans="1:3" x14ac:dyDescent="0.25">
      <c r="A161" s="15"/>
    </row>
    <row r="162" spans="1:3" x14ac:dyDescent="0.25">
      <c r="A162" s="8"/>
      <c r="C162" s="3" t="str">
        <f>CONCATENATE("    ",B158)</f>
        <v xml:space="preserve">    Your CHRNA2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percentage=1.6 /&gt;</v>
      </c>
    </row>
    <row r="167" spans="1:3" x14ac:dyDescent="0.25">
      <c r="A167" s="15"/>
      <c r="C167" s="3" t="str">
        <f>"  &lt;/Genotype&gt;"</f>
        <v xml:space="preserve">  &lt;/Genotype&gt;</v>
      </c>
    </row>
    <row r="168" spans="1:3" x14ac:dyDescent="0.25">
      <c r="A168" s="15"/>
      <c r="C168" s="3" t="str">
        <f>C38</f>
        <v>&lt;# T836A #&gt;</v>
      </c>
    </row>
    <row r="169" spans="1:3" x14ac:dyDescent="0.25">
      <c r="A169" s="15" t="s">
        <v>37</v>
      </c>
      <c r="B169" s="21" t="str">
        <f>K14</f>
        <v>NC_000005.10:g.</v>
      </c>
      <c r="C169" s="3" t="str">
        <f>CONCATENATE("  &lt;Genotype hgvs=",CHAR(34),B169,B170,";",B171,CHAR(34)," name=",CHAR(34),B40,CHAR(34),"&gt; ")</f>
        <v xml:space="preserve">  &lt;Genotype hgvs="NC_000005.10:g.[143300779C&gt;A];[143300779=]" name="T836A"&gt; </v>
      </c>
    </row>
    <row r="170" spans="1:3" x14ac:dyDescent="0.25">
      <c r="A170" s="15" t="s">
        <v>35</v>
      </c>
      <c r="B170" s="21" t="str">
        <f t="shared" ref="B170:B174" si="10">K15</f>
        <v>[143300779C&gt;A]</v>
      </c>
    </row>
    <row r="171" spans="1:3" x14ac:dyDescent="0.25">
      <c r="A171" s="15" t="s">
        <v>31</v>
      </c>
      <c r="B171" s="21" t="str">
        <f t="shared" si="10"/>
        <v>[143300779=]</v>
      </c>
      <c r="C171" s="3" t="s">
        <v>38</v>
      </c>
    </row>
    <row r="172" spans="1:3" x14ac:dyDescent="0.25">
      <c r="A172" s="15" t="s">
        <v>39</v>
      </c>
      <c r="B172" s="21" t="str">
        <f t="shared" si="10"/>
        <v>People with this variant have one copy of the [T836A (p.Ile279Asn)](https://www.ncbi.nlm.nih.gov/clinvar/variation/17504/)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[T836A (p.Ile279Asn)](https://www.ncbi.nlm.nih.gov/clinvar/variation/17504/) variant. This substitution of a single nucleotide is known as a missense mutation.</v>
      </c>
    </row>
    <row r="174" spans="1:3" x14ac:dyDescent="0.25">
      <c r="A174" s="8" t="s">
        <v>41</v>
      </c>
      <c r="B174" s="21" t="str">
        <f t="shared" si="10"/>
        <v xml:space="preserve"> </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  /&gt;</v>
      </c>
    </row>
    <row r="182" spans="1:3" x14ac:dyDescent="0.25">
      <c r="A182" s="15"/>
      <c r="C182" s="3" t="str">
        <f>"  &lt;/Genotype&gt;"</f>
        <v xml:space="preserve">  &lt;/Genotype&gt;</v>
      </c>
    </row>
    <row r="183" spans="1:3" x14ac:dyDescent="0.25">
      <c r="A183" s="15" t="s">
        <v>44</v>
      </c>
      <c r="B183" s="9" t="str">
        <f>K20</f>
        <v>People with this variant have two copies of the [T836A (p.Ile279Asn)](https://www.ncbi.nlm.nih.gov/clinvar/variation/17504/) variant. This substitution of a single nucleotide is known as a missense mutation.</v>
      </c>
      <c r="C183" s="3" t="str">
        <f>CONCATENATE("  &lt;Genotype hgvs=",CHAR(34),B169,B170,";",B170,CHAR(34)," name=",CHAR(34),B40,CHAR(34),"&gt; ")</f>
        <v xml:space="preserve">  &lt;Genotype hgvs="NC_000005.10:g.[143300779C&gt;A];[143300779C&gt;A]" name="T836A"&gt;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t="str">
        <f t="shared" si="11"/>
        <v xml:space="preserve"> </v>
      </c>
      <c r="C185" s="3" t="s">
        <v>38</v>
      </c>
    </row>
    <row r="186" spans="1:3" x14ac:dyDescent="0.25">
      <c r="A186" s="8"/>
    </row>
    <row r="187" spans="1:3" x14ac:dyDescent="0.25">
      <c r="A187" s="15"/>
      <c r="C187" s="3" t="str">
        <f>CONCATENATE("    ",B183)</f>
        <v xml:space="preserve">    People with this variant have two copies of the [T836A (p.Ile279Asn)](https://www.ncbi.nlm.nih.gov/clinvar/variation/17504/)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  /&gt;</v>
      </c>
    </row>
    <row r="196" spans="1:3" x14ac:dyDescent="0.25">
      <c r="A196" s="15"/>
      <c r="C196" s="3" t="str">
        <f>"  &lt;/Genotype&gt;"</f>
        <v xml:space="preserve">  &lt;/Genotype&gt;</v>
      </c>
    </row>
    <row r="197" spans="1:3" x14ac:dyDescent="0.25">
      <c r="A197" s="15" t="s">
        <v>46</v>
      </c>
      <c r="B197" s="9" t="str">
        <f>K23</f>
        <v>Your CHRNA2 gene has no variants. A normal gene is referred to as a "wild-type" gene.</v>
      </c>
      <c r="C197" s="3" t="str">
        <f>CONCATENATE("  &lt;Genotype hgvs=",CHAR(34),B169,B171,";",B171,CHAR(34)," name=",CHAR(34),B40,CHAR(34),"&gt; ")</f>
        <v xml:space="preserve">  &lt;Genotype hgvs="NC_000005.10:g.[143300779=];[143300779=]" name="T836A"&gt; </v>
      </c>
    </row>
    <row r="198" spans="1:3" x14ac:dyDescent="0.25">
      <c r="A198" s="8" t="s">
        <v>47</v>
      </c>
      <c r="B198" s="9" t="str">
        <f t="shared" ref="B198:B199" si="12">K24</f>
        <v>This variant is not associated with increased risk.</v>
      </c>
      <c r="C198" s="3" t="s">
        <v>26</v>
      </c>
    </row>
    <row r="199" spans="1:3" x14ac:dyDescent="0.25">
      <c r="A199" s="8" t="s">
        <v>41</v>
      </c>
      <c r="B199" s="9" t="str">
        <f t="shared" si="12"/>
        <v xml:space="preserve"> </v>
      </c>
      <c r="C199" s="3" t="s">
        <v>38</v>
      </c>
    </row>
    <row r="200" spans="1:3" x14ac:dyDescent="0.25">
      <c r="A200" s="15"/>
    </row>
    <row r="201" spans="1:3" x14ac:dyDescent="0.25">
      <c r="A201" s="8"/>
      <c r="C201" s="3" t="str">
        <f>CONCATENATE("    ",B197)</f>
        <v xml:space="preserve">    Your CHRNA2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  /&gt;</v>
      </c>
    </row>
    <row r="210" spans="1:3" x14ac:dyDescent="0.25">
      <c r="A210" s="15"/>
      <c r="C210" s="3" t="str">
        <f>"  &lt;/Genotype&gt;"</f>
        <v xml:space="preserve">  &lt;/Genotype&gt;</v>
      </c>
    </row>
    <row r="211" spans="1:3" x14ac:dyDescent="0.25">
      <c r="A211" s="15"/>
      <c r="C211" s="3" t="str">
        <f>C44</f>
        <v>&lt;# T889A #&gt;</v>
      </c>
    </row>
    <row r="212" spans="1:3" x14ac:dyDescent="0.25">
      <c r="A212" s="15" t="s">
        <v>37</v>
      </c>
      <c r="B212" s="21" t="str">
        <f>L14</f>
        <v>NC_000005.10:g.</v>
      </c>
      <c r="C212" s="3" t="str">
        <f>CONCATENATE("  &lt;Genotype hgvs=",CHAR(34),B212,B213,";",B214,CHAR(34)," name=",CHAR(34),B46,CHAR(34),"&gt; ")</f>
        <v xml:space="preserve">  &lt;Genotype hgvs="NC_000005.10:g.[143281925A&gt;G];[143281925=]" name="T889A"&gt; </v>
      </c>
    </row>
    <row r="213" spans="1:3" x14ac:dyDescent="0.25">
      <c r="A213" s="15" t="s">
        <v>35</v>
      </c>
      <c r="B213" s="21" t="str">
        <f t="shared" ref="B213:B217" si="13">L15</f>
        <v>[143281925A&gt;G]</v>
      </c>
    </row>
    <row r="214" spans="1:3" x14ac:dyDescent="0.25">
      <c r="A214" s="15" t="s">
        <v>31</v>
      </c>
      <c r="B214" s="21" t="str">
        <f t="shared" si="13"/>
        <v>[143281925=]</v>
      </c>
      <c r="C214" s="3" t="s">
        <v>38</v>
      </c>
    </row>
    <row r="215" spans="1:3" x14ac:dyDescent="0.25">
      <c r="A215" s="15" t="s">
        <v>39</v>
      </c>
      <c r="B215" s="21" t="str">
        <f t="shared" si="13"/>
        <v>People with this variant have one copy of the [889A&gt;T (p.Ile297Phe)](https://www.ncbi.nlm.nih.gov/clinvar/variation/522582/) variant. This substitution of a single nucleotide is known as a missense mutation.</v>
      </c>
      <c r="C215" s="3" t="s">
        <v>26</v>
      </c>
    </row>
    <row r="216" spans="1:3" x14ac:dyDescent="0.25">
      <c r="A216" s="8" t="s">
        <v>40</v>
      </c>
      <c r="B216" s="21" t="str">
        <f t="shared" si="13"/>
        <v>This variant is not associated with increased risk.</v>
      </c>
      <c r="C216" s="3" t="str">
        <f>CONCATENATE("    ",B215)</f>
        <v xml:space="preserve">    People with this variant have one copy of the [889A&gt;T (p.Ile297Phe)](https://www.ncbi.nlm.nih.gov/clinvar/variation/522582/) variant. This substitution of a single nucleotide is known as a missense mutation.</v>
      </c>
    </row>
    <row r="217" spans="1:3" x14ac:dyDescent="0.25">
      <c r="A217" s="8" t="s">
        <v>41</v>
      </c>
      <c r="B217" s="21">
        <f t="shared" si="13"/>
        <v>35.4</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percentage=35.4 /&gt;</v>
      </c>
    </row>
    <row r="225" spans="1:3" x14ac:dyDescent="0.25">
      <c r="A225" s="15"/>
      <c r="C225" s="3" t="str">
        <f>"  &lt;/Genotype&gt;"</f>
        <v xml:space="preserve">  &lt;/Genotype&gt;</v>
      </c>
    </row>
    <row r="226" spans="1:3" x14ac:dyDescent="0.25">
      <c r="A226" s="15" t="s">
        <v>44</v>
      </c>
      <c r="B226" s="9" t="str">
        <f>L20</f>
        <v>People with this variant have two copies of the [889A&gt;T (p.Ile297Phe)](https://www.ncbi.nlm.nih.gov/clinvar/variation/522582/) variant. This substitution of a single nucleotide is known as a missense mutation.</v>
      </c>
      <c r="C226" s="3" t="str">
        <f>CONCATENATE("  &lt;Genotype hgvs=",CHAR(34),B212,B213,";",B213,CHAR(34)," name=",CHAR(34),B46,CHAR(34),"&gt; ")</f>
        <v xml:space="preserve">  &lt;Genotype hgvs="NC_000005.10:g.[143281925A&gt;G];[143281925A&gt;G]" name="T889A"&gt;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14.1</v>
      </c>
      <c r="C228" s="3" t="s">
        <v>38</v>
      </c>
    </row>
    <row r="229" spans="1:3" x14ac:dyDescent="0.25">
      <c r="A229" s="8"/>
    </row>
    <row r="230" spans="1:3" x14ac:dyDescent="0.25">
      <c r="A230" s="15"/>
      <c r="C230" s="3" t="str">
        <f>CONCATENATE("    ",B226)</f>
        <v xml:space="preserve">    People with this variant have two copies of the [889A&gt;T (p.Ile297Phe)](https://www.ncbi.nlm.nih.gov/clinvar/variation/522582/)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percentage=14.1 /&gt;</v>
      </c>
    </row>
    <row r="239" spans="1:3" x14ac:dyDescent="0.25">
      <c r="A239" s="15"/>
      <c r="C239" s="3" t="str">
        <f>"  &lt;/Genotype&gt;"</f>
        <v xml:space="preserve">  &lt;/Genotype&gt;</v>
      </c>
    </row>
    <row r="240" spans="1:3" x14ac:dyDescent="0.25">
      <c r="A240" s="15" t="s">
        <v>46</v>
      </c>
      <c r="B240" s="9" t="str">
        <f>L23</f>
        <v>Your CHRNA2 gene has no variants. A normal gene is referred to as a "wild-type" gene.</v>
      </c>
      <c r="C240" s="3" t="str">
        <f>CONCATENATE("  &lt;Genotype hgvs=",CHAR(34),B212,B214,";",B214,CHAR(34)," name=",CHAR(34),B46,CHAR(34),"&gt; ")</f>
        <v xml:space="preserve">  &lt;Genotype hgvs="NC_000005.10:g.[143281925=];[143281925=]" name="T889A"&gt; </v>
      </c>
    </row>
    <row r="241" spans="1:3" x14ac:dyDescent="0.25">
      <c r="A241" s="8" t="s">
        <v>47</v>
      </c>
      <c r="B241" s="9" t="str">
        <f t="shared" ref="B241:B242" si="15">L24</f>
        <v>This variant is not associated with increased risk.</v>
      </c>
      <c r="C241" s="3" t="s">
        <v>26</v>
      </c>
    </row>
    <row r="242" spans="1:3" x14ac:dyDescent="0.25">
      <c r="A242" s="8" t="s">
        <v>41</v>
      </c>
      <c r="B242" s="9">
        <f t="shared" si="15"/>
        <v>50.5</v>
      </c>
      <c r="C242" s="3" t="s">
        <v>38</v>
      </c>
    </row>
    <row r="243" spans="1:3" x14ac:dyDescent="0.25">
      <c r="A243" s="15"/>
    </row>
    <row r="244" spans="1:3" x14ac:dyDescent="0.25">
      <c r="A244" s="8"/>
      <c r="C244" s="3" t="str">
        <f>CONCATENATE("    ",B240)</f>
        <v xml:space="preserve">    Your CHRNA2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percentage=50.5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CHRNA2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CHRNA2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CHRNA2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CHRNA2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513</v>
      </c>
      <c r="B274" s="9" t="s">
        <v>522</v>
      </c>
      <c r="C274" s="3" t="str">
        <f>CONCATENATE("&lt;# ",A274," ",B274," #&gt;")</f>
        <v>&lt;# symptoms  vision problems; pain; chills and night sweats; multiple chemical sensitivity/allergies; inflamation; #&gt;</v>
      </c>
    </row>
    <row r="276" spans="1:3" x14ac:dyDescent="0.25">
      <c r="B276" s="9" t="s">
        <v>521</v>
      </c>
      <c r="C276" s="3" t="str">
        <f>CONCATENATE("&lt;symptoms ",B276," /&gt;")</f>
        <v>&lt;symptoms D014786 D010146 D023341 D018777 D007249 /&gt;</v>
      </c>
    </row>
    <row r="278" spans="1:3" x14ac:dyDescent="0.25">
      <c r="A278" s="3" t="s">
        <v>514</v>
      </c>
      <c r="B278" s="9" t="s">
        <v>551</v>
      </c>
      <c r="C278" s="3" t="str">
        <f>CONCATENATE("&lt;# ",A278," ",B278," #&gt;")</f>
        <v>&lt;# Tissue List male tissue; brain; #&gt;</v>
      </c>
    </row>
    <row r="280" spans="1:3" x14ac:dyDescent="0.25">
      <c r="B280" s="9" t="s">
        <v>550</v>
      </c>
      <c r="C280" s="3" t="str">
        <f>CONCATENATE("&lt;TissueList ",B280," /&gt;")</f>
        <v>&lt;TissueList D005837 D001921 /&gt;</v>
      </c>
    </row>
    <row r="282" spans="1:3" x14ac:dyDescent="0.25">
      <c r="A282" s="3" t="s">
        <v>515</v>
      </c>
      <c r="B282" s="9" t="s">
        <v>516</v>
      </c>
      <c r="C282" s="3" t="str">
        <f>CONCATENATE("&lt;# ",A282," ",B282," #&gt;")</f>
        <v>&lt;# Pathways Nicotine metabolism, ion transport, ion channel gating #&gt;</v>
      </c>
    </row>
    <row r="284" spans="1:3" x14ac:dyDescent="0.25">
      <c r="B284" s="9" t="s">
        <v>517</v>
      </c>
      <c r="C284" s="3" t="str">
        <f>CONCATENATE("&lt;Pathways ",B284," /&gt;")</f>
        <v>&lt;Pathways D011978 D017136 D015640 /&gt;</v>
      </c>
    </row>
    <row r="286" spans="1:3" x14ac:dyDescent="0.25">
      <c r="A286" s="3" t="s">
        <v>518</v>
      </c>
      <c r="B286" s="3" t="s">
        <v>519</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520</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F823-A118-4E45-AF73-FD70FA4E9D75}">
  <dimension ref="A1:AJ2462"/>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75</v>
      </c>
      <c r="C2" s="3" t="str">
        <f>CONCATENATE("&lt;",A2," ",B2," /&gt;")</f>
        <v>&lt;Gene_Name NR3C1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NR3C1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5</v>
      </c>
      <c r="C10" s="3" t="str">
        <f>CONCATENATE("This gene is located on chromosome ",B10,". The ",B11," it creates acts in your ",B12)</f>
        <v>This gene is located on chromosome 5. The glucocortisoid receptor it creates acts in your adipose tissue and lungs.</v>
      </c>
      <c r="H10" s="3" t="s">
        <v>13</v>
      </c>
      <c r="I10" s="11" t="s">
        <v>6</v>
      </c>
      <c r="J10" s="3">
        <v>0.44</v>
      </c>
      <c r="K10" s="3">
        <v>0.316</v>
      </c>
      <c r="L10" s="3">
        <f t="shared" si="0"/>
        <v>1.3924050632911393</v>
      </c>
      <c r="Y10" s="10"/>
      <c r="Z10" s="10"/>
      <c r="AA10" s="10"/>
      <c r="AC10" s="10"/>
    </row>
    <row r="11" spans="1:36" x14ac:dyDescent="0.25">
      <c r="A11" s="8" t="s">
        <v>14</v>
      </c>
      <c r="B11" s="9" t="s">
        <v>112</v>
      </c>
      <c r="H11" s="3" t="s">
        <v>16</v>
      </c>
      <c r="I11" s="11" t="s">
        <v>17</v>
      </c>
      <c r="J11" s="3">
        <v>0.45</v>
      </c>
      <c r="K11" s="3">
        <v>0.33100000000000002</v>
      </c>
      <c r="L11" s="3">
        <f t="shared" si="0"/>
        <v>1.3595166163141994</v>
      </c>
      <c r="Y11" s="6"/>
      <c r="AC11" s="10"/>
    </row>
    <row r="12" spans="1:36" x14ac:dyDescent="0.25">
      <c r="A12" s="8" t="s">
        <v>18</v>
      </c>
      <c r="B12" s="9" t="s">
        <v>111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A150998920G</v>
      </c>
      <c r="I13" s="18" t="str">
        <f>B28</f>
        <v>C151010400T</v>
      </c>
      <c r="J13" s="18" t="str">
        <f>B34</f>
        <v>A2984+15G</v>
      </c>
      <c r="K13" s="18" t="str">
        <f>B40</f>
        <v>-51-762C=</v>
      </c>
      <c r="L13" s="18" t="str">
        <f>B46</f>
        <v>T894G</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379</v>
      </c>
      <c r="C14" s="3" t="str">
        <f>CONCATENATE("&lt;GeneAnalysis gene=",CHAR(34),B14,CHAR(34)," interval=",CHAR(34),B15,CHAR(34),"&gt; ")</f>
        <v xml:space="preserve">&lt;GeneAnalysis gene="NOS3" interval="NC_000007.14:g.150991056_151014599"&gt; </v>
      </c>
      <c r="H14" s="19" t="s">
        <v>394</v>
      </c>
      <c r="I14" s="19" t="s">
        <v>394</v>
      </c>
      <c r="J14" s="19" t="s">
        <v>394</v>
      </c>
      <c r="K14" s="19" t="s">
        <v>394</v>
      </c>
      <c r="L14" s="19" t="s">
        <v>394</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406</v>
      </c>
      <c r="H15" s="9" t="s">
        <v>395</v>
      </c>
      <c r="I15" s="9" t="s">
        <v>397</v>
      </c>
      <c r="J15" s="9" t="s">
        <v>399</v>
      </c>
      <c r="K15" s="9" t="s">
        <v>403</v>
      </c>
      <c r="L15" s="9" t="s">
        <v>401</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NOS3?</v>
      </c>
      <c r="H16" s="9" t="s">
        <v>396</v>
      </c>
      <c r="I16" s="9" t="s">
        <v>398</v>
      </c>
      <c r="J16" s="9" t="s">
        <v>400</v>
      </c>
      <c r="K16" s="9" t="s">
        <v>404</v>
      </c>
      <c r="L16" s="9" t="s">
        <v>402</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[A2984+15G](https://www.ncbi.nlm.nih.gov/clinvar/variation/403250/)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[-51-762C=](https://www.ncbi.nlm.nih.gov/clinvar/variation/14016/)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[T894G (p.Asp298Glu)](https://www.ncbi.nlm.nih.gov/clinvar/variation/14015/)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CONCATENATE("There are ",B16," common variants in ",B14,": ",B25,", ",B31,", ",B37,", ",B43,", and",B49,".")</f>
        <v>There are five common variants in NOS3: [A150998920G](https://www.ncbi.nlm.nih.gov/projects/SNP/snp_ref.cgi?rs=1007311
), [C151010400T](https://www.ncbi.nlm.nih.gov/projects/SNP/snp_ref.cgi?rs=2741343), [A2984+15G](https://www.ncbi.nlm.nih.gov/clinvar/variation/403250/), [-51-762C=](https://www.ncbi.nlm.nih.gov/clinvar/variation/14016/), and[T894G (p.Asp298Glu)](https://www.ncbi.nlm.nih.gov/clinvar/variation/14015/).</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49.4</v>
      </c>
      <c r="I19" s="9">
        <v>0</v>
      </c>
      <c r="J19" s="9">
        <v>23.6</v>
      </c>
      <c r="K19" s="9">
        <v>35.9</v>
      </c>
      <c r="L19" s="9">
        <v>2.9</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A150998920G #&gt;</v>
      </c>
      <c r="H20" s="9" t="str">
        <f>CONCATENATE("People with this variant have two copies of the ",B25,"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[A2984+15G](https://www.ncbi.nlm.nih.gov/clinvar/variation/403250/)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[-51-762C=](https://www.ncbi.nlm.nih.gov/clinvar/variation/14016/)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[T894G (p.Asp298Glu)](https://www.ncbi.nlm.nih.gov/clinvar/variation/14015/)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28" t="s">
        <v>380</v>
      </c>
      <c r="C21" s="3" t="str">
        <f>CONCATENATE("  &lt;Variant hgvs=",CHAR(34),B21,CHAR(34)," name=",CHAR(34),B22,CHAR(34),"&gt; ")</f>
        <v xml:space="preserve">  &lt;Variant hgvs="NC_000007.14:g.150998920A&gt;G" name="A150998920G"&gt; </v>
      </c>
      <c r="H21" s="9" t="s">
        <v>27</v>
      </c>
      <c r="I21" s="9" t="s">
        <v>27</v>
      </c>
      <c r="J21" s="9" t="s">
        <v>27</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391</v>
      </c>
      <c r="H22" s="9">
        <v>33.6</v>
      </c>
      <c r="I22" s="9">
        <v>22.7</v>
      </c>
      <c r="J22" s="9">
        <v>5.3</v>
      </c>
      <c r="K22" s="9">
        <v>14.5</v>
      </c>
      <c r="L22" s="9">
        <v>0.8</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NOS3 gene from adenine (A) to guanine (G) resulting in incorrect glucocortisoid receptor function. This substitution of a single nucleotide is known as a missense variant.</v>
      </c>
      <c r="H23" s="9" t="str">
        <f>CONCATENATE("Your ",B14," gene has no variants. A normal gene is referred to as a ",CHAR(34),"wild-type",CHAR(34)," gene.")</f>
        <v>Your NOS3 gene has no variants. A normal gene is referred to as a "wild-type" gene.</v>
      </c>
      <c r="I23" s="9" t="str">
        <f>CONCATENATE("Your ",B14," gene has no variants. A normal gene is referred to as a ",CHAR(34),"wild-type",CHAR(34)," gene.")</f>
        <v>Your NOS3 gene has no variants. A normal gene is referred to as a "wild-type" gene.</v>
      </c>
      <c r="J23" s="9" t="str">
        <f>CONCATENATE("Your ",B14," gene has no variants. A normal gene is referred to as a ",CHAR(34),"wild-type",CHAR(34)," gene.")</f>
        <v>Your NOS3 gene has no variants. A normal gene is referred to as a "wild-type" gene.</v>
      </c>
      <c r="K23" s="9" t="str">
        <f>CONCATENATE("Your ",B14," gene has no variants. A normal gene is referred to as a ",CHAR(34),"wild-type",CHAR(34)," gene.")</f>
        <v>Your NOS3 gene has no variants. A normal gene is referred to as a "wild-type" gene.</v>
      </c>
      <c r="L23" s="9" t="str">
        <f>CONCATENATE("Your ",B14," gene has no variants. A normal gene is referred to as a ",CHAR(34),"wild-type",CHAR(34)," gene.")</f>
        <v>Your NOS3 gene has no variants. A normal gene is referred to as a "wild-type" gene.</v>
      </c>
      <c r="M23" s="9" t="str">
        <f>CONCATENATE("Your ",B14," gene has no variants. A normal gene is referred to as a ",CHAR(34),"wild-type",CHAR(34)," gene.")</f>
        <v>Your NOS3 gene has no variants. A normal gene is referred to as a "wild-type" gene.</v>
      </c>
      <c r="N23" s="9" t="str">
        <f>CONCATENATE("Your ",B14," gene has no variants. A normal gene is referred to as a ",CHAR(34),"wild-type",CHAR(34)," gene.")</f>
        <v>Your NOS3 gene has no variants. A normal gene is referred to as a "wild-type" gene.</v>
      </c>
      <c r="O23" s="9" t="str">
        <f>CONCATENATE("Your ",B14," gene has no variants. A normal gene is referred to as a ",CHAR(34),"wild-type",CHAR(34)," gene.")</f>
        <v>Your NOS3 gene has no variants. A normal gene is referred to as a "wild-type" gene.</v>
      </c>
      <c r="P23" s="9" t="str">
        <f>CONCATENATE("Your ",B14," gene has no variants. A normal gene is referred to as a ",CHAR(34),"wild-type",CHAR(34)," gene.")</f>
        <v>Your NOS3 gene has no variants. A normal gene is referred to as a "wild-type" gene.</v>
      </c>
      <c r="Q23" s="9" t="str">
        <f>CONCATENATE("Your ",B14," gene has no variants. A normal gene is referred to as a ",CHAR(34),"wild-type",CHAR(34)," gene.")</f>
        <v>Your NOS3 gene has no variants. A normal gene is referred to as a "wild-type" gene.</v>
      </c>
      <c r="R23" s="9" t="str">
        <f>CONCATENATE("Your ",B14," gene has no variants. A normal gene is referred to as a ",CHAR(34),"wild-type",CHAR(34)," gene.")</f>
        <v>Your NOS3 gene has no variants. A normal gene is referred to as a "wild-type" gene.</v>
      </c>
      <c r="S23" s="9" t="str">
        <f>CONCATENATE("Your ",B14," gene has no variants. A normal gene is referred to as a ",CHAR(34),"wild-type",CHAR(34)," gene.")</f>
        <v>Your NOS3 gene has no variants. A normal gene is referred to as a "wild-type" gene.</v>
      </c>
      <c r="T23" s="9" t="str">
        <f>CONCATENATE("Your ",B14," gene has no variants. A normal gene is referred to as a ",CHAR(34),"wild-type",CHAR(34)," gene.")</f>
        <v>Your NOS3 gene has no variants. A normal gene is referred to as a "wild-type" gene.</v>
      </c>
      <c r="U23" s="9" t="str">
        <f>CONCATENATE("Your ",B14," gene has no variants. A normal gene is referred to as a ",CHAR(34),"wild-type",CHAR(34)," gene.")</f>
        <v>Your NOS3 gene has no variants. A normal gene is referred to as a "wild-type" gene.</v>
      </c>
      <c r="V23" s="9" t="str">
        <f>CONCATENATE("Your ",B14," gene has no variants. A normal gene is referred to as a ",CHAR(34),"wild-type",CHAR(34)," gene.")</f>
        <v>Your NOS3 gene has no variants. A normal gene is referred to as a "wild-type" gene.</v>
      </c>
      <c r="W23" s="9"/>
      <c r="X23" s="9"/>
      <c r="Y23" s="9"/>
      <c r="Z23" s="9"/>
    </row>
    <row r="24" spans="1:26" x14ac:dyDescent="0.25">
      <c r="A24" s="15" t="s">
        <v>33</v>
      </c>
      <c r="B24" s="9" t="s">
        <v>34</v>
      </c>
      <c r="H24" s="9" t="s">
        <v>28</v>
      </c>
      <c r="I24" s="9" t="s">
        <v>28</v>
      </c>
      <c r="J24" s="9" t="s">
        <v>28</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390</v>
      </c>
      <c r="C25" s="3" t="str">
        <f>"  &lt;/Variant&gt;"</f>
        <v xml:space="preserve">  &lt;/Variant&gt;</v>
      </c>
      <c r="H25" s="9">
        <v>17</v>
      </c>
      <c r="I25" s="9">
        <v>77.3</v>
      </c>
      <c r="J25" s="9">
        <v>71.099999999999994</v>
      </c>
      <c r="K25" s="9">
        <v>49.6</v>
      </c>
      <c r="L25" s="9">
        <v>96.3</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C151010400T #&gt;</v>
      </c>
    </row>
    <row r="27" spans="1:26" x14ac:dyDescent="0.25">
      <c r="A27" s="8" t="s">
        <v>29</v>
      </c>
      <c r="B27" s="28" t="s">
        <v>381</v>
      </c>
      <c r="C27" s="3" t="str">
        <f>CONCATENATE("  &lt;Variant hgvs=",CHAR(34),B27,CHAR(34)," name=",CHAR(34),B28,CHAR(34),"&gt; ")</f>
        <v xml:space="preserve">  &lt;Variant hgvs="NC_000007.14:g.151010400C&gt;T" name="C151010400T"&gt; </v>
      </c>
    </row>
    <row r="28" spans="1:26" x14ac:dyDescent="0.25">
      <c r="A28" s="15" t="s">
        <v>30</v>
      </c>
      <c r="B28" s="9" t="s">
        <v>392</v>
      </c>
    </row>
    <row r="29" spans="1:26" x14ac:dyDescent="0.25">
      <c r="A29" s="15" t="s">
        <v>31</v>
      </c>
      <c r="B29" s="9" t="str">
        <f>"cytosine (C)"</f>
        <v>cytosine (C)</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NOS3 gene from cytosine (C) to thymine (T) resulting in incorrect glucocortisoid receptor function. This substitution of a single nucleotide is known as a missense variant.</v>
      </c>
    </row>
    <row r="30" spans="1:26" x14ac:dyDescent="0.25">
      <c r="A30" s="15" t="s">
        <v>33</v>
      </c>
      <c r="B30" s="9" t="s">
        <v>36</v>
      </c>
    </row>
    <row r="31" spans="1:26" x14ac:dyDescent="0.25">
      <c r="A31" s="15" t="s">
        <v>35</v>
      </c>
      <c r="B31" s="9" t="s">
        <v>393</v>
      </c>
      <c r="C31" s="3" t="str">
        <f>"  &lt;/Variant&gt;"</f>
        <v xml:space="preserve">  &lt;/Variant&gt;</v>
      </c>
    </row>
    <row r="32" spans="1:26" x14ac:dyDescent="0.25">
      <c r="A32" s="8"/>
      <c r="C32" s="3" t="str">
        <f>CONCATENATE("&lt;# ",B34," #&gt;")</f>
        <v>&lt;# A2984+15G #&gt;</v>
      </c>
    </row>
    <row r="33" spans="1:3" x14ac:dyDescent="0.25">
      <c r="A33" s="8" t="s">
        <v>29</v>
      </c>
      <c r="B33" s="19" t="s">
        <v>382</v>
      </c>
      <c r="C33" s="3" t="str">
        <f>CONCATENATE("  &lt;Variant hgvs=",CHAR(34),B33,CHAR(34)," name=",CHAR(34),B34,CHAR(34),"&gt; ")</f>
        <v xml:space="preserve">  &lt;Variant hgvs="NC_000007.14:g.151011001A&gt;G" name="A2984+15G"&gt; </v>
      </c>
    </row>
    <row r="34" spans="1:3" x14ac:dyDescent="0.25">
      <c r="A34" s="15" t="s">
        <v>30</v>
      </c>
      <c r="B34" s="9" t="s">
        <v>385</v>
      </c>
    </row>
    <row r="35" spans="1:3" x14ac:dyDescent="0.25">
      <c r="A35" s="15" t="s">
        <v>31</v>
      </c>
      <c r="B35" s="9" t="s">
        <v>32</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NOS3 gene from adenine (A) to guanine (G) resulting in incorrect glucocortisoid receptor function. This substitution of a single nucleotide is known as a missense variant.</v>
      </c>
    </row>
    <row r="36" spans="1:3" x14ac:dyDescent="0.25">
      <c r="A36" s="15" t="s">
        <v>33</v>
      </c>
      <c r="B36" s="9" t="s">
        <v>34</v>
      </c>
    </row>
    <row r="37" spans="1:3" x14ac:dyDescent="0.25">
      <c r="A37" s="15" t="s">
        <v>35</v>
      </c>
      <c r="B37" s="9" t="s">
        <v>386</v>
      </c>
      <c r="C37" s="3" t="str">
        <f>"  &lt;/Variant&gt;"</f>
        <v xml:space="preserve">  &lt;/Variant&gt;</v>
      </c>
    </row>
    <row r="38" spans="1:3" x14ac:dyDescent="0.25">
      <c r="A38" s="15"/>
      <c r="C38" s="3" t="str">
        <f>CONCATENATE("&lt;# ",B40," #&gt;")</f>
        <v>&lt;# -51-762C= #&gt;</v>
      </c>
    </row>
    <row r="39" spans="1:3" x14ac:dyDescent="0.25">
      <c r="A39" s="8" t="s">
        <v>29</v>
      </c>
      <c r="B39" s="31" t="s">
        <v>384</v>
      </c>
      <c r="C39" s="3" t="str">
        <f>CONCATENATE("  &lt;Variant hgvs=",CHAR(34),B39,CHAR(34)," name=",CHAR(34),B40,CHAR(34),"&gt; ")</f>
        <v xml:space="preserve">  &lt;Variant hgvs="NC_000007.14:g.150992991C=" name="-51-762C="&gt; </v>
      </c>
    </row>
    <row r="40" spans="1:3" x14ac:dyDescent="0.25">
      <c r="A40" s="15" t="s">
        <v>30</v>
      </c>
      <c r="B40" s="9" t="str">
        <f>"-51-762C="</f>
        <v>-51-762C=</v>
      </c>
    </row>
    <row r="41" spans="1:3" x14ac:dyDescent="0.25">
      <c r="A41" s="15" t="s">
        <v>31</v>
      </c>
      <c r="B41" s="9" t="str">
        <f>"cytosine (C)"</f>
        <v>cytosine (C)</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NOS3 gene from cytosine (C) to thymine (T) resulting in incorrect glucocortisoid receptor function. This substitution of a single nucleotide is known as a missense variant.</v>
      </c>
    </row>
    <row r="42" spans="1:3" x14ac:dyDescent="0.25">
      <c r="A42" s="15" t="s">
        <v>33</v>
      </c>
      <c r="B42" s="9" t="s">
        <v>36</v>
      </c>
    </row>
    <row r="43" spans="1:3" x14ac:dyDescent="0.25">
      <c r="A43" s="15" t="s">
        <v>35</v>
      </c>
      <c r="B43" s="9" t="s">
        <v>387</v>
      </c>
      <c r="C43" s="3" t="str">
        <f>"  &lt;/Variant&gt;"</f>
        <v xml:space="preserve">  &lt;/Variant&gt;</v>
      </c>
    </row>
    <row r="44" spans="1:3" x14ac:dyDescent="0.25">
      <c r="A44" s="15"/>
      <c r="C44" s="3" t="str">
        <f>CONCATENATE("&lt;# ",B46," #&gt;")</f>
        <v>&lt;# T894G #&gt;</v>
      </c>
    </row>
    <row r="45" spans="1:3" x14ac:dyDescent="0.25">
      <c r="A45" s="8" t="s">
        <v>29</v>
      </c>
      <c r="B45" s="19" t="s">
        <v>383</v>
      </c>
      <c r="C45" s="3" t="str">
        <f>CONCATENATE("  &lt;Variant hgvs=",CHAR(34),B45,CHAR(34)," name=",CHAR(34),B46,CHAR(34),"&gt; ")</f>
        <v xml:space="preserve">  &lt;Variant hgvs="NC_000007.14:g.150999023T&gt;G" name="T894G"&gt; </v>
      </c>
    </row>
    <row r="46" spans="1:3" x14ac:dyDescent="0.25">
      <c r="A46" s="15" t="s">
        <v>30</v>
      </c>
      <c r="B46" s="9" t="s">
        <v>388</v>
      </c>
    </row>
    <row r="47" spans="1:3" x14ac:dyDescent="0.25">
      <c r="A47" s="15" t="s">
        <v>31</v>
      </c>
      <c r="B47" s="9" t="s">
        <v>36</v>
      </c>
      <c r="C47" s="3" t="str">
        <f>CONCATENATE("    This variant is a change at a specific point in the ",B14," gene from ",B47," to ",B48," resulting in incorrect ",B11," function. This substitution of a single nucleotide is known as a missense variant.")</f>
        <v xml:space="preserve">    This variant is a change at a specific point in the NOS3 gene from thymine (T) to guanine (G) resulting in incorrect glucocortisoid receptor function. This substitution of a single nucleotide is known as a missense variant.</v>
      </c>
    </row>
    <row r="48" spans="1:3" x14ac:dyDescent="0.25">
      <c r="A48" s="15" t="s">
        <v>33</v>
      </c>
      <c r="B48" s="9" t="s">
        <v>34</v>
      </c>
    </row>
    <row r="49" spans="1:3" x14ac:dyDescent="0.25">
      <c r="A49" s="15" t="s">
        <v>35</v>
      </c>
      <c r="B49" s="9" t="s">
        <v>389</v>
      </c>
      <c r="C49" s="3" t="str">
        <f>"  &lt;/Variant&gt;"</f>
        <v xml:space="preserve">  &lt;/Variant&gt;</v>
      </c>
    </row>
    <row r="50" spans="1:3" s="18" customFormat="1" x14ac:dyDescent="0.25">
      <c r="A50" s="27"/>
      <c r="B50" s="17"/>
    </row>
    <row r="51" spans="1:3" s="18" customFormat="1" x14ac:dyDescent="0.25">
      <c r="A51" s="27"/>
      <c r="B51" s="17"/>
      <c r="C51" s="18" t="str">
        <f>C20</f>
        <v>&lt;# A150998920G #&gt;</v>
      </c>
    </row>
    <row r="52" spans="1:3" x14ac:dyDescent="0.25">
      <c r="A52" s="15" t="s">
        <v>37</v>
      </c>
      <c r="B52" s="21" t="str">
        <f>H14</f>
        <v>NC_000007.14:g.</v>
      </c>
      <c r="C52" s="3" t="str">
        <f>CONCATENATE("  &lt;Genotype hgvs=",CHAR(34),B52,B53,";",B54,CHAR(34)," name=",CHAR(34),B22,CHAR(34),"&gt; ")</f>
        <v xml:space="preserve">  &lt;Genotype hgvs="NC_000007.14:g.[150998920A&gt;G];[150998920=]" name="A150998920G"&gt; </v>
      </c>
    </row>
    <row r="53" spans="1:3" x14ac:dyDescent="0.25">
      <c r="A53" s="15" t="s">
        <v>35</v>
      </c>
      <c r="B53" s="21" t="str">
        <f t="shared" ref="B53:B57" si="1">H15</f>
        <v>[150998920A&gt;G]</v>
      </c>
    </row>
    <row r="54" spans="1:3" x14ac:dyDescent="0.25">
      <c r="A54" s="15" t="s">
        <v>31</v>
      </c>
      <c r="B54" s="21" t="str">
        <f t="shared" si="1"/>
        <v>[150998920=]</v>
      </c>
      <c r="C54" s="3" t="s">
        <v>38</v>
      </c>
    </row>
    <row r="55" spans="1:3" x14ac:dyDescent="0.25">
      <c r="A55" s="15" t="s">
        <v>39</v>
      </c>
      <c r="B55" s="21" t="str">
        <f t="shared" si="1"/>
        <v>People with this variant have one copy of the [A150998920G](https://www.ncbi.nlm.nih.gov/projects/SNP/snp_ref.cgi?rs=1007311
)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[A150998920G](https://www.ncbi.nlm.nih.gov/projects/SNP/snp_ref.cgi?rs=1007311
) variant. This substitution of a single nucleotide is known as a missense mutation.</v>
      </c>
    </row>
    <row r="57" spans="1:3" x14ac:dyDescent="0.25">
      <c r="A57" s="8" t="s">
        <v>41</v>
      </c>
      <c r="B57" s="21">
        <f t="shared" si="1"/>
        <v>49.4</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percentage=49.4 /&gt;</v>
      </c>
    </row>
    <row r="65" spans="1:3" x14ac:dyDescent="0.25">
      <c r="A65" s="15"/>
      <c r="C65" s="3" t="str">
        <f>"  &lt;/Genotype&gt;"</f>
        <v xml:space="preserve">  &lt;/Genotype&gt;</v>
      </c>
    </row>
    <row r="66" spans="1:3" x14ac:dyDescent="0.25">
      <c r="A66" s="15" t="s">
        <v>44</v>
      </c>
      <c r="B66" s="9" t="str">
        <f>H20</f>
        <v>People with this variant have two copies of the [A150998920G](https://www.ncbi.nlm.nih.gov/projects/SNP/snp_ref.cgi?rs=1007311
) variant. This substitution of a single nucleotide is known as a missense mutation.</v>
      </c>
      <c r="C66" s="3" t="str">
        <f>CONCATENATE("  &lt;Genotype hgvs=",CHAR(34),B52,B53,";",B53,CHAR(34)," name=",CHAR(34),B22,CHAR(34),"&gt; ")</f>
        <v xml:space="preserve">  &lt;Genotype hgvs="NC_000007.14:g.[150998920A&gt;G];[150998920A&gt;G]" name="A150998920G"&gt;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33.6</v>
      </c>
      <c r="C68" s="3" t="s">
        <v>38</v>
      </c>
    </row>
    <row r="69" spans="1:3" x14ac:dyDescent="0.25">
      <c r="A69" s="8"/>
    </row>
    <row r="70" spans="1:3" x14ac:dyDescent="0.25">
      <c r="A70" s="15"/>
      <c r="C70" s="3" t="str">
        <f>CONCATENATE("    ",B66)</f>
        <v xml:space="preserve">    People with this variant have two copies of the [A150998920G](https://www.ncbi.nlm.nih.gov/projects/SNP/snp_ref.cgi?rs=1007311
)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percentage=33.6 /&gt;</v>
      </c>
    </row>
    <row r="79" spans="1:3" x14ac:dyDescent="0.25">
      <c r="A79" s="15"/>
      <c r="C79" s="3" t="str">
        <f>"  &lt;/Genotype&gt;"</f>
        <v xml:space="preserve">  &lt;/Genotype&gt;</v>
      </c>
    </row>
    <row r="80" spans="1:3" x14ac:dyDescent="0.25">
      <c r="A80" s="15" t="s">
        <v>46</v>
      </c>
      <c r="B80" s="9" t="str">
        <f>H23</f>
        <v>Your NOS3 gene has no variants. A normal gene is referred to as a "wild-type" gene.</v>
      </c>
      <c r="C80" s="3" t="str">
        <f>CONCATENATE("  &lt;Genotype hgvs=",CHAR(34),B52,B54,";",B54,CHAR(34)," name=",CHAR(34),B22,CHAR(34),"&gt; ")</f>
        <v xml:space="preserve">  &lt;Genotype hgvs="NC_000007.14:g.[150998920=];[150998920=]" name="A150998920G"&gt; </v>
      </c>
    </row>
    <row r="81" spans="1:3" x14ac:dyDescent="0.25">
      <c r="A81" s="8" t="s">
        <v>47</v>
      </c>
      <c r="B81" s="9" t="str">
        <f t="shared" ref="B81:B82" si="3">H24</f>
        <v>This variant is not associated with increased risk.</v>
      </c>
      <c r="C81" s="3" t="s">
        <v>26</v>
      </c>
    </row>
    <row r="82" spans="1:3" x14ac:dyDescent="0.25">
      <c r="A82" s="8" t="s">
        <v>41</v>
      </c>
      <c r="B82" s="9">
        <f t="shared" si="3"/>
        <v>17</v>
      </c>
      <c r="C82" s="3" t="s">
        <v>38</v>
      </c>
    </row>
    <row r="83" spans="1:3" x14ac:dyDescent="0.25">
      <c r="A83" s="15"/>
    </row>
    <row r="84" spans="1:3" x14ac:dyDescent="0.25">
      <c r="A84" s="8"/>
      <c r="C84" s="3" t="str">
        <f>CONCATENATE("    ",B80)</f>
        <v xml:space="preserve">    Your NOS3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percentage=17 /&gt;</v>
      </c>
    </row>
    <row r="89" spans="1:3" x14ac:dyDescent="0.25">
      <c r="A89" s="15"/>
      <c r="C89" s="3" t="str">
        <f>"  &lt;/Genotype&gt;"</f>
        <v xml:space="preserve">  &lt;/Genotype&gt;</v>
      </c>
    </row>
    <row r="90" spans="1:3" x14ac:dyDescent="0.25">
      <c r="A90" s="15"/>
      <c r="C90" s="3" t="str">
        <f>C26</f>
        <v>&lt;# C151010400T #&gt;</v>
      </c>
    </row>
    <row r="91" spans="1:3" x14ac:dyDescent="0.25">
      <c r="A91" s="15" t="s">
        <v>37</v>
      </c>
      <c r="B91" s="21" t="str">
        <f>I14</f>
        <v>NC_000007.14:g.</v>
      </c>
      <c r="C91" s="3" t="str">
        <f>CONCATENATE("  &lt;Genotype hgvs=",CHAR(34),B91,B92,";",B93,CHAR(34)," name=",CHAR(34),B28,CHAR(34),"&gt; ")</f>
        <v xml:space="preserve">  &lt;Genotype hgvs="NC_000007.14:g.[151010400C&gt;T];[151010400=]" name="C151010400T"&gt; </v>
      </c>
    </row>
    <row r="92" spans="1:3" x14ac:dyDescent="0.25">
      <c r="A92" s="15" t="s">
        <v>35</v>
      </c>
      <c r="B92" s="21" t="str">
        <f t="shared" ref="B92:B96" si="4">I15</f>
        <v>[151010400C&gt;T]</v>
      </c>
    </row>
    <row r="93" spans="1:3" x14ac:dyDescent="0.25">
      <c r="A93" s="15" t="s">
        <v>31</v>
      </c>
      <c r="B93" s="21" t="str">
        <f t="shared" si="4"/>
        <v>[151010400=]</v>
      </c>
      <c r="C93" s="3" t="s">
        <v>38</v>
      </c>
    </row>
    <row r="94" spans="1:3" x14ac:dyDescent="0.25">
      <c r="A94" s="15" t="s">
        <v>39</v>
      </c>
      <c r="B94" s="21" t="str">
        <f t="shared" si="4"/>
        <v>People with this variant have one copy of the [C151010400T](https://www.ncbi.nlm.nih.gov/projects/SNP/snp_ref.cgi?rs=2741343)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[C151010400T](https://www.ncbi.nlm.nih.gov/projects/SNP/snp_ref.cgi?rs=2741343) variant. This substitution of a single nucleotide is known as a missense mutation.</v>
      </c>
    </row>
    <row r="96" spans="1:3" x14ac:dyDescent="0.25">
      <c r="A96" s="8" t="s">
        <v>41</v>
      </c>
      <c r="B96" s="21">
        <f t="shared" si="4"/>
        <v>0</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percentage=0 /&gt;</v>
      </c>
    </row>
    <row r="104" spans="1:3" x14ac:dyDescent="0.25">
      <c r="A104" s="15"/>
      <c r="C104" s="3" t="str">
        <f>"  &lt;/Genotype&gt;"</f>
        <v xml:space="preserve">  &lt;/Genotype&gt;</v>
      </c>
    </row>
    <row r="105" spans="1:3" x14ac:dyDescent="0.25">
      <c r="A105" s="15" t="s">
        <v>44</v>
      </c>
      <c r="B105" s="9" t="str">
        <f>I20</f>
        <v>People with this variant have two copies of the [C151010400T](https://www.ncbi.nlm.nih.gov/projects/SNP/snp_ref.cgi?rs=2741343) variant. This substitution of a single nucleotide is known as a missense mutation.</v>
      </c>
      <c r="C105" s="3" t="str">
        <f>CONCATENATE("  &lt;Genotype hgvs=",CHAR(34),B91,B92,";",B92,CHAR(34)," name=",CHAR(34),B28,CHAR(34),"&gt; ")</f>
        <v xml:space="preserve">  &lt;Genotype hgvs="NC_000007.14:g.[151010400C&gt;T];[151010400C&gt;T]" name="C151010400T"&gt;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22.7</v>
      </c>
      <c r="C107" s="3" t="s">
        <v>38</v>
      </c>
    </row>
    <row r="108" spans="1:3" x14ac:dyDescent="0.25">
      <c r="A108" s="8"/>
    </row>
    <row r="109" spans="1:3" x14ac:dyDescent="0.25">
      <c r="A109" s="15"/>
      <c r="C109" s="3" t="str">
        <f>CONCATENATE("    ",B105)</f>
        <v xml:space="preserve">    People with this variant have two copies of the [C151010400T](https://www.ncbi.nlm.nih.gov/projects/SNP/snp_ref.cgi?rs=2741343)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percentage=22.7 /&gt;</v>
      </c>
    </row>
    <row r="118" spans="1:3" x14ac:dyDescent="0.25">
      <c r="A118" s="15"/>
      <c r="C118" s="3" t="str">
        <f>"  &lt;/Genotype&gt;"</f>
        <v xml:space="preserve">  &lt;/Genotype&gt;</v>
      </c>
    </row>
    <row r="119" spans="1:3" x14ac:dyDescent="0.25">
      <c r="A119" s="15" t="s">
        <v>46</v>
      </c>
      <c r="B119" s="9" t="str">
        <f>I23</f>
        <v>Your NOS3 gene has no variants. A normal gene is referred to as a "wild-type" gene.</v>
      </c>
      <c r="C119" s="3" t="str">
        <f>CONCATENATE("  &lt;Genotype hgvs=",CHAR(34),B91,B93,";",B93,CHAR(34)," name=",CHAR(34),B28,CHAR(34),"&gt; ")</f>
        <v xml:space="preserve">  &lt;Genotype hgvs="NC_000007.14:g.[151010400=];[151010400=]" name="C151010400T"&gt; </v>
      </c>
    </row>
    <row r="120" spans="1:3" x14ac:dyDescent="0.25">
      <c r="A120" s="8" t="s">
        <v>47</v>
      </c>
      <c r="B120" s="9" t="str">
        <f t="shared" ref="B120:B121" si="6">I24</f>
        <v>This variant is not associated with increased risk.</v>
      </c>
      <c r="C120" s="3" t="s">
        <v>26</v>
      </c>
    </row>
    <row r="121" spans="1:3" x14ac:dyDescent="0.25">
      <c r="A121" s="8" t="s">
        <v>41</v>
      </c>
      <c r="B121" s="9">
        <f t="shared" si="6"/>
        <v>77.3</v>
      </c>
      <c r="C121" s="3" t="s">
        <v>38</v>
      </c>
    </row>
    <row r="122" spans="1:3" x14ac:dyDescent="0.25">
      <c r="A122" s="15"/>
    </row>
    <row r="123" spans="1:3" x14ac:dyDescent="0.25">
      <c r="A123" s="8"/>
      <c r="C123" s="3" t="str">
        <f>CONCATENATE("    ",B119)</f>
        <v xml:space="preserve">    Your NOS3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percentage=77.3 /&gt;</v>
      </c>
    </row>
    <row r="128" spans="1:3" x14ac:dyDescent="0.25">
      <c r="A128" s="15"/>
      <c r="C128" s="3" t="str">
        <f>"  &lt;/Genotype&gt;"</f>
        <v xml:space="preserve">  &lt;/Genotype&gt;</v>
      </c>
    </row>
    <row r="129" spans="1:3" x14ac:dyDescent="0.25">
      <c r="A129" s="15"/>
      <c r="C129" s="3" t="str">
        <f>C32</f>
        <v>&lt;# A2984+15G #&gt;</v>
      </c>
    </row>
    <row r="130" spans="1:3" x14ac:dyDescent="0.25">
      <c r="A130" s="15" t="s">
        <v>37</v>
      </c>
      <c r="B130" s="21" t="str">
        <f>J14</f>
        <v>NC_000007.14:g.</v>
      </c>
      <c r="C130" s="3" t="str">
        <f>CONCATENATE("  &lt;Genotype hgvs=",CHAR(34),B130,B131,";",B132,CHAR(34)," name=",CHAR(34),B34,CHAR(34),"&gt; ")</f>
        <v xml:space="preserve">  &lt;Genotype hgvs="NC_000007.14:g.[151011001A&gt;G];[151011001=]" name="A2984+15G"&gt; </v>
      </c>
    </row>
    <row r="131" spans="1:3" x14ac:dyDescent="0.25">
      <c r="A131" s="15" t="s">
        <v>35</v>
      </c>
      <c r="B131" s="21" t="str">
        <f t="shared" ref="B131:B135" si="7">J15</f>
        <v>[151011001A&gt;G]</v>
      </c>
    </row>
    <row r="132" spans="1:3" x14ac:dyDescent="0.25">
      <c r="A132" s="15" t="s">
        <v>31</v>
      </c>
      <c r="B132" s="21" t="str">
        <f t="shared" si="7"/>
        <v>[151011001=]</v>
      </c>
      <c r="C132" s="3" t="s">
        <v>38</v>
      </c>
    </row>
    <row r="133" spans="1:3" x14ac:dyDescent="0.25">
      <c r="A133" s="15" t="s">
        <v>39</v>
      </c>
      <c r="B133" s="21" t="str">
        <f t="shared" si="7"/>
        <v>People with this variant have one copy of the [A2984+15G](https://www.ncbi.nlm.nih.gov/clinvar/variation/403250/)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[A2984+15G](https://www.ncbi.nlm.nih.gov/clinvar/variation/403250/) variant. This substitution of a single nucleotide is known as a missense mutation.</v>
      </c>
    </row>
    <row r="135" spans="1:3" x14ac:dyDescent="0.25">
      <c r="A135" s="8" t="s">
        <v>41</v>
      </c>
      <c r="B135" s="21">
        <f t="shared" si="7"/>
        <v>23.6</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percentage=23.6 /&gt;</v>
      </c>
    </row>
    <row r="143" spans="1:3" x14ac:dyDescent="0.25">
      <c r="A143" s="15"/>
      <c r="C143" s="3" t="str">
        <f>"  &lt;/Genotype&gt;"</f>
        <v xml:space="preserve">  &lt;/Genotype&gt;</v>
      </c>
    </row>
    <row r="144" spans="1:3" x14ac:dyDescent="0.25">
      <c r="A144" s="15" t="s">
        <v>44</v>
      </c>
      <c r="B144" s="9" t="str">
        <f>J20</f>
        <v>People with this variant have two copies of the [A2984+15G](https://www.ncbi.nlm.nih.gov/clinvar/variation/403250/) variant. This substitution of a single nucleotide is known as a missense mutation.</v>
      </c>
      <c r="C144" s="3" t="str">
        <f>CONCATENATE("  &lt;Genotype hgvs=",CHAR(34),B130,B131,";",B131,CHAR(34)," name=",CHAR(34),B34,CHAR(34),"&gt; ")</f>
        <v xml:space="preserve">  &lt;Genotype hgvs="NC_000007.14:g.[151011001A&gt;G];[151011001A&gt;G]" name="A2984+15G"&gt;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5.3</v>
      </c>
      <c r="C146" s="3" t="s">
        <v>38</v>
      </c>
    </row>
    <row r="147" spans="1:3" x14ac:dyDescent="0.25">
      <c r="A147" s="8"/>
    </row>
    <row r="148" spans="1:3" x14ac:dyDescent="0.25">
      <c r="A148" s="15"/>
      <c r="C148" s="3" t="str">
        <f>CONCATENATE("    ",B144)</f>
        <v xml:space="preserve">    People with this variant have two copies of the [A2984+15G](https://www.ncbi.nlm.nih.gov/clinvar/variation/403250/)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percentage=5.3 /&gt;</v>
      </c>
    </row>
    <row r="157" spans="1:3" x14ac:dyDescent="0.25">
      <c r="A157" s="15"/>
      <c r="C157" s="3" t="str">
        <f>"  &lt;/Genotype&gt;"</f>
        <v xml:space="preserve">  &lt;/Genotype&gt;</v>
      </c>
    </row>
    <row r="158" spans="1:3" x14ac:dyDescent="0.25">
      <c r="A158" s="15" t="s">
        <v>46</v>
      </c>
      <c r="B158" s="9" t="str">
        <f>J23</f>
        <v>Your NOS3 gene has no variants. A normal gene is referred to as a "wild-type" gene.</v>
      </c>
      <c r="C158" s="3" t="str">
        <f>CONCATENATE("  &lt;Genotype hgvs=",CHAR(34),B130,B132,";",B132,CHAR(34)," name=",CHAR(34),B34,CHAR(34),"&gt; ")</f>
        <v xml:space="preserve">  &lt;Genotype hgvs="NC_000007.14:g.[151011001=];[151011001=]" name="A2984+15G"&gt; </v>
      </c>
    </row>
    <row r="159" spans="1:3" x14ac:dyDescent="0.25">
      <c r="A159" s="8" t="s">
        <v>47</v>
      </c>
      <c r="B159" s="9" t="str">
        <f t="shared" ref="B159:B160" si="9">J24</f>
        <v>This variant is not associated with increased risk.</v>
      </c>
      <c r="C159" s="3" t="s">
        <v>26</v>
      </c>
    </row>
    <row r="160" spans="1:3" x14ac:dyDescent="0.25">
      <c r="A160" s="8" t="s">
        <v>41</v>
      </c>
      <c r="B160" s="9">
        <f t="shared" si="9"/>
        <v>71.099999999999994</v>
      </c>
      <c r="C160" s="3" t="s">
        <v>38</v>
      </c>
    </row>
    <row r="161" spans="1:3" x14ac:dyDescent="0.25">
      <c r="A161" s="15"/>
    </row>
    <row r="162" spans="1:3" x14ac:dyDescent="0.25">
      <c r="A162" s="8"/>
      <c r="C162" s="3" t="str">
        <f>CONCATENATE("    ",B158)</f>
        <v xml:space="preserve">    Your NOS3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percentage=71.1 /&gt;</v>
      </c>
    </row>
    <row r="167" spans="1:3" x14ac:dyDescent="0.25">
      <c r="A167" s="15"/>
      <c r="C167" s="3" t="str">
        <f>"  &lt;/Genotype&gt;"</f>
        <v xml:space="preserve">  &lt;/Genotype&gt;</v>
      </c>
    </row>
    <row r="168" spans="1:3" x14ac:dyDescent="0.25">
      <c r="A168" s="15"/>
      <c r="C168" s="3" t="str">
        <f>C38</f>
        <v>&lt;# -51-762C= #&gt;</v>
      </c>
    </row>
    <row r="169" spans="1:3" x14ac:dyDescent="0.25">
      <c r="A169" s="15" t="s">
        <v>37</v>
      </c>
      <c r="B169" s="21" t="str">
        <f>K14</f>
        <v>NC_000007.14:g.</v>
      </c>
      <c r="C169" s="3" t="str">
        <f>CONCATENATE("  &lt;Genotype hgvs=",CHAR(34),B169,B170,";",B171,CHAR(34)," name=",CHAR(34),B40,CHAR(34),"&gt; ")</f>
        <v xml:space="preserve">  &lt;Genotype hgvs="NC_000007.14:g.[150992991C=];[150992991=]" name="-51-762C="&gt; </v>
      </c>
    </row>
    <row r="170" spans="1:3" x14ac:dyDescent="0.25">
      <c r="A170" s="15" t="s">
        <v>35</v>
      </c>
      <c r="B170" s="21" t="str">
        <f t="shared" ref="B170:B174" si="10">K15</f>
        <v>[150992991C=]</v>
      </c>
    </row>
    <row r="171" spans="1:3" x14ac:dyDescent="0.25">
      <c r="A171" s="15" t="s">
        <v>31</v>
      </c>
      <c r="B171" s="21" t="str">
        <f t="shared" si="10"/>
        <v>[150992991=]</v>
      </c>
      <c r="C171" s="3" t="s">
        <v>38</v>
      </c>
    </row>
    <row r="172" spans="1:3" x14ac:dyDescent="0.25">
      <c r="A172" s="15" t="s">
        <v>39</v>
      </c>
      <c r="B172" s="21" t="str">
        <f t="shared" si="10"/>
        <v>People with this variant have one copy of the [-51-762C=](https://www.ncbi.nlm.nih.gov/clinvar/variation/14016/)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[-51-762C=](https://www.ncbi.nlm.nih.gov/clinvar/variation/14016/) variant. This substitution of a single nucleotide is known as a missense mutation.</v>
      </c>
    </row>
    <row r="174" spans="1:3" x14ac:dyDescent="0.25">
      <c r="A174" s="8" t="s">
        <v>41</v>
      </c>
      <c r="B174" s="21">
        <f t="shared" si="10"/>
        <v>35.9</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percentage=35.9 /&gt;</v>
      </c>
    </row>
    <row r="182" spans="1:3" x14ac:dyDescent="0.25">
      <c r="A182" s="15"/>
      <c r="C182" s="3" t="str">
        <f>"  &lt;/Genotype&gt;"</f>
        <v xml:space="preserve">  &lt;/Genotype&gt;</v>
      </c>
    </row>
    <row r="183" spans="1:3" x14ac:dyDescent="0.25">
      <c r="A183" s="15" t="s">
        <v>44</v>
      </c>
      <c r="B183" s="9" t="str">
        <f>K20</f>
        <v>People with this variant have two copies of the [-51-762C=](https://www.ncbi.nlm.nih.gov/clinvar/variation/14016/) variant. This substitution of a single nucleotide is known as a missense mutation.</v>
      </c>
      <c r="C183" s="3" t="str">
        <f>CONCATENATE("  &lt;Genotype hgvs=",CHAR(34),B169,B170,";",B170,CHAR(34)," name=",CHAR(34),B40,CHAR(34),"&gt; ")</f>
        <v xml:space="preserve">  &lt;Genotype hgvs="NC_000007.14:g.[150992991C=];[150992991C=]" name="-51-762C="&gt;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f t="shared" si="11"/>
        <v>14.5</v>
      </c>
      <c r="C185" s="3" t="s">
        <v>38</v>
      </c>
    </row>
    <row r="186" spans="1:3" x14ac:dyDescent="0.25">
      <c r="A186" s="8"/>
    </row>
    <row r="187" spans="1:3" x14ac:dyDescent="0.25">
      <c r="A187" s="15"/>
      <c r="C187" s="3" t="str">
        <f>CONCATENATE("    ",B183)</f>
        <v xml:space="preserve">    People with this variant have two copies of the [-51-762C=](https://www.ncbi.nlm.nih.gov/clinvar/variation/14016/)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percentage=14.5 /&gt;</v>
      </c>
    </row>
    <row r="196" spans="1:3" x14ac:dyDescent="0.25">
      <c r="A196" s="15"/>
      <c r="C196" s="3" t="str">
        <f>"  &lt;/Genotype&gt;"</f>
        <v xml:space="preserve">  &lt;/Genotype&gt;</v>
      </c>
    </row>
    <row r="197" spans="1:3" x14ac:dyDescent="0.25">
      <c r="A197" s="15" t="s">
        <v>46</v>
      </c>
      <c r="B197" s="9" t="str">
        <f>K23</f>
        <v>Your NOS3 gene has no variants. A normal gene is referred to as a "wild-type" gene.</v>
      </c>
      <c r="C197" s="3" t="str">
        <f>CONCATENATE("  &lt;Genotype hgvs=",CHAR(34),B169,B171,";",B171,CHAR(34)," name=",CHAR(34),B40,CHAR(34),"&gt; ")</f>
        <v xml:space="preserve">  &lt;Genotype hgvs="NC_000007.14:g.[150992991=];[150992991=]" name="-51-762C="&gt; </v>
      </c>
    </row>
    <row r="198" spans="1:3" x14ac:dyDescent="0.25">
      <c r="A198" s="8" t="s">
        <v>47</v>
      </c>
      <c r="B198" s="9" t="str">
        <f t="shared" ref="B198:B199" si="12">K24</f>
        <v>This variant is not associated with increased risk.</v>
      </c>
      <c r="C198" s="3" t="s">
        <v>26</v>
      </c>
    </row>
    <row r="199" spans="1:3" x14ac:dyDescent="0.25">
      <c r="A199" s="8" t="s">
        <v>41</v>
      </c>
      <c r="B199" s="9">
        <f t="shared" si="12"/>
        <v>49.6</v>
      </c>
      <c r="C199" s="3" t="s">
        <v>38</v>
      </c>
    </row>
    <row r="200" spans="1:3" x14ac:dyDescent="0.25">
      <c r="A200" s="15"/>
    </row>
    <row r="201" spans="1:3" x14ac:dyDescent="0.25">
      <c r="A201" s="8"/>
      <c r="C201" s="3" t="str">
        <f>CONCATENATE("    ",B197)</f>
        <v xml:space="preserve">    Your NOS3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percentage=49.6 /&gt;</v>
      </c>
    </row>
    <row r="210" spans="1:3" x14ac:dyDescent="0.25">
      <c r="A210" s="15"/>
      <c r="C210" s="3" t="str">
        <f>"  &lt;/Genotype&gt;"</f>
        <v xml:space="preserve">  &lt;/Genotype&gt;</v>
      </c>
    </row>
    <row r="211" spans="1:3" x14ac:dyDescent="0.25">
      <c r="A211" s="15"/>
      <c r="C211" s="3" t="str">
        <f>C44</f>
        <v>&lt;# T894G #&gt;</v>
      </c>
    </row>
    <row r="212" spans="1:3" x14ac:dyDescent="0.25">
      <c r="A212" s="15" t="s">
        <v>37</v>
      </c>
      <c r="B212" s="21" t="str">
        <f>L14</f>
        <v>NC_000007.14:g.</v>
      </c>
      <c r="C212" s="3" t="str">
        <f>CONCATENATE("  &lt;Genotype hgvs=",CHAR(34),B212,B213,";",B214,CHAR(34)," name=",CHAR(34),B46,CHAR(34),"&gt; ")</f>
        <v xml:space="preserve">  &lt;Genotype hgvs="NC_000007.14:g.[150999023T&gt;G];[150999023=]" name="T894G"&gt; </v>
      </c>
    </row>
    <row r="213" spans="1:3" x14ac:dyDescent="0.25">
      <c r="A213" s="15" t="s">
        <v>35</v>
      </c>
      <c r="B213" s="21" t="str">
        <f t="shared" ref="B213:B217" si="13">L15</f>
        <v>[150999023T&gt;G]</v>
      </c>
    </row>
    <row r="214" spans="1:3" x14ac:dyDescent="0.25">
      <c r="A214" s="15" t="s">
        <v>31</v>
      </c>
      <c r="B214" s="21" t="str">
        <f t="shared" si="13"/>
        <v>[150999023=]</v>
      </c>
      <c r="C214" s="3" t="s">
        <v>38</v>
      </c>
    </row>
    <row r="215" spans="1:3" x14ac:dyDescent="0.25">
      <c r="A215" s="15" t="s">
        <v>39</v>
      </c>
      <c r="B215" s="21" t="str">
        <f t="shared" si="13"/>
        <v>People with this variant have one copy of the [T894G (p.Asp298Glu)](https://www.ncbi.nlm.nih.gov/clinvar/variation/14015/) variant. This substitution of a single nucleotide is known as a missense mutation.</v>
      </c>
      <c r="C215" s="3" t="s">
        <v>26</v>
      </c>
    </row>
    <row r="216" spans="1:3" x14ac:dyDescent="0.25">
      <c r="A216" s="8" t="s">
        <v>40</v>
      </c>
      <c r="B216" s="21" t="str">
        <f t="shared" si="13"/>
        <v>This variant is not associated with increased risk.</v>
      </c>
      <c r="C216" s="3" t="str">
        <f>CONCATENATE("    ",B215)</f>
        <v xml:space="preserve">    People with this variant have one copy of the [T894G (p.Asp298Glu)](https://www.ncbi.nlm.nih.gov/clinvar/variation/14015/) variant. This substitution of a single nucleotide is known as a missense mutation.</v>
      </c>
    </row>
    <row r="217" spans="1:3" x14ac:dyDescent="0.25">
      <c r="A217" s="8" t="s">
        <v>41</v>
      </c>
      <c r="B217" s="21">
        <f t="shared" si="13"/>
        <v>2.9</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percentage=2.9 /&gt;</v>
      </c>
    </row>
    <row r="225" spans="1:3" x14ac:dyDescent="0.25">
      <c r="A225" s="15"/>
      <c r="C225" s="3" t="str">
        <f>"  &lt;/Genotype&gt;"</f>
        <v xml:space="preserve">  &lt;/Genotype&gt;</v>
      </c>
    </row>
    <row r="226" spans="1:3" x14ac:dyDescent="0.25">
      <c r="A226" s="15" t="s">
        <v>44</v>
      </c>
      <c r="B226" s="9" t="str">
        <f>L20</f>
        <v>People with this variant have two copies of the [T894G (p.Asp298Glu)](https://www.ncbi.nlm.nih.gov/clinvar/variation/14015/) variant. This substitution of a single nucleotide is known as a missense mutation.</v>
      </c>
      <c r="C226" s="3" t="str">
        <f>CONCATENATE("  &lt;Genotype hgvs=",CHAR(34),B212,B213,";",B213,CHAR(34)," name=",CHAR(34),B46,CHAR(34),"&gt; ")</f>
        <v xml:space="preserve">  &lt;Genotype hgvs="NC_000007.14:g.[150999023T&gt;G];[150999023T&gt;G]" name="T894G"&gt;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0.8</v>
      </c>
      <c r="C228" s="3" t="s">
        <v>38</v>
      </c>
    </row>
    <row r="229" spans="1:3" x14ac:dyDescent="0.25">
      <c r="A229" s="8"/>
    </row>
    <row r="230" spans="1:3" x14ac:dyDescent="0.25">
      <c r="A230" s="15"/>
      <c r="C230" s="3" t="str">
        <f>CONCATENATE("    ",B226)</f>
        <v xml:space="preserve">    People with this variant have two copies of the [T894G (p.Asp298Glu)](https://www.ncbi.nlm.nih.gov/clinvar/variation/14015/)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percentage=0.8 /&gt;</v>
      </c>
    </row>
    <row r="239" spans="1:3" x14ac:dyDescent="0.25">
      <c r="A239" s="15"/>
      <c r="C239" s="3" t="str">
        <f>"  &lt;/Genotype&gt;"</f>
        <v xml:space="preserve">  &lt;/Genotype&gt;</v>
      </c>
    </row>
    <row r="240" spans="1:3" x14ac:dyDescent="0.25">
      <c r="A240" s="15" t="s">
        <v>46</v>
      </c>
      <c r="B240" s="9" t="str">
        <f>L23</f>
        <v>Your NOS3 gene has no variants. A normal gene is referred to as a "wild-type" gene.</v>
      </c>
      <c r="C240" s="3" t="str">
        <f>CONCATENATE("  &lt;Genotype hgvs=",CHAR(34),B212,B214,";",B214,CHAR(34)," name=",CHAR(34),B46,CHAR(34),"&gt; ")</f>
        <v xml:space="preserve">  &lt;Genotype hgvs="NC_000007.14:g.[150999023=];[150999023=]" name="T894G"&gt; </v>
      </c>
    </row>
    <row r="241" spans="1:3" x14ac:dyDescent="0.25">
      <c r="A241" s="8" t="s">
        <v>47</v>
      </c>
      <c r="B241" s="9" t="str">
        <f t="shared" ref="B241:B242" si="15">L24</f>
        <v>This variant is not associated with increased risk.</v>
      </c>
      <c r="C241" s="3" t="s">
        <v>26</v>
      </c>
    </row>
    <row r="242" spans="1:3" x14ac:dyDescent="0.25">
      <c r="A242" s="8" t="s">
        <v>41</v>
      </c>
      <c r="B242" s="9">
        <f t="shared" si="15"/>
        <v>96.3</v>
      </c>
      <c r="C242" s="3" t="s">
        <v>38</v>
      </c>
    </row>
    <row r="243" spans="1:3" x14ac:dyDescent="0.25">
      <c r="A243" s="15"/>
    </row>
    <row r="244" spans="1:3" x14ac:dyDescent="0.25">
      <c r="A244" s="8"/>
      <c r="C244" s="3" t="str">
        <f>CONCATENATE("    ",B240)</f>
        <v xml:space="preserve">    Your NOS3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percentage=96.3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NOS3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NOS3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NOS3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NOS3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513</v>
      </c>
      <c r="B274" s="9" t="s">
        <v>522</v>
      </c>
      <c r="C274" s="3" t="str">
        <f>CONCATENATE("&lt;# ",A274," ",B274," #&gt;")</f>
        <v>&lt;# symptoms  vision problems; pain; chills and night sweats; multiple chemical sensitivity/allergies; inflamation; #&gt;</v>
      </c>
    </row>
    <row r="276" spans="1:3" x14ac:dyDescent="0.25">
      <c r="B276" s="9" t="s">
        <v>521</v>
      </c>
      <c r="C276" s="3" t="str">
        <f>CONCATENATE("&lt;symptoms ",B276," /&gt;")</f>
        <v>&lt;symptoms D014786 D010146 D023341 D018777 D007249 /&gt;</v>
      </c>
    </row>
    <row r="278" spans="1:3" x14ac:dyDescent="0.25">
      <c r="A278" s="3" t="s">
        <v>514</v>
      </c>
      <c r="B278" s="9" t="s">
        <v>549</v>
      </c>
      <c r="C278" s="3" t="str">
        <f>CONCATENATE("&lt;# ",A278," ",B278," #&gt;")</f>
        <v>&lt;# Tissue List female tissue; bone marrow and immune system; #&gt;</v>
      </c>
    </row>
    <row r="280" spans="1:3" x14ac:dyDescent="0.25">
      <c r="B280" s="9" t="s">
        <v>548</v>
      </c>
      <c r="C280" s="3" t="str">
        <f>CONCATENATE("&lt;TissueList ",B280," /&gt;")</f>
        <v>&lt;TissueList D005836 D007107   /&gt;</v>
      </c>
    </row>
    <row r="282" spans="1:3" x14ac:dyDescent="0.25">
      <c r="A282" s="3" t="s">
        <v>515</v>
      </c>
      <c r="B282" s="9" t="s">
        <v>516</v>
      </c>
      <c r="C282" s="3" t="str">
        <f>CONCATENATE("&lt;# ",A282," ",B282," #&gt;")</f>
        <v>&lt;# Pathways Nicotine metabolism, ion transport, ion channel gating #&gt;</v>
      </c>
    </row>
    <row r="284" spans="1:3" x14ac:dyDescent="0.25">
      <c r="B284" s="9" t="s">
        <v>517</v>
      </c>
      <c r="C284" s="3" t="str">
        <f>CONCATENATE("&lt;Pathways ",B284," /&gt;")</f>
        <v>&lt;Pathways D011978 D017136 D015640 /&gt;</v>
      </c>
    </row>
    <row r="286" spans="1:3" x14ac:dyDescent="0.25">
      <c r="A286" s="3" t="s">
        <v>518</v>
      </c>
      <c r="B286" s="3" t="s">
        <v>519</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520</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5F00-7055-4B7A-875C-DC7C81C5B1DE}">
  <dimension ref="A1:AJ2413"/>
  <sheetViews>
    <sheetView topLeftCell="A223" workbookViewId="0">
      <selection activeCell="B232" sqref="B23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32" t="s">
        <v>290</v>
      </c>
      <c r="C2" s="3" t="str">
        <f>CONCATENATE("&lt;",A2," ",B2," /&gt;")</f>
        <v>&lt;Gene_Name TRPC4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TRPC4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15">
        <v>13</v>
      </c>
      <c r="C10" s="3" t="str">
        <f>CONCATENATE("This gene is located on chromosome ",B10,". The ",B11," it creates acts in your ",B12)</f>
        <v>This gene is located on chromosome 13. The protein it creates acts in your endometrium and prostate.</v>
      </c>
      <c r="H10" s="3" t="s">
        <v>13</v>
      </c>
      <c r="I10" s="11" t="s">
        <v>6</v>
      </c>
      <c r="J10" s="3">
        <v>0.44</v>
      </c>
      <c r="K10" s="3">
        <v>0.316</v>
      </c>
      <c r="L10" s="3">
        <f t="shared" si="0"/>
        <v>1.3924050632911393</v>
      </c>
      <c r="Y10" s="10"/>
      <c r="Z10" s="10"/>
      <c r="AA10" s="10"/>
      <c r="AC10" s="10"/>
    </row>
    <row r="11" spans="1:36" x14ac:dyDescent="0.25">
      <c r="A11" s="8" t="s">
        <v>14</v>
      </c>
      <c r="B11" s="34" t="s">
        <v>15</v>
      </c>
      <c r="H11" s="3" t="s">
        <v>16</v>
      </c>
      <c r="I11" s="11" t="s">
        <v>17</v>
      </c>
      <c r="J11" s="3">
        <v>0.45</v>
      </c>
      <c r="K11" s="3">
        <v>0.33100000000000002</v>
      </c>
      <c r="L11" s="3">
        <f t="shared" si="0"/>
        <v>1.3595166163141994</v>
      </c>
      <c r="Y11" s="6"/>
      <c r="AC11" s="10"/>
    </row>
    <row r="12" spans="1:36" x14ac:dyDescent="0.25">
      <c r="A12" s="8" t="s">
        <v>18</v>
      </c>
      <c r="B12" s="34" t="s">
        <v>302</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G37668344T</v>
      </c>
      <c r="I13" s="18" t="str">
        <f>B28</f>
        <v>T159323005C</v>
      </c>
      <c r="J13" s="18" t="str">
        <f>B34</f>
        <v>G37793875T</v>
      </c>
      <c r="K13" s="18" t="str">
        <f>B40</f>
        <v>C37793812T</v>
      </c>
    </row>
    <row r="14" spans="1:36" ht="16.5" thickBot="1" x14ac:dyDescent="0.3">
      <c r="A14" s="8" t="s">
        <v>3</v>
      </c>
      <c r="B14" s="32" t="s">
        <v>290</v>
      </c>
      <c r="C14" s="3" t="str">
        <f>CONCATENATE("&lt;GeneAnalysis gene=",CHAR(34),B14,CHAR(34)," interval=",CHAR(34),B15,CHAR(34),"&gt; ")</f>
        <v xml:space="preserve">&lt;GeneAnalysis gene="TRPC4" interval="NC_000013.11:g.37632063_37870425"&gt; </v>
      </c>
      <c r="H14" s="31" t="s">
        <v>253</v>
      </c>
      <c r="I14" s="19" t="s">
        <v>253</v>
      </c>
      <c r="J14" s="19" t="s">
        <v>253</v>
      </c>
      <c r="K14" s="19" t="s">
        <v>253</v>
      </c>
      <c r="L14" s="19"/>
      <c r="M14" s="19"/>
      <c r="N14" s="19"/>
      <c r="O14" s="40"/>
      <c r="P14" s="20"/>
      <c r="Q14" s="40"/>
      <c r="R14" s="40"/>
      <c r="S14" s="20"/>
      <c r="T14" s="20"/>
      <c r="U14" s="40"/>
      <c r="V14" s="40"/>
      <c r="W14" s="20"/>
      <c r="X14" s="20"/>
      <c r="Y14" s="20"/>
      <c r="Z14" s="20"/>
    </row>
    <row r="15" spans="1:36" x14ac:dyDescent="0.25">
      <c r="A15" s="8" t="s">
        <v>24</v>
      </c>
      <c r="B15" s="34" t="s">
        <v>303</v>
      </c>
      <c r="H15" s="9" t="s">
        <v>294</v>
      </c>
      <c r="I15" s="9" t="s">
        <v>296</v>
      </c>
      <c r="J15" s="9" t="s">
        <v>298</v>
      </c>
      <c r="K15" s="9" t="s">
        <v>486</v>
      </c>
      <c r="L15" s="9"/>
      <c r="M15" s="9"/>
      <c r="N15" s="9"/>
      <c r="O15" s="9"/>
      <c r="P15" s="9"/>
      <c r="Q15" s="9"/>
      <c r="R15" s="9"/>
      <c r="S15" s="9"/>
      <c r="T15" s="9"/>
      <c r="U15" s="9"/>
      <c r="V15" s="9"/>
      <c r="W15" s="9"/>
      <c r="X15" s="9"/>
      <c r="Y15" s="9"/>
      <c r="Z15" s="9"/>
    </row>
    <row r="16" spans="1:36" x14ac:dyDescent="0.25">
      <c r="A16" s="8" t="s">
        <v>25</v>
      </c>
      <c r="B16" s="34" t="s">
        <v>448</v>
      </c>
      <c r="C16" s="3" t="str">
        <f>CONCATENATE("# What are some common mutations of ",B14,"?")</f>
        <v># What are some common mutations of TRPC4?</v>
      </c>
      <c r="H16" s="9" t="s">
        <v>295</v>
      </c>
      <c r="I16" s="9" t="s">
        <v>297</v>
      </c>
      <c r="J16" s="9" t="s">
        <v>299</v>
      </c>
      <c r="K16" s="9" t="s">
        <v>487</v>
      </c>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C18" s="3" t="str">
        <f>CONCATENATE("There are ",B16," common variants in ",B14,": ",B25,", ",B31,", ",B37,", and ",B43,".")</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8" s="9" t="s">
        <v>28</v>
      </c>
      <c r="I18" s="9" t="s">
        <v>28</v>
      </c>
      <c r="J18" s="9" t="s">
        <v>28</v>
      </c>
      <c r="K18" s="9" t="s">
        <v>28</v>
      </c>
      <c r="L18" s="9"/>
      <c r="M18" s="9"/>
      <c r="N18" s="9"/>
      <c r="O18" s="9"/>
      <c r="P18" s="9"/>
      <c r="Q18" s="9"/>
      <c r="R18" s="9"/>
      <c r="S18" s="9"/>
      <c r="T18" s="9"/>
      <c r="U18" s="9"/>
      <c r="V18" s="9"/>
      <c r="W18" s="9"/>
      <c r="X18" s="9"/>
      <c r="Y18" s="9"/>
      <c r="Z18" s="9"/>
    </row>
    <row r="19" spans="1:26" x14ac:dyDescent="0.25">
      <c r="H19" s="9">
        <v>46.2</v>
      </c>
      <c r="I19" s="9">
        <v>49.8</v>
      </c>
      <c r="J19" s="9">
        <v>47.5</v>
      </c>
      <c r="K19" s="9">
        <v>48</v>
      </c>
      <c r="L19" s="9"/>
      <c r="M19" s="9"/>
      <c r="N19" s="9"/>
      <c r="O19" s="9"/>
      <c r="P19" s="9"/>
      <c r="Q19" s="9"/>
      <c r="R19" s="9"/>
      <c r="S19" s="9"/>
      <c r="T19" s="9"/>
      <c r="U19" s="9"/>
      <c r="V19" s="9"/>
      <c r="W19" s="9"/>
      <c r="X19" s="9"/>
      <c r="Y19" s="9"/>
      <c r="Z19" s="9"/>
    </row>
    <row r="20" spans="1:26" x14ac:dyDescent="0.25">
      <c r="C20" s="3" t="str">
        <f>CONCATENATE("&lt;# ",B22," #&gt;")</f>
        <v>&lt;# G37668344T #&gt;</v>
      </c>
      <c r="H20" s="9" t="str">
        <f>CONCATENATE("People with this variant have two copies of the ",B25,"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[C37793812T](https://www.ncbi.nlm.nih.gov/SNP/snp_ref.cgi?rs=6650469) variant. This substitution of a single nucleotide is known as a missense mutation.</v>
      </c>
      <c r="L20" s="9"/>
      <c r="M20" s="9"/>
      <c r="N20" s="9"/>
      <c r="O20" s="9"/>
      <c r="P20" s="9"/>
      <c r="Q20" s="9"/>
      <c r="R20" s="9"/>
      <c r="S20" s="9"/>
      <c r="T20" s="9"/>
      <c r="U20" s="9"/>
      <c r="V20" s="9"/>
      <c r="W20" s="9"/>
      <c r="X20" s="9"/>
      <c r="Y20" s="9"/>
      <c r="Z20" s="9"/>
    </row>
    <row r="21" spans="1:26" x14ac:dyDescent="0.25">
      <c r="A21" s="8" t="s">
        <v>29</v>
      </c>
      <c r="B21" s="38" t="s">
        <v>291</v>
      </c>
      <c r="C21" s="3" t="str">
        <f>CONCATENATE("  &lt;Variant hgvs=",CHAR(34),B21,CHAR(34)," name=",CHAR(34),B22,CHAR(34),"&gt; ")</f>
        <v xml:space="preserve">  &lt;Variant hgvs="NC_000013.11:g.37668344G&gt;T" name="G37668344T"&gt; </v>
      </c>
      <c r="H21" s="9" t="s">
        <v>28</v>
      </c>
      <c r="I21" s="9" t="s">
        <v>28</v>
      </c>
      <c r="J21" s="9" t="s">
        <v>27</v>
      </c>
      <c r="K21" s="9" t="s">
        <v>27</v>
      </c>
      <c r="L21" s="9"/>
      <c r="M21" s="9"/>
      <c r="N21" s="9"/>
      <c r="O21" s="9"/>
      <c r="P21" s="9"/>
      <c r="Q21" s="9"/>
      <c r="R21" s="9"/>
      <c r="S21" s="9"/>
      <c r="T21" s="9"/>
      <c r="U21" s="9"/>
      <c r="V21" s="9"/>
      <c r="W21" s="9"/>
      <c r="X21" s="9"/>
      <c r="Y21" s="9"/>
      <c r="Z21" s="9"/>
    </row>
    <row r="22" spans="1:26" x14ac:dyDescent="0.25">
      <c r="A22" s="15" t="s">
        <v>30</v>
      </c>
      <c r="B22" s="39" t="s">
        <v>308</v>
      </c>
      <c r="H22" s="9">
        <v>24.7</v>
      </c>
      <c r="I22" s="9">
        <v>34.4</v>
      </c>
      <c r="J22" s="9">
        <v>26.9</v>
      </c>
      <c r="K22" s="9">
        <v>28</v>
      </c>
      <c r="L22" s="9"/>
      <c r="M22" s="9"/>
      <c r="N22" s="9"/>
      <c r="O22" s="9"/>
      <c r="P22" s="9"/>
      <c r="Q22" s="9"/>
      <c r="R22" s="9"/>
      <c r="S22" s="9"/>
      <c r="T22" s="9"/>
      <c r="U22" s="9"/>
      <c r="V22" s="9"/>
      <c r="W22" s="9"/>
      <c r="X22" s="9"/>
      <c r="Y22" s="9"/>
      <c r="Z22" s="9"/>
    </row>
    <row r="23" spans="1:26" x14ac:dyDescent="0.25">
      <c r="A23" s="15" t="s">
        <v>31</v>
      </c>
      <c r="B23" s="34" t="s">
        <v>34</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3" s="9" t="str">
        <f>CONCATENATE("Your ",B14," gene has no variants. A normal gene is referred to as a ",CHAR(34),"wild-type",CHAR(34)," gene.")</f>
        <v>Your TRPC4 gene has no variants. A normal gene is referred to as a "wild-type" gene.</v>
      </c>
      <c r="I23" s="9" t="str">
        <f>CONCATENATE("Your ",B14," gene has no variants. A normal gene is referred to as a ",CHAR(34),"wild-type",CHAR(34)," gene.")</f>
        <v>Your TRPC4 gene has no variants. A normal gene is referred to as a "wild-type" gene.</v>
      </c>
      <c r="J23" s="9" t="str">
        <f>CONCATENATE("Your ",B14," gene has no variants. A normal gene is referred to as a ",CHAR(34),"wild-type",CHAR(34)," gene.")</f>
        <v>Your TRPC4 gene has no variants. A normal gene is referred to as a "wild-type" gene.</v>
      </c>
      <c r="K23" s="9" t="str">
        <f>CONCATENATE("Your ",B14," gene has no variants. A normal gene is referred to as a ",CHAR(34),"wild-type",CHAR(34)," gene.")</f>
        <v>Your TRPC4 gene has no variants. A normal gene is referred to as a "wild-type" gene.</v>
      </c>
      <c r="L23" s="9"/>
      <c r="M23" s="9"/>
      <c r="N23" s="9"/>
      <c r="O23" s="9"/>
      <c r="P23" s="9"/>
      <c r="Q23" s="9"/>
      <c r="R23" s="9"/>
      <c r="S23" s="9"/>
      <c r="T23" s="9"/>
      <c r="U23" s="9"/>
      <c r="V23" s="9"/>
      <c r="W23" s="9"/>
      <c r="X23" s="9"/>
      <c r="Y23" s="9"/>
      <c r="Z23" s="9"/>
    </row>
    <row r="24" spans="1:26" x14ac:dyDescent="0.25">
      <c r="A24" s="15" t="s">
        <v>33</v>
      </c>
      <c r="B24" s="34" t="s">
        <v>36</v>
      </c>
      <c r="H24" s="9" t="s">
        <v>27</v>
      </c>
      <c r="I24" s="9" t="s">
        <v>27</v>
      </c>
      <c r="J24" s="9" t="s">
        <v>28</v>
      </c>
      <c r="K24" s="9" t="s">
        <v>28</v>
      </c>
      <c r="L24" s="9"/>
      <c r="M24" s="9"/>
      <c r="N24" s="9"/>
      <c r="O24" s="9"/>
      <c r="P24" s="9"/>
      <c r="Q24" s="9"/>
      <c r="R24" s="9"/>
      <c r="S24" s="9"/>
      <c r="T24" s="9"/>
      <c r="U24" s="9"/>
      <c r="V24" s="9"/>
      <c r="W24" s="9"/>
      <c r="X24" s="9"/>
      <c r="Y24" s="9"/>
      <c r="Z24" s="9"/>
    </row>
    <row r="25" spans="1:26" x14ac:dyDescent="0.25">
      <c r="A25" s="15" t="s">
        <v>35</v>
      </c>
      <c r="B25" s="34" t="s">
        <v>309</v>
      </c>
      <c r="C25" s="3" t="str">
        <f>"  &lt;/Variant&gt;"</f>
        <v xml:space="preserve">  &lt;/Variant&gt;</v>
      </c>
      <c r="H25" s="9">
        <v>29.1</v>
      </c>
      <c r="I25" s="9">
        <v>15.8</v>
      </c>
      <c r="J25" s="9">
        <v>25.6</v>
      </c>
      <c r="K25" s="9">
        <v>24</v>
      </c>
      <c r="L25" s="9"/>
      <c r="M25" s="9"/>
      <c r="N25" s="9"/>
      <c r="O25" s="9"/>
      <c r="P25" s="9"/>
      <c r="Q25" s="9"/>
      <c r="R25" s="9"/>
      <c r="S25" s="9"/>
      <c r="T25" s="9"/>
      <c r="U25" s="9"/>
      <c r="V25" s="9"/>
      <c r="W25" s="9"/>
      <c r="X25" s="9"/>
      <c r="Y25" s="9"/>
      <c r="Z25" s="9"/>
    </row>
    <row r="26" spans="1:26" x14ac:dyDescent="0.25">
      <c r="A26" s="15"/>
      <c r="B26" s="34"/>
      <c r="C26" s="3" t="str">
        <f>CONCATENATE("&lt;# ",B28," #&gt;")</f>
        <v>&lt;# T159323005C #&gt;</v>
      </c>
    </row>
    <row r="27" spans="1:26" x14ac:dyDescent="0.25">
      <c r="A27" s="8" t="s">
        <v>29</v>
      </c>
      <c r="B27" s="38" t="s">
        <v>292</v>
      </c>
      <c r="C27" s="3" t="str">
        <f>CONCATENATE("  &lt;Variant hgvs=",CHAR(34),B27,CHAR(34)," name=",CHAR(34),B28,CHAR(34),"&gt; ")</f>
        <v xml:space="preserve">  &lt;Variant hgvs="NC_000013.11:g.37656405G&gt;A" name="T159323005C"&gt; </v>
      </c>
    </row>
    <row r="28" spans="1:26" x14ac:dyDescent="0.25">
      <c r="A28" s="15" t="s">
        <v>30</v>
      </c>
      <c r="B28" s="34" t="s">
        <v>286</v>
      </c>
    </row>
    <row r="29" spans="1:26" x14ac:dyDescent="0.25">
      <c r="A29" s="15" t="s">
        <v>31</v>
      </c>
      <c r="B29" s="34" t="s">
        <v>34</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30" spans="1:26" x14ac:dyDescent="0.25">
      <c r="A30" s="15" t="s">
        <v>33</v>
      </c>
      <c r="B30" s="34" t="s">
        <v>32</v>
      </c>
    </row>
    <row r="31" spans="1:26" x14ac:dyDescent="0.25">
      <c r="A31" s="15" t="s">
        <v>35</v>
      </c>
      <c r="B31" s="34" t="s">
        <v>310</v>
      </c>
      <c r="C31" s="3" t="str">
        <f>"  &lt;/Variant&gt;"</f>
        <v xml:space="preserve">  &lt;/Variant&gt;</v>
      </c>
    </row>
    <row r="32" spans="1:26" x14ac:dyDescent="0.25">
      <c r="A32" s="8"/>
      <c r="B32" s="34"/>
      <c r="C32" s="3" t="str">
        <f>CONCATENATE("&lt;# ",B34," #&gt;")</f>
        <v>&lt;# G37793875T #&gt;</v>
      </c>
    </row>
    <row r="33" spans="1:3" x14ac:dyDescent="0.25">
      <c r="A33" s="8" t="s">
        <v>29</v>
      </c>
      <c r="B33" s="38" t="s">
        <v>293</v>
      </c>
      <c r="C33" s="3" t="str">
        <f>CONCATENATE("  &lt;Variant hgvs=",CHAR(34),B33,CHAR(34)," name=",CHAR(34),B34,CHAR(34),"&gt; ")</f>
        <v xml:space="preserve">  &lt;Variant hgvs="NC_000013.11:g.37793875G&gt;T" name="G37793875T"&gt; </v>
      </c>
    </row>
    <row r="34" spans="1:3" x14ac:dyDescent="0.25">
      <c r="A34" s="15" t="s">
        <v>30</v>
      </c>
      <c r="B34" s="34" t="s">
        <v>307</v>
      </c>
    </row>
    <row r="35" spans="1:3" x14ac:dyDescent="0.25">
      <c r="A35" s="15" t="s">
        <v>31</v>
      </c>
      <c r="B35" s="34" t="str">
        <f>"cytosine (C)"</f>
        <v>cytosine (C)</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6" spans="1:3" x14ac:dyDescent="0.25">
      <c r="A36" s="15" t="s">
        <v>33</v>
      </c>
      <c r="B36" s="34" t="s">
        <v>32</v>
      </c>
    </row>
    <row r="37" spans="1:3" x14ac:dyDescent="0.25">
      <c r="A37" s="15" t="s">
        <v>35</v>
      </c>
      <c r="B37" s="34" t="s">
        <v>311</v>
      </c>
      <c r="C37" s="3" t="str">
        <f>"  &lt;/Variant&gt;"</f>
        <v xml:space="preserve">  &lt;/Variant&gt;</v>
      </c>
    </row>
    <row r="38" spans="1:3" x14ac:dyDescent="0.25">
      <c r="A38" s="15"/>
      <c r="C38" s="3" t="str">
        <f>CONCATENATE("&lt;# ",B40," #&gt;")</f>
        <v>&lt;# C37793812T #&gt;</v>
      </c>
    </row>
    <row r="39" spans="1:3" x14ac:dyDescent="0.25">
      <c r="A39" s="8" t="s">
        <v>29</v>
      </c>
      <c r="B39" s="31" t="s">
        <v>485</v>
      </c>
      <c r="C39" s="3" t="str">
        <f>CONCATENATE("  &lt;Variant hgvs=",CHAR(34),B39,CHAR(34)," name=",CHAR(34),B40,CHAR(34),"&gt; ")</f>
        <v xml:space="preserve">  &lt;Variant hgvs="NC_000013.11:g.37793812C&gt;T" name="C37793812T"&gt; </v>
      </c>
    </row>
    <row r="40" spans="1:3" x14ac:dyDescent="0.25">
      <c r="A40" s="15" t="s">
        <v>30</v>
      </c>
      <c r="B40" s="9" t="s">
        <v>488</v>
      </c>
    </row>
    <row r="41" spans="1:3" x14ac:dyDescent="0.25">
      <c r="A41" s="15" t="s">
        <v>31</v>
      </c>
      <c r="B41" s="9" t="str">
        <f>"cytosine (C)"</f>
        <v>cytosine (C)</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42" spans="1:3" x14ac:dyDescent="0.25">
      <c r="A42" s="15" t="s">
        <v>33</v>
      </c>
      <c r="B42" s="9" t="s">
        <v>36</v>
      </c>
    </row>
    <row r="43" spans="1:3" x14ac:dyDescent="0.25">
      <c r="A43" s="15" t="s">
        <v>35</v>
      </c>
      <c r="B43" s="9" t="s">
        <v>489</v>
      </c>
      <c r="C43" s="3" t="str">
        <f>"  &lt;/Variant&gt;"</f>
        <v xml:space="preserve">  &lt;/Variant&gt;</v>
      </c>
    </row>
    <row r="44" spans="1:3" s="18" customFormat="1" x14ac:dyDescent="0.25">
      <c r="A44" s="27"/>
      <c r="B44" s="17"/>
    </row>
    <row r="45" spans="1:3" s="18" customFormat="1" x14ac:dyDescent="0.25">
      <c r="A45" s="27"/>
      <c r="B45" s="17"/>
      <c r="C45" s="18" t="str">
        <f>C20</f>
        <v>&lt;# G37668344T #&gt;</v>
      </c>
    </row>
    <row r="46" spans="1:3" x14ac:dyDescent="0.25">
      <c r="A46" s="15" t="s">
        <v>37</v>
      </c>
      <c r="B46" s="21" t="str">
        <f>H14</f>
        <v>NC_000013.11:g.</v>
      </c>
      <c r="C46" s="3" t="str">
        <f>CONCATENATE("  &lt;Genotype hgvs=",CHAR(34),B46,B47,";",B48,CHAR(34)," name=",CHAR(34),B22,CHAR(34),"&gt; ")</f>
        <v xml:space="preserve">  &lt;Genotype hgvs="NC_000013.11:g.[37668344G&gt;T];[37668344=]" name="G37668344T"&gt; </v>
      </c>
    </row>
    <row r="47" spans="1:3" x14ac:dyDescent="0.25">
      <c r="A47" s="15" t="s">
        <v>35</v>
      </c>
      <c r="B47" s="21" t="str">
        <f t="shared" ref="B47:B51" si="1">H15</f>
        <v>[37668344G&gt;T]</v>
      </c>
    </row>
    <row r="48" spans="1:3" x14ac:dyDescent="0.25">
      <c r="A48" s="15" t="s">
        <v>31</v>
      </c>
      <c r="B48" s="21" t="str">
        <f t="shared" si="1"/>
        <v>[37668344=]</v>
      </c>
      <c r="C48" s="3" t="s">
        <v>38</v>
      </c>
    </row>
    <row r="49" spans="1:3" x14ac:dyDescent="0.25">
      <c r="A49" s="15" t="s">
        <v>39</v>
      </c>
      <c r="B49" s="21" t="str">
        <f t="shared" si="1"/>
        <v>People with this variant have one copy of the [G37668344T](https://www.ncbi.nlm.nih.gov/projects/SNP/snp_ref.cgi?rs=1570612) variant. This substitution of a single nucleotide is known as a missense mutation.</v>
      </c>
      <c r="C49" s="3" t="s">
        <v>26</v>
      </c>
    </row>
    <row r="50" spans="1:3" x14ac:dyDescent="0.25">
      <c r="A50" s="8" t="s">
        <v>40</v>
      </c>
      <c r="B50" s="21" t="str">
        <f t="shared" si="1"/>
        <v>This variant is not associated with increased risk.</v>
      </c>
      <c r="C50" s="3" t="str">
        <f>CONCATENATE("    ",B49)</f>
        <v xml:space="preserve">    People with this variant have one copy of the [G37668344T](https://www.ncbi.nlm.nih.gov/projects/SNP/snp_ref.cgi?rs=1570612) variant. This substitution of a single nucleotide is known as a missense mutation.</v>
      </c>
    </row>
    <row r="51" spans="1:3" x14ac:dyDescent="0.25">
      <c r="A51" s="8" t="s">
        <v>41</v>
      </c>
      <c r="B51" s="21">
        <f t="shared" si="1"/>
        <v>46.2</v>
      </c>
    </row>
    <row r="52" spans="1:3" x14ac:dyDescent="0.25">
      <c r="A52" s="15"/>
      <c r="C52" s="3" t="s">
        <v>42</v>
      </c>
    </row>
    <row r="53" spans="1:3" x14ac:dyDescent="0.25">
      <c r="A53" s="8"/>
    </row>
    <row r="54" spans="1:3" x14ac:dyDescent="0.25">
      <c r="A54" s="8"/>
      <c r="C54" s="3" t="str">
        <f>CONCATENATE("    ",B50)</f>
        <v xml:space="preserve">    This variant is not associated with increased risk.</v>
      </c>
    </row>
    <row r="55" spans="1:3" x14ac:dyDescent="0.25">
      <c r="A55" s="8"/>
    </row>
    <row r="56" spans="1:3" x14ac:dyDescent="0.25">
      <c r="A56" s="8"/>
      <c r="C56" s="3" t="s">
        <v>43</v>
      </c>
    </row>
    <row r="57" spans="1:3" x14ac:dyDescent="0.25">
      <c r="A57" s="15"/>
    </row>
    <row r="58" spans="1:3" x14ac:dyDescent="0.25">
      <c r="A58" s="15"/>
      <c r="C58" s="3" t="str">
        <f>CONCATENATE( "    &lt;piechart percentage=",B51," /&gt;")</f>
        <v xml:space="preserve">    &lt;piechart percentage=46.2 /&gt;</v>
      </c>
    </row>
    <row r="59" spans="1:3" x14ac:dyDescent="0.25">
      <c r="A59" s="15"/>
      <c r="C59" s="3" t="str">
        <f>"  &lt;/Genotype&gt;"</f>
        <v xml:space="preserve">  &lt;/Genotype&gt;</v>
      </c>
    </row>
    <row r="60" spans="1:3" x14ac:dyDescent="0.25">
      <c r="A60" s="15" t="s">
        <v>44</v>
      </c>
      <c r="B60" s="9" t="str">
        <f>H20</f>
        <v>People with this variant have two copies of the [G37668344T](https://www.ncbi.nlm.nih.gov/projects/SNP/snp_ref.cgi?rs=1570612) variant. This substitution of a single nucleotide is known as a missense mutation.</v>
      </c>
      <c r="C60" s="3" t="str">
        <f>CONCATENATE("  &lt;Genotype hgvs=",CHAR(34),B46,B47,";",B47,CHAR(34)," name=",CHAR(34),B22,CHAR(34),"&gt; ")</f>
        <v xml:space="preserve">  &lt;Genotype hgvs="NC_000013.11:g.[37668344G&gt;T];[37668344G&gt;T]" name="G37668344T"&gt; </v>
      </c>
    </row>
    <row r="61" spans="1:3" x14ac:dyDescent="0.25">
      <c r="A61" s="8" t="s">
        <v>45</v>
      </c>
      <c r="B61" s="9" t="str">
        <f t="shared" ref="B61:B62" si="2">H21</f>
        <v>This variant is not associated with increased risk.</v>
      </c>
      <c r="C61" s="3" t="s">
        <v>26</v>
      </c>
    </row>
    <row r="62" spans="1:3" x14ac:dyDescent="0.25">
      <c r="A62" s="8" t="s">
        <v>41</v>
      </c>
      <c r="B62" s="9">
        <f t="shared" si="2"/>
        <v>24.7</v>
      </c>
      <c r="C62" s="3" t="s">
        <v>38</v>
      </c>
    </row>
    <row r="63" spans="1:3" x14ac:dyDescent="0.25">
      <c r="A63" s="8"/>
    </row>
    <row r="64" spans="1:3" x14ac:dyDescent="0.25">
      <c r="A64" s="15"/>
      <c r="C64" s="3" t="str">
        <f>CONCATENATE("    ",B60)</f>
        <v xml:space="preserve">    People with this variant have two copies of the [G37668344T](https://www.ncbi.nlm.nih.gov/projects/SNP/snp_ref.cgi?rs=1570612) variant. This substitution of a single nucleotide is known as a missense mutation.</v>
      </c>
    </row>
    <row r="65" spans="1:3" x14ac:dyDescent="0.25">
      <c r="A65" s="8"/>
    </row>
    <row r="66" spans="1:3" x14ac:dyDescent="0.25">
      <c r="A66" s="8"/>
      <c r="C66" s="3" t="s">
        <v>42</v>
      </c>
    </row>
    <row r="67" spans="1:3" x14ac:dyDescent="0.25">
      <c r="A67" s="8"/>
    </row>
    <row r="68" spans="1:3" x14ac:dyDescent="0.25">
      <c r="A68" s="8"/>
      <c r="C68" s="3" t="str">
        <f>CONCATENATE("    ",B61)</f>
        <v xml:space="preserve">    This variant is not associated with increased risk.</v>
      </c>
    </row>
    <row r="69" spans="1:3" x14ac:dyDescent="0.25">
      <c r="A69" s="8"/>
    </row>
    <row r="70" spans="1:3" x14ac:dyDescent="0.25">
      <c r="A70" s="15"/>
      <c r="C70" s="3" t="s">
        <v>43</v>
      </c>
    </row>
    <row r="71" spans="1:3" x14ac:dyDescent="0.25">
      <c r="A71" s="15"/>
    </row>
    <row r="72" spans="1:3" x14ac:dyDescent="0.25">
      <c r="A72" s="15"/>
      <c r="C72" s="3" t="str">
        <f>CONCATENATE( "    &lt;piechart percentage=",B62," /&gt;")</f>
        <v xml:space="preserve">    &lt;piechart percentage=24.7 /&gt;</v>
      </c>
    </row>
    <row r="73" spans="1:3" x14ac:dyDescent="0.25">
      <c r="A73" s="15"/>
      <c r="C73" s="3" t="str">
        <f>"  &lt;/Genotype&gt;"</f>
        <v xml:space="preserve">  &lt;/Genotype&gt;</v>
      </c>
    </row>
    <row r="74" spans="1:3" x14ac:dyDescent="0.25">
      <c r="A74" s="15" t="s">
        <v>46</v>
      </c>
      <c r="B74" s="9" t="str">
        <f>H23</f>
        <v>Your TRPC4 gene has no variants. A normal gene is referred to as a "wild-type" gene.</v>
      </c>
      <c r="C74" s="3" t="str">
        <f>CONCATENATE("  &lt;Genotype hgvs=",CHAR(34),B46,B48,";",B48,CHAR(34)," name=",CHAR(34),B22,CHAR(34),"&gt; ")</f>
        <v xml:space="preserve">  &lt;Genotype hgvs="NC_000013.11:g.[37668344=];[37668344=]" name="G37668344T"&gt; </v>
      </c>
    </row>
    <row r="75" spans="1:3" x14ac:dyDescent="0.25">
      <c r="A75" s="8" t="s">
        <v>47</v>
      </c>
      <c r="B75" s="9" t="str">
        <f t="shared" ref="B75:B76" si="3">H24</f>
        <v>You are in the Moderate Loss of Function category. See below for more information.</v>
      </c>
      <c r="C75" s="3" t="s">
        <v>26</v>
      </c>
    </row>
    <row r="76" spans="1:3" x14ac:dyDescent="0.25">
      <c r="A76" s="8" t="s">
        <v>41</v>
      </c>
      <c r="B76" s="9">
        <f t="shared" si="3"/>
        <v>29.1</v>
      </c>
      <c r="C76" s="3" t="s">
        <v>38</v>
      </c>
    </row>
    <row r="77" spans="1:3" x14ac:dyDescent="0.25">
      <c r="A77" s="15"/>
    </row>
    <row r="78" spans="1:3" x14ac:dyDescent="0.25">
      <c r="A78" s="8"/>
      <c r="C78" s="3" t="str">
        <f>CONCATENATE("    ",B74)</f>
        <v xml:space="preserve">    Your TRPC4 gene has no variants. A normal gene is referred to as a "wild-type" gene.</v>
      </c>
    </row>
    <row r="79" spans="1:3" x14ac:dyDescent="0.25">
      <c r="A79" s="8"/>
    </row>
    <row r="80" spans="1:3" x14ac:dyDescent="0.25">
      <c r="A80" s="15"/>
      <c r="C80" s="3" t="s">
        <v>43</v>
      </c>
    </row>
    <row r="81" spans="1:3" x14ac:dyDescent="0.25">
      <c r="A81" s="15"/>
    </row>
    <row r="82" spans="1:3" x14ac:dyDescent="0.25">
      <c r="A82" s="15"/>
      <c r="C82" s="3" t="str">
        <f>CONCATENATE( "    &lt;piechart percentage=",B76," /&gt;")</f>
        <v xml:space="preserve">    &lt;piechart percentage=29.1 /&gt;</v>
      </c>
    </row>
    <row r="83" spans="1:3" x14ac:dyDescent="0.25">
      <c r="A83" s="15"/>
      <c r="C83" s="3" t="str">
        <f>"  &lt;/Genotype&gt;"</f>
        <v xml:space="preserve">  &lt;/Genotype&gt;</v>
      </c>
    </row>
    <row r="84" spans="1:3" x14ac:dyDescent="0.25">
      <c r="A84" s="15"/>
      <c r="C84" s="3" t="str">
        <f>C26</f>
        <v>&lt;# T159323005C #&gt;</v>
      </c>
    </row>
    <row r="85" spans="1:3" x14ac:dyDescent="0.25">
      <c r="A85" s="15" t="s">
        <v>37</v>
      </c>
      <c r="B85" s="21" t="str">
        <f>I14</f>
        <v>NC_000013.11:g.</v>
      </c>
      <c r="C85" s="3" t="str">
        <f>CONCATENATE("  &lt;Genotype hgvs=",CHAR(34),B85,B86,";",B87,CHAR(34)," name=",CHAR(34),B28,CHAR(34),"&gt; ")</f>
        <v xml:space="preserve">  &lt;Genotype hgvs="NC_000013.11:g.[37656405G&gt;A];[37656405=]" name="T159323005C"&gt; </v>
      </c>
    </row>
    <row r="86" spans="1:3" x14ac:dyDescent="0.25">
      <c r="A86" s="15" t="s">
        <v>35</v>
      </c>
      <c r="B86" s="21" t="str">
        <f t="shared" ref="B86:B90" si="4">I15</f>
        <v>[37656405G&gt;A]</v>
      </c>
    </row>
    <row r="87" spans="1:3" x14ac:dyDescent="0.25">
      <c r="A87" s="15" t="s">
        <v>31</v>
      </c>
      <c r="B87" s="21" t="str">
        <f t="shared" si="4"/>
        <v>[37656405=]</v>
      </c>
      <c r="C87" s="3" t="s">
        <v>38</v>
      </c>
    </row>
    <row r="88" spans="1:3" x14ac:dyDescent="0.25">
      <c r="A88" s="15" t="s">
        <v>39</v>
      </c>
      <c r="B88" s="21" t="str">
        <f t="shared" si="4"/>
        <v>People with this variant have one copy of the [T159323005C](https://www.ncbi.nlm.nih.gov/projects/SNP/snp_ref.cgi?rs=2985167) variant. This substitution of a single nucleotide is known as a missense mutation.</v>
      </c>
      <c r="C88" s="3" t="s">
        <v>26</v>
      </c>
    </row>
    <row r="89" spans="1:3" x14ac:dyDescent="0.25">
      <c r="A89" s="8" t="s">
        <v>40</v>
      </c>
      <c r="B89" s="21" t="str">
        <f t="shared" si="4"/>
        <v>This variant is not associated with increased risk.</v>
      </c>
      <c r="C89" s="3" t="str">
        <f>CONCATENATE("    ",B88)</f>
        <v xml:space="preserve">    People with this variant have one copy of the [T159323005C](https://www.ncbi.nlm.nih.gov/projects/SNP/snp_ref.cgi?rs=2985167) variant. This substitution of a single nucleotide is known as a missense mutation.</v>
      </c>
    </row>
    <row r="90" spans="1:3" x14ac:dyDescent="0.25">
      <c r="A90" s="8" t="s">
        <v>41</v>
      </c>
      <c r="B90" s="21">
        <f t="shared" si="4"/>
        <v>49.8</v>
      </c>
    </row>
    <row r="91" spans="1:3" x14ac:dyDescent="0.25">
      <c r="A91" s="15"/>
      <c r="C91" s="3" t="s">
        <v>42</v>
      </c>
    </row>
    <row r="92" spans="1:3" x14ac:dyDescent="0.25">
      <c r="A92" s="8"/>
    </row>
    <row r="93" spans="1:3" x14ac:dyDescent="0.25">
      <c r="A93" s="8"/>
      <c r="C93" s="3" t="str">
        <f>CONCATENATE("    ",B89)</f>
        <v xml:space="preserve">    This variant is not associated with increased risk.</v>
      </c>
    </row>
    <row r="94" spans="1:3" x14ac:dyDescent="0.25">
      <c r="A94" s="8"/>
    </row>
    <row r="95" spans="1:3" x14ac:dyDescent="0.25">
      <c r="A95" s="8"/>
      <c r="C95" s="3" t="s">
        <v>43</v>
      </c>
    </row>
    <row r="96" spans="1:3" x14ac:dyDescent="0.25">
      <c r="A96" s="15"/>
    </row>
    <row r="97" spans="1:3" x14ac:dyDescent="0.25">
      <c r="A97" s="15"/>
      <c r="C97" s="3" t="str">
        <f>CONCATENATE( "    &lt;piechart percentage=",B90," /&gt;")</f>
        <v xml:space="preserve">    &lt;piechart percentage=49.8 /&gt;</v>
      </c>
    </row>
    <row r="98" spans="1:3" x14ac:dyDescent="0.25">
      <c r="A98" s="15"/>
      <c r="C98" s="3" t="str">
        <f>"  &lt;/Genotype&gt;"</f>
        <v xml:space="preserve">  &lt;/Genotype&gt;</v>
      </c>
    </row>
    <row r="99" spans="1:3" x14ac:dyDescent="0.25">
      <c r="A99" s="15" t="s">
        <v>44</v>
      </c>
      <c r="B99" s="9" t="str">
        <f>I20</f>
        <v>People with this variant have two copies of the [T159323005C](https://www.ncbi.nlm.nih.gov/projects/SNP/snp_ref.cgi?rs=2985167) variant. This substitution of a single nucleotide is known as a missense mutation.</v>
      </c>
      <c r="C99" s="3" t="str">
        <f>CONCATENATE("  &lt;Genotype hgvs=",CHAR(34),B85,B86,";",B86,CHAR(34)," name=",CHAR(34),B28,CHAR(34),"&gt; ")</f>
        <v xml:space="preserve">  &lt;Genotype hgvs="NC_000013.11:g.[37656405G&gt;A];[37656405G&gt;A]" name="T159323005C"&gt; </v>
      </c>
    </row>
    <row r="100" spans="1:3" x14ac:dyDescent="0.25">
      <c r="A100" s="8" t="s">
        <v>45</v>
      </c>
      <c r="B100" s="9" t="str">
        <f t="shared" ref="B100:B101" si="5">I21</f>
        <v>This variant is not associated with increased risk.</v>
      </c>
      <c r="C100" s="3" t="s">
        <v>26</v>
      </c>
    </row>
    <row r="101" spans="1:3" x14ac:dyDescent="0.25">
      <c r="A101" s="8" t="s">
        <v>41</v>
      </c>
      <c r="B101" s="9">
        <f t="shared" si="5"/>
        <v>34.4</v>
      </c>
      <c r="C101" s="3" t="s">
        <v>38</v>
      </c>
    </row>
    <row r="102" spans="1:3" x14ac:dyDescent="0.25">
      <c r="A102" s="8"/>
    </row>
    <row r="103" spans="1:3" x14ac:dyDescent="0.25">
      <c r="A103" s="15"/>
      <c r="C103" s="3" t="str">
        <f>CONCATENATE("    ",B99)</f>
        <v xml:space="preserve">    People with this variant have two copies of the [T159323005C](https://www.ncbi.nlm.nih.gov/projects/SNP/snp_ref.cgi?rs=2985167) variant. This substitution of a single nucleotide is known as a missense mutation.</v>
      </c>
    </row>
    <row r="104" spans="1:3" x14ac:dyDescent="0.25">
      <c r="A104" s="8"/>
    </row>
    <row r="105" spans="1:3" x14ac:dyDescent="0.25">
      <c r="A105" s="8"/>
      <c r="C105" s="3" t="s">
        <v>42</v>
      </c>
    </row>
    <row r="106" spans="1:3" x14ac:dyDescent="0.25">
      <c r="A106" s="8"/>
    </row>
    <row r="107" spans="1:3" x14ac:dyDescent="0.25">
      <c r="A107" s="8"/>
      <c r="C107" s="3" t="str">
        <f>CONCATENATE("    ",B100)</f>
        <v xml:space="preserve">    This variant is not associated with increased risk.</v>
      </c>
    </row>
    <row r="108" spans="1:3" x14ac:dyDescent="0.25">
      <c r="A108" s="8"/>
    </row>
    <row r="109" spans="1:3" x14ac:dyDescent="0.25">
      <c r="A109" s="15"/>
      <c r="C109" s="3" t="s">
        <v>43</v>
      </c>
    </row>
    <row r="110" spans="1:3" x14ac:dyDescent="0.25">
      <c r="A110" s="15"/>
    </row>
    <row r="111" spans="1:3" x14ac:dyDescent="0.25">
      <c r="A111" s="15"/>
      <c r="C111" s="3" t="str">
        <f>CONCATENATE( "    &lt;piechart percentage=",B101," /&gt;")</f>
        <v xml:space="preserve">    &lt;piechart percentage=34.4 /&gt;</v>
      </c>
    </row>
    <row r="112" spans="1:3" x14ac:dyDescent="0.25">
      <c r="A112" s="15"/>
      <c r="C112" s="3" t="str">
        <f>"  &lt;/Genotype&gt;"</f>
        <v xml:space="preserve">  &lt;/Genotype&gt;</v>
      </c>
    </row>
    <row r="113" spans="1:3" x14ac:dyDescent="0.25">
      <c r="A113" s="15" t="s">
        <v>46</v>
      </c>
      <c r="B113" s="9" t="str">
        <f>I23</f>
        <v>Your TRPC4 gene has no variants. A normal gene is referred to as a "wild-type" gene.</v>
      </c>
      <c r="C113" s="3" t="str">
        <f>CONCATENATE("  &lt;Genotype hgvs=",CHAR(34),B85,B87,";",B87,CHAR(34)," name=",CHAR(34),B28,CHAR(34),"&gt; ")</f>
        <v xml:space="preserve">  &lt;Genotype hgvs="NC_000013.11:g.[37656405=];[37656405=]" name="T159323005C"&gt; </v>
      </c>
    </row>
    <row r="114" spans="1:3" x14ac:dyDescent="0.25">
      <c r="A114" s="8" t="s">
        <v>47</v>
      </c>
      <c r="B114" s="9" t="str">
        <f t="shared" ref="B114:B115" si="6">I24</f>
        <v>You are in the Moderate Loss of Function category. See below for more information.</v>
      </c>
      <c r="C114" s="3" t="s">
        <v>26</v>
      </c>
    </row>
    <row r="115" spans="1:3" x14ac:dyDescent="0.25">
      <c r="A115" s="8" t="s">
        <v>41</v>
      </c>
      <c r="B115" s="9">
        <f t="shared" si="6"/>
        <v>15.8</v>
      </c>
      <c r="C115" s="3" t="s">
        <v>38</v>
      </c>
    </row>
    <row r="116" spans="1:3" x14ac:dyDescent="0.25">
      <c r="A116" s="15"/>
    </row>
    <row r="117" spans="1:3" x14ac:dyDescent="0.25">
      <c r="A117" s="8"/>
      <c r="C117" s="3" t="str">
        <f>CONCATENATE("    ",B113)</f>
        <v xml:space="preserve">    Your TRPC4 gene has no variants. A normal gene is referred to as a "wild-type" gene.</v>
      </c>
    </row>
    <row r="118" spans="1:3" x14ac:dyDescent="0.25">
      <c r="A118" s="8"/>
    </row>
    <row r="119" spans="1:3" x14ac:dyDescent="0.25">
      <c r="A119" s="15"/>
      <c r="C119" s="3" t="s">
        <v>43</v>
      </c>
    </row>
    <row r="120" spans="1:3" x14ac:dyDescent="0.25">
      <c r="A120" s="15"/>
    </row>
    <row r="121" spans="1:3" x14ac:dyDescent="0.25">
      <c r="A121" s="15"/>
      <c r="C121" s="3" t="str">
        <f>CONCATENATE( "    &lt;piechart percentage=",B115," /&gt;")</f>
        <v xml:space="preserve">    &lt;piechart percentage=15.8 /&gt;</v>
      </c>
    </row>
    <row r="122" spans="1:3" x14ac:dyDescent="0.25">
      <c r="A122" s="15"/>
      <c r="C122" s="3" t="str">
        <f>"  &lt;/Genotype&gt;"</f>
        <v xml:space="preserve">  &lt;/Genotype&gt;</v>
      </c>
    </row>
    <row r="123" spans="1:3" x14ac:dyDescent="0.25">
      <c r="A123" s="15"/>
      <c r="C123" s="3" t="str">
        <f>C32</f>
        <v>&lt;# G37793875T #&gt;</v>
      </c>
    </row>
    <row r="124" spans="1:3" x14ac:dyDescent="0.25">
      <c r="A124" s="15" t="s">
        <v>37</v>
      </c>
      <c r="B124" s="21" t="str">
        <f>J14</f>
        <v>NC_000013.11:g.</v>
      </c>
      <c r="C124" s="3" t="str">
        <f>CONCATENATE("  &lt;Genotype hgvs=",CHAR(34),B124,B125,";",B126,CHAR(34)," name=",CHAR(34),B34,CHAR(34),"&gt; ")</f>
        <v xml:space="preserve">  &lt;Genotype hgvs="NC_000013.11:g.[37793875G&gt;T];[37793875=]" name="G37793875T"&gt; </v>
      </c>
    </row>
    <row r="125" spans="1:3" x14ac:dyDescent="0.25">
      <c r="A125" s="15" t="s">
        <v>35</v>
      </c>
      <c r="B125" s="21" t="str">
        <f t="shared" ref="B125:B129" si="7">J15</f>
        <v>[37793875G&gt;T]</v>
      </c>
    </row>
    <row r="126" spans="1:3" x14ac:dyDescent="0.25">
      <c r="A126" s="15" t="s">
        <v>31</v>
      </c>
      <c r="B126" s="21" t="str">
        <f t="shared" si="7"/>
        <v>[37793875=]</v>
      </c>
      <c r="C126" s="3" t="s">
        <v>38</v>
      </c>
    </row>
    <row r="127" spans="1:3" x14ac:dyDescent="0.25">
      <c r="A127" s="15" t="s">
        <v>39</v>
      </c>
      <c r="B127" s="21" t="str">
        <f t="shared" si="7"/>
        <v>People with this variant have one copy of the [G37793875T](https://www.ncbi.nlm.nih.gov/projects/SNP/snp_ref.cgi?rs=655207) variant. This substitution of a single nucleotide is known as a missense mutation.</v>
      </c>
      <c r="C127" s="3" t="s">
        <v>26</v>
      </c>
    </row>
    <row r="128" spans="1:3" x14ac:dyDescent="0.25">
      <c r="A128" s="8" t="s">
        <v>40</v>
      </c>
      <c r="B128" s="21" t="str">
        <f t="shared" si="7"/>
        <v>This variant is not associated with increased risk.</v>
      </c>
      <c r="C128" s="3" t="str">
        <f>CONCATENATE("    ",B127)</f>
        <v xml:space="preserve">    People with this variant have one copy of the [G37793875T](https://www.ncbi.nlm.nih.gov/projects/SNP/snp_ref.cgi?rs=655207) variant. This substitution of a single nucleotide is known as a missense mutation.</v>
      </c>
    </row>
    <row r="129" spans="1:3" x14ac:dyDescent="0.25">
      <c r="A129" s="8" t="s">
        <v>41</v>
      </c>
      <c r="B129" s="21">
        <f t="shared" si="7"/>
        <v>47.5</v>
      </c>
    </row>
    <row r="130" spans="1:3" x14ac:dyDescent="0.25">
      <c r="A130" s="15"/>
      <c r="C130" s="3" t="s">
        <v>42</v>
      </c>
    </row>
    <row r="131" spans="1:3" x14ac:dyDescent="0.25">
      <c r="A131" s="8"/>
    </row>
    <row r="132" spans="1:3" x14ac:dyDescent="0.25">
      <c r="A132" s="8"/>
      <c r="C132" s="3" t="str">
        <f>CONCATENATE("    ",B128)</f>
        <v xml:space="preserve">    This variant is not associated with increased risk.</v>
      </c>
    </row>
    <row r="133" spans="1:3" x14ac:dyDescent="0.25">
      <c r="A133" s="8"/>
    </row>
    <row r="134" spans="1:3" x14ac:dyDescent="0.25">
      <c r="A134" s="8"/>
      <c r="C134" s="3" t="s">
        <v>43</v>
      </c>
    </row>
    <row r="135" spans="1:3" x14ac:dyDescent="0.25">
      <c r="A135" s="15"/>
    </row>
    <row r="136" spans="1:3" x14ac:dyDescent="0.25">
      <c r="A136" s="15"/>
      <c r="C136" s="3" t="str">
        <f>CONCATENATE( "    &lt;piechart percentage=",B129," /&gt;")</f>
        <v xml:space="preserve">    &lt;piechart percentage=47.5 /&gt;</v>
      </c>
    </row>
    <row r="137" spans="1:3" x14ac:dyDescent="0.25">
      <c r="A137" s="15"/>
      <c r="C137" s="3" t="str">
        <f>"  &lt;/Genotype&gt;"</f>
        <v xml:space="preserve">  &lt;/Genotype&gt;</v>
      </c>
    </row>
    <row r="138" spans="1:3" x14ac:dyDescent="0.25">
      <c r="A138" s="15" t="s">
        <v>44</v>
      </c>
      <c r="B138" s="9" t="str">
        <f>J20</f>
        <v>People with this variant have two copies of the [G37793875T](https://www.ncbi.nlm.nih.gov/projects/SNP/snp_ref.cgi?rs=655207) variant. This substitution of a single nucleotide is known as a missense mutation.</v>
      </c>
      <c r="C138" s="3" t="str">
        <f>CONCATENATE("  &lt;Genotype hgvs=",CHAR(34),B124,B125,";",B125,CHAR(34)," name=",CHAR(34),B34,CHAR(34),"&gt; ")</f>
        <v xml:space="preserve">  &lt;Genotype hgvs="NC_000013.11:g.[37793875G&gt;T];[37793875G&gt;T]" name="G37793875T"&gt; </v>
      </c>
    </row>
    <row r="139" spans="1:3" x14ac:dyDescent="0.25">
      <c r="A139" s="8" t="s">
        <v>45</v>
      </c>
      <c r="B139" s="9" t="str">
        <f t="shared" ref="B139:B140" si="8">J21</f>
        <v>You are in the Moderate Loss of Function category. See below for more information.</v>
      </c>
      <c r="C139" s="3" t="s">
        <v>26</v>
      </c>
    </row>
    <row r="140" spans="1:3" x14ac:dyDescent="0.25">
      <c r="A140" s="8" t="s">
        <v>41</v>
      </c>
      <c r="B140" s="9">
        <f t="shared" si="8"/>
        <v>26.9</v>
      </c>
      <c r="C140" s="3" t="s">
        <v>38</v>
      </c>
    </row>
    <row r="141" spans="1:3" x14ac:dyDescent="0.25">
      <c r="A141" s="8"/>
    </row>
    <row r="142" spans="1:3" x14ac:dyDescent="0.25">
      <c r="A142" s="15"/>
      <c r="C142" s="3" t="str">
        <f>CONCATENATE("    ",B138)</f>
        <v xml:space="preserve">    People with this variant have two copies of the [G37793875T](https://www.ncbi.nlm.nih.gov/projects/SNP/snp_ref.cgi?rs=655207) variant. This substitution of a single nucleotide is known as a missense mutation.</v>
      </c>
    </row>
    <row r="143" spans="1:3" x14ac:dyDescent="0.25">
      <c r="A143" s="8"/>
    </row>
    <row r="144" spans="1:3" x14ac:dyDescent="0.25">
      <c r="A144" s="8"/>
      <c r="C144" s="3" t="s">
        <v>42</v>
      </c>
    </row>
    <row r="145" spans="1:3" x14ac:dyDescent="0.25">
      <c r="A145" s="8"/>
    </row>
    <row r="146" spans="1:3" x14ac:dyDescent="0.25">
      <c r="A146" s="8"/>
      <c r="C146" s="3" t="str">
        <f>CONCATENATE("    ",B139)</f>
        <v xml:space="preserve">    You are in the Moderate Loss of Function category. See below for more information.</v>
      </c>
    </row>
    <row r="147" spans="1:3" x14ac:dyDescent="0.25">
      <c r="A147" s="8"/>
    </row>
    <row r="148" spans="1:3" x14ac:dyDescent="0.25">
      <c r="A148" s="15"/>
      <c r="C148" s="3" t="s">
        <v>43</v>
      </c>
    </row>
    <row r="149" spans="1:3" x14ac:dyDescent="0.25">
      <c r="A149" s="15"/>
    </row>
    <row r="150" spans="1:3" x14ac:dyDescent="0.25">
      <c r="A150" s="15"/>
      <c r="C150" s="3" t="str">
        <f>CONCATENATE( "    &lt;piechart percentage=",B140," /&gt;")</f>
        <v xml:space="preserve">    &lt;piechart percentage=26.9 /&gt;</v>
      </c>
    </row>
    <row r="151" spans="1:3" x14ac:dyDescent="0.25">
      <c r="A151" s="15"/>
      <c r="C151" s="3" t="str">
        <f>"  &lt;/Genotype&gt;"</f>
        <v xml:space="preserve">  &lt;/Genotype&gt;</v>
      </c>
    </row>
    <row r="152" spans="1:3" x14ac:dyDescent="0.25">
      <c r="A152" s="15" t="s">
        <v>46</v>
      </c>
      <c r="B152" s="9" t="str">
        <f>J23</f>
        <v>Your TRPC4 gene has no variants. A normal gene is referred to as a "wild-type" gene.</v>
      </c>
      <c r="C152" s="3" t="str">
        <f>CONCATENATE("  &lt;Genotype hgvs=",CHAR(34),B124,B126,";",B126,CHAR(34)," name=",CHAR(34),B34,CHAR(34),"&gt; ")</f>
        <v xml:space="preserve">  &lt;Genotype hgvs="NC_000013.11:g.[37793875=];[37793875=]" name="G37793875T"&gt; </v>
      </c>
    </row>
    <row r="153" spans="1:3" x14ac:dyDescent="0.25">
      <c r="A153" s="8" t="s">
        <v>47</v>
      </c>
      <c r="B153" s="9" t="str">
        <f t="shared" ref="B153:B154" si="9">J24</f>
        <v>This variant is not associated with increased risk.</v>
      </c>
      <c r="C153" s="3" t="s">
        <v>26</v>
      </c>
    </row>
    <row r="154" spans="1:3" x14ac:dyDescent="0.25">
      <c r="A154" s="8" t="s">
        <v>41</v>
      </c>
      <c r="B154" s="9">
        <f t="shared" si="9"/>
        <v>25.6</v>
      </c>
      <c r="C154" s="3" t="s">
        <v>38</v>
      </c>
    </row>
    <row r="155" spans="1:3" x14ac:dyDescent="0.25">
      <c r="A155" s="15"/>
    </row>
    <row r="156" spans="1:3" x14ac:dyDescent="0.25">
      <c r="A156" s="8"/>
      <c r="C156" s="3" t="str">
        <f>CONCATENATE("    ",B152)</f>
        <v xml:space="preserve">    Your TRPC4 gene has no variants. A normal gene is referred to as a "wild-type" gene.</v>
      </c>
    </row>
    <row r="157" spans="1:3" x14ac:dyDescent="0.25">
      <c r="A157" s="8"/>
    </row>
    <row r="158" spans="1:3" x14ac:dyDescent="0.25">
      <c r="A158" s="15"/>
      <c r="C158" s="3" t="s">
        <v>43</v>
      </c>
    </row>
    <row r="159" spans="1:3" x14ac:dyDescent="0.25">
      <c r="A159" s="15"/>
    </row>
    <row r="160" spans="1:3" x14ac:dyDescent="0.25">
      <c r="A160" s="15"/>
      <c r="C160" s="3" t="str">
        <f>CONCATENATE( "    &lt;piechart percentage=",B154," /&gt;")</f>
        <v xml:space="preserve">    &lt;piechart percentage=25.6 /&gt;</v>
      </c>
    </row>
    <row r="161" spans="1:3" x14ac:dyDescent="0.25">
      <c r="A161" s="15"/>
      <c r="C161" s="3" t="str">
        <f>"  &lt;/Genotype&gt;"</f>
        <v xml:space="preserve">  &lt;/Genotype&gt;</v>
      </c>
    </row>
    <row r="162" spans="1:3" x14ac:dyDescent="0.25">
      <c r="A162" s="15"/>
      <c r="C162" s="3" t="str">
        <f>C38</f>
        <v>&lt;# C37793812T #&gt;</v>
      </c>
    </row>
    <row r="163" spans="1:3" x14ac:dyDescent="0.25">
      <c r="A163" s="15" t="s">
        <v>37</v>
      </c>
      <c r="B163" s="21" t="str">
        <f>K14</f>
        <v>NC_000013.11:g.</v>
      </c>
      <c r="C163" s="3" t="str">
        <f>CONCATENATE("  &lt;Genotype hgvs=",CHAR(34),B163,B164,";",B165,CHAR(34)," name=",CHAR(34),B40,CHAR(34),"&gt; ")</f>
        <v xml:space="preserve">  &lt;Genotype hgvs="NC_000013.11:g.[37793812C&gt;T];[37793812=]" name="C37793812T"&gt; </v>
      </c>
    </row>
    <row r="164" spans="1:3" x14ac:dyDescent="0.25">
      <c r="A164" s="15" t="s">
        <v>35</v>
      </c>
      <c r="B164" s="21" t="str">
        <f t="shared" ref="B164:B168" si="10">K15</f>
        <v>[37793812C&gt;T]</v>
      </c>
    </row>
    <row r="165" spans="1:3" x14ac:dyDescent="0.25">
      <c r="A165" s="15" t="s">
        <v>31</v>
      </c>
      <c r="B165" s="21" t="str">
        <f t="shared" si="10"/>
        <v>[37793812=]</v>
      </c>
      <c r="C165" s="3" t="s">
        <v>38</v>
      </c>
    </row>
    <row r="166" spans="1:3" x14ac:dyDescent="0.25">
      <c r="A166" s="15" t="s">
        <v>39</v>
      </c>
      <c r="B166" s="21" t="str">
        <f t="shared" si="10"/>
        <v>People with this variant have one copy of the [C37793812T](https://www.ncbi.nlm.nih.gov/SNP/snp_ref.cgi?rs=6650469) variant. This substitution of a single nucleotide is known as a missense mutation.</v>
      </c>
      <c r="C166" s="3" t="s">
        <v>26</v>
      </c>
    </row>
    <row r="167" spans="1:3" x14ac:dyDescent="0.25">
      <c r="A167" s="8" t="s">
        <v>40</v>
      </c>
      <c r="B167" s="21" t="str">
        <f t="shared" si="10"/>
        <v>This variant is not associated with increased risk.</v>
      </c>
      <c r="C167" s="3" t="str">
        <f>CONCATENATE("    ",B166)</f>
        <v xml:space="preserve">    People with this variant have one copy of the [C37793812T](https://www.ncbi.nlm.nih.gov/SNP/snp_ref.cgi?rs=6650469) variant. This substitution of a single nucleotide is known as a missense mutation.</v>
      </c>
    </row>
    <row r="168" spans="1:3" x14ac:dyDescent="0.25">
      <c r="A168" s="8" t="s">
        <v>41</v>
      </c>
      <c r="B168" s="21">
        <f t="shared" si="10"/>
        <v>48</v>
      </c>
    </row>
    <row r="169" spans="1:3" x14ac:dyDescent="0.25">
      <c r="A169" s="15"/>
      <c r="C169" s="3" t="s">
        <v>42</v>
      </c>
    </row>
    <row r="170" spans="1:3" x14ac:dyDescent="0.25">
      <c r="A170" s="8"/>
    </row>
    <row r="171" spans="1:3" x14ac:dyDescent="0.25">
      <c r="A171" s="8"/>
      <c r="C171" s="3" t="str">
        <f>CONCATENATE("    ",B167)</f>
        <v xml:space="preserve">    This variant is not associated with increased risk.</v>
      </c>
    </row>
    <row r="172" spans="1:3" x14ac:dyDescent="0.25">
      <c r="A172" s="8"/>
    </row>
    <row r="173" spans="1:3" x14ac:dyDescent="0.25">
      <c r="A173" s="8"/>
      <c r="C173" s="3" t="s">
        <v>43</v>
      </c>
    </row>
    <row r="174" spans="1:3" x14ac:dyDescent="0.25">
      <c r="A174" s="15"/>
    </row>
    <row r="175" spans="1:3" x14ac:dyDescent="0.25">
      <c r="A175" s="15"/>
      <c r="C175" s="3" t="str">
        <f>CONCATENATE( "    &lt;piechart percentage=",B168," /&gt;")</f>
        <v xml:space="preserve">    &lt;piechart percentage=48 /&gt;</v>
      </c>
    </row>
    <row r="176" spans="1:3" x14ac:dyDescent="0.25">
      <c r="A176" s="15"/>
      <c r="C176" s="3" t="str">
        <f>"  &lt;/Genotype&gt;"</f>
        <v xml:space="preserve">  &lt;/Genotype&gt;</v>
      </c>
    </row>
    <row r="177" spans="1:3" x14ac:dyDescent="0.25">
      <c r="A177" s="15" t="s">
        <v>44</v>
      </c>
      <c r="B177" s="9" t="str">
        <f>K20</f>
        <v>People with this variant have two copies of the [C37793812T](https://www.ncbi.nlm.nih.gov/SNP/snp_ref.cgi?rs=6650469) variant. This substitution of a single nucleotide is known as a missense mutation.</v>
      </c>
      <c r="C177" s="3" t="str">
        <f>CONCATENATE("  &lt;Genotype hgvs=",CHAR(34),B163,B164,";",B164,CHAR(34)," name=",CHAR(34),B40,CHAR(34),"&gt; ")</f>
        <v xml:space="preserve">  &lt;Genotype hgvs="NC_000013.11:g.[37793812C&gt;T];[37793812C&gt;T]" name="C37793812T"&gt; </v>
      </c>
    </row>
    <row r="178" spans="1:3" x14ac:dyDescent="0.25">
      <c r="A178" s="8" t="s">
        <v>45</v>
      </c>
      <c r="B178" s="9" t="str">
        <f t="shared" ref="B178:B179" si="11">K21</f>
        <v>You are in the Moderate Loss of Function category. See below for more information.</v>
      </c>
      <c r="C178" s="3" t="s">
        <v>26</v>
      </c>
    </row>
    <row r="179" spans="1:3" x14ac:dyDescent="0.25">
      <c r="A179" s="8" t="s">
        <v>41</v>
      </c>
      <c r="B179" s="9">
        <f t="shared" si="11"/>
        <v>28</v>
      </c>
      <c r="C179" s="3" t="s">
        <v>38</v>
      </c>
    </row>
    <row r="180" spans="1:3" x14ac:dyDescent="0.25">
      <c r="A180" s="8"/>
    </row>
    <row r="181" spans="1:3" x14ac:dyDescent="0.25">
      <c r="A181" s="15"/>
      <c r="C181" s="3" t="str">
        <f>CONCATENATE("    ",B177)</f>
        <v xml:space="preserve">    People with this variant have two copies of the [C37793812T](https://www.ncbi.nlm.nih.gov/SNP/snp_ref.cgi?rs=6650469) variant. This substitution of a single nucleotide is known as a missense mutation.</v>
      </c>
    </row>
    <row r="182" spans="1:3" x14ac:dyDescent="0.25">
      <c r="A182" s="8"/>
    </row>
    <row r="183" spans="1:3" x14ac:dyDescent="0.25">
      <c r="A183" s="8"/>
      <c r="C183" s="3" t="s">
        <v>42</v>
      </c>
    </row>
    <row r="184" spans="1:3" x14ac:dyDescent="0.25">
      <c r="A184" s="8"/>
    </row>
    <row r="185" spans="1:3" x14ac:dyDescent="0.25">
      <c r="A185" s="8"/>
      <c r="C185" s="3" t="str">
        <f>CONCATENATE("    ",B178)</f>
        <v xml:space="preserve">    You are in the Moderate Loss of Function category. See below for more information.</v>
      </c>
    </row>
    <row r="186" spans="1:3" x14ac:dyDescent="0.25">
      <c r="A186" s="8"/>
    </row>
    <row r="187" spans="1:3" x14ac:dyDescent="0.25">
      <c r="A187" s="15"/>
      <c r="C187" s="3" t="s">
        <v>43</v>
      </c>
    </row>
    <row r="188" spans="1:3" x14ac:dyDescent="0.25">
      <c r="A188" s="15"/>
    </row>
    <row r="189" spans="1:3" x14ac:dyDescent="0.25">
      <c r="A189" s="15"/>
      <c r="C189" s="3" t="str">
        <f>CONCATENATE( "    &lt;piechart percentage=",B179," /&gt;")</f>
        <v xml:space="preserve">    &lt;piechart percentage=28 /&gt;</v>
      </c>
    </row>
    <row r="190" spans="1:3" x14ac:dyDescent="0.25">
      <c r="A190" s="15"/>
      <c r="C190" s="3" t="str">
        <f>"  &lt;/Genotype&gt;"</f>
        <v xml:space="preserve">  &lt;/Genotype&gt;</v>
      </c>
    </row>
    <row r="191" spans="1:3" x14ac:dyDescent="0.25">
      <c r="A191" s="15" t="s">
        <v>46</v>
      </c>
      <c r="B191" s="9" t="str">
        <f>K23</f>
        <v>Your TRPC4 gene has no variants. A normal gene is referred to as a "wild-type" gene.</v>
      </c>
      <c r="C191" s="3" t="str">
        <f>CONCATENATE("  &lt;Genotype hgvs=",CHAR(34),B163,B165,";",B165,CHAR(34)," name=",CHAR(34),B40,CHAR(34),"&gt; ")</f>
        <v xml:space="preserve">  &lt;Genotype hgvs="NC_000013.11:g.[37793812=];[37793812=]" name="C37793812T"&gt; </v>
      </c>
    </row>
    <row r="192" spans="1:3" x14ac:dyDescent="0.25">
      <c r="A192" s="8" t="s">
        <v>47</v>
      </c>
      <c r="B192" s="9" t="str">
        <f t="shared" ref="B192:B193" si="12">K24</f>
        <v>This variant is not associated with increased risk.</v>
      </c>
      <c r="C192" s="3" t="s">
        <v>26</v>
      </c>
    </row>
    <row r="193" spans="1:3" x14ac:dyDescent="0.25">
      <c r="A193" s="8" t="s">
        <v>41</v>
      </c>
      <c r="B193" s="9">
        <f t="shared" si="12"/>
        <v>24</v>
      </c>
      <c r="C193" s="3" t="s">
        <v>38</v>
      </c>
    </row>
    <row r="194" spans="1:3" x14ac:dyDescent="0.25">
      <c r="A194" s="15"/>
    </row>
    <row r="195" spans="1:3" x14ac:dyDescent="0.25">
      <c r="A195" s="8"/>
      <c r="C195" s="3" t="str">
        <f>CONCATENATE("    ",B191)</f>
        <v xml:space="preserve">    Your TRPC4 gene has no variants. A normal gene is referred to as a "wild-type" gene.</v>
      </c>
    </row>
    <row r="196" spans="1:3" x14ac:dyDescent="0.25">
      <c r="A196" s="8"/>
    </row>
    <row r="197" spans="1:3" x14ac:dyDescent="0.25">
      <c r="A197" s="15"/>
      <c r="C197" s="3" t="s">
        <v>43</v>
      </c>
    </row>
    <row r="198" spans="1:3" x14ac:dyDescent="0.25">
      <c r="A198" s="15"/>
    </row>
    <row r="199" spans="1:3" x14ac:dyDescent="0.25">
      <c r="A199" s="15"/>
      <c r="C199" s="3" t="str">
        <f>CONCATENATE( "    &lt;piechart percentage=",B193," /&gt;")</f>
        <v xml:space="preserve">    &lt;piechart percentage=24 /&gt;</v>
      </c>
    </row>
    <row r="200" spans="1:3" x14ac:dyDescent="0.25">
      <c r="A200" s="15"/>
      <c r="C200" s="3" t="str">
        <f>"  &lt;/Genotype&gt;"</f>
        <v xml:space="preserve">  &lt;/Genotype&gt;</v>
      </c>
    </row>
    <row r="201" spans="1:3" x14ac:dyDescent="0.25">
      <c r="A201" s="15"/>
      <c r="C201" s="3" t="s">
        <v>48</v>
      </c>
    </row>
    <row r="202" spans="1:3" x14ac:dyDescent="0.25">
      <c r="A202" s="15" t="s">
        <v>49</v>
      </c>
      <c r="B202" s="9" t="str">
        <f>CONCATENATE("Your ",B2," gene has an unknown variant.")</f>
        <v>Your TRPC4 gene has an unknown variant.</v>
      </c>
      <c r="C202" s="3" t="str">
        <f>CONCATENATE("  &lt;Genotype hgvs=",CHAR(34),"unknown",CHAR(34),"&gt; ")</f>
        <v xml:space="preserve">  &lt;Genotype hgvs="unknown"&gt; </v>
      </c>
    </row>
    <row r="203" spans="1:3" x14ac:dyDescent="0.25">
      <c r="A203" s="8" t="s">
        <v>49</v>
      </c>
      <c r="B203" s="9" t="s">
        <v>50</v>
      </c>
      <c r="C203" s="3" t="s">
        <v>26</v>
      </c>
    </row>
    <row r="204" spans="1:3" x14ac:dyDescent="0.25">
      <c r="A204" s="8" t="s">
        <v>41</v>
      </c>
      <c r="C204" s="3" t="s">
        <v>38</v>
      </c>
    </row>
    <row r="205" spans="1:3" x14ac:dyDescent="0.25">
      <c r="A205" s="8"/>
    </row>
    <row r="206" spans="1:3" x14ac:dyDescent="0.25">
      <c r="A206" s="8"/>
      <c r="C206" s="3" t="str">
        <f>CONCATENATE("    ",B202)</f>
        <v xml:space="preserve">    Your TRPC4 gene has an unknown variant.</v>
      </c>
    </row>
    <row r="207" spans="1:3" x14ac:dyDescent="0.25">
      <c r="A207" s="8"/>
    </row>
    <row r="208" spans="1:3" x14ac:dyDescent="0.25">
      <c r="A208" s="15"/>
      <c r="C208" s="3" t="s">
        <v>43</v>
      </c>
    </row>
    <row r="209" spans="1:3" x14ac:dyDescent="0.25">
      <c r="A209" s="15"/>
    </row>
    <row r="210" spans="1:3" x14ac:dyDescent="0.25">
      <c r="A210" s="15"/>
      <c r="C210" s="3" t="str">
        <f>CONCATENATE( "    &lt;piechart percentage=",B204," /&gt;")</f>
        <v xml:space="preserve">    &lt;piechart percentage= /&gt;</v>
      </c>
    </row>
    <row r="211" spans="1:3" x14ac:dyDescent="0.25">
      <c r="A211" s="15"/>
      <c r="C211" s="3" t="str">
        <f>"  &lt;/Genotype&gt;"</f>
        <v xml:space="preserve">  &lt;/Genotype&gt;</v>
      </c>
    </row>
    <row r="212" spans="1:3" x14ac:dyDescent="0.25">
      <c r="A212" s="15"/>
      <c r="C212" s="3" t="s">
        <v>51</v>
      </c>
    </row>
    <row r="213" spans="1:3" x14ac:dyDescent="0.25">
      <c r="A213" s="15" t="s">
        <v>46</v>
      </c>
      <c r="B213" s="9" t="str">
        <f>CONCATENATE("Your ",B2," gene has no variants. A normal gene is referred to as a ",CHAR(34),"wild-type",CHAR(34)," gene.")</f>
        <v>Your TRPC4 gene has no variants. A normal gene is referred to as a "wild-type" gene.</v>
      </c>
      <c r="C213" s="3" t="str">
        <f>CONCATENATE("  &lt;Genotype hgvs=",CHAR(34),"wildtype",CHAR(34),"&gt;")</f>
        <v xml:space="preserve">  &lt;Genotype hgvs="wildtype"&gt;</v>
      </c>
    </row>
    <row r="214" spans="1:3" x14ac:dyDescent="0.25">
      <c r="A214" s="8" t="s">
        <v>47</v>
      </c>
      <c r="B214" s="9" t="s">
        <v>52</v>
      </c>
      <c r="C214" s="3" t="s">
        <v>26</v>
      </c>
    </row>
    <row r="215" spans="1:3" x14ac:dyDescent="0.25">
      <c r="A215" s="8" t="s">
        <v>41</v>
      </c>
      <c r="C215" s="3" t="s">
        <v>38</v>
      </c>
    </row>
    <row r="216" spans="1:3" x14ac:dyDescent="0.25">
      <c r="A216" s="8"/>
    </row>
    <row r="217" spans="1:3" x14ac:dyDescent="0.25">
      <c r="A217" s="8"/>
      <c r="C217" s="3" t="str">
        <f>CONCATENATE("    ",B213)</f>
        <v xml:space="preserve">    Your TRPC4 gene has no variants. A normal gene is referred to as a "wild-type" gene.</v>
      </c>
    </row>
    <row r="218" spans="1:3" x14ac:dyDescent="0.25">
      <c r="A218" s="8"/>
    </row>
    <row r="219" spans="1:3" x14ac:dyDescent="0.25">
      <c r="A219" s="8"/>
      <c r="C219" s="3" t="s">
        <v>43</v>
      </c>
    </row>
    <row r="220" spans="1:3" x14ac:dyDescent="0.25">
      <c r="A220" s="15"/>
    </row>
    <row r="221" spans="1:3" x14ac:dyDescent="0.25">
      <c r="A221" s="8"/>
      <c r="C221" s="3" t="str">
        <f>CONCATENATE( "    &lt;piechart percentage=",B215," /&gt;")</f>
        <v xml:space="preserve">    &lt;piechart percentage= /&gt;</v>
      </c>
    </row>
    <row r="222" spans="1:3" x14ac:dyDescent="0.25">
      <c r="A222" s="8"/>
      <c r="C222" s="3" t="str">
        <f>"  &lt;/Genotype&gt;"</f>
        <v xml:space="preserve">  &lt;/Genotype&gt;</v>
      </c>
    </row>
    <row r="223" spans="1:3" x14ac:dyDescent="0.25">
      <c r="A223" s="8"/>
      <c r="C223" s="3" t="str">
        <f>"&lt;/GeneAnalysis&gt;"</f>
        <v>&lt;/GeneAnalysis&gt;</v>
      </c>
    </row>
    <row r="224" spans="1:3" s="18" customFormat="1" x14ac:dyDescent="0.25">
      <c r="A224" s="27"/>
      <c r="B224" s="17"/>
    </row>
    <row r="225" spans="1:3" x14ac:dyDescent="0.25">
      <c r="A225" s="3" t="s">
        <v>513</v>
      </c>
      <c r="B225" s="9" t="s">
        <v>522</v>
      </c>
      <c r="C225" s="3" t="str">
        <f>CONCATENATE("&lt;# ",A225," ",B225," #&gt;")</f>
        <v>&lt;# symptoms  vision problems; pain; chills and night sweats; multiple chemical sensitivity/allergies; inflamation; #&gt;</v>
      </c>
    </row>
    <row r="227" spans="1:3" x14ac:dyDescent="0.25">
      <c r="B227" s="9" t="s">
        <v>521</v>
      </c>
      <c r="C227" s="3" t="str">
        <f>CONCATENATE("&lt;symptoms ",B227," /&gt;")</f>
        <v>&lt;symptoms D014786 D010146 D023341 D018777 D007249 /&gt;</v>
      </c>
    </row>
    <row r="229" spans="1:3" x14ac:dyDescent="0.25">
      <c r="A229" s="3" t="s">
        <v>514</v>
      </c>
      <c r="B229" s="34" t="s">
        <v>546</v>
      </c>
      <c r="C229" s="3" t="str">
        <f>CONCATENATE("&lt;# ",A229," ",B229," #&gt;")</f>
        <v>&lt;# Tissue List male tissue; female tissue;  #&gt;</v>
      </c>
    </row>
    <row r="231" spans="1:3" x14ac:dyDescent="0.25">
      <c r="B231" s="34" t="s">
        <v>547</v>
      </c>
      <c r="C231" s="3" t="str">
        <f>CONCATENATE("&lt;TissueList ",B231," /&gt;")</f>
        <v>&lt;TissueList D005837 D005836 /&gt;</v>
      </c>
    </row>
    <row r="233" spans="1:3" x14ac:dyDescent="0.25">
      <c r="A233" s="3" t="s">
        <v>515</v>
      </c>
      <c r="B233" s="9" t="s">
        <v>516</v>
      </c>
      <c r="C233" s="3" t="str">
        <f>CONCATENATE("&lt;# ",A233," ",B233," #&gt;")</f>
        <v>&lt;# Pathways Nicotine metabolism, ion transport, ion channel gating #&gt;</v>
      </c>
    </row>
    <row r="235" spans="1:3" x14ac:dyDescent="0.25">
      <c r="B235" s="9" t="s">
        <v>517</v>
      </c>
      <c r="C235" s="3" t="str">
        <f>CONCATENATE("&lt;Pathways ",B235," /&gt;")</f>
        <v>&lt;Pathways D011978 D017136 D015640 /&gt;</v>
      </c>
    </row>
    <row r="237" spans="1:3" x14ac:dyDescent="0.25">
      <c r="A237" s="3" t="s">
        <v>518</v>
      </c>
      <c r="B237" s="3" t="s">
        <v>519</v>
      </c>
      <c r="C237" s="3" t="str">
        <f>CONCATENATE("&lt;# ",A237," ",B237," #&gt;")</f>
        <v>&lt;# Diseases cancer; cancer, lung cancer; Disease susceptibility - increased susceptibility to viral, bacterial, and parasitical infections; disease, Genetic Predisposition to Disease; nicotine dependency; #&gt;</v>
      </c>
    </row>
    <row r="239" spans="1:3" x14ac:dyDescent="0.25">
      <c r="B239" s="3" t="s">
        <v>520</v>
      </c>
      <c r="C239" s="3" t="str">
        <f>CONCATENATE("&lt;diseases ",B239," /&gt;")</f>
        <v>&lt;diseases D009369 D008175 D004198 D01402 /&gt;</v>
      </c>
    </row>
    <row r="911" spans="3:3" x14ac:dyDescent="0.25">
      <c r="C911" s="3"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3"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3"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3"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3"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3"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3"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3"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3"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3"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3"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3"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3"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3"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3"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3"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3"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3"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3"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3"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A095-3165-4F8A-B401-3D3C73D383FB}">
  <dimension ref="A1:AJ2327"/>
  <sheetViews>
    <sheetView topLeftCell="A126" zoomScaleNormal="100" workbookViewId="0">
      <selection activeCell="A133" sqref="A133:XFD13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472</v>
      </c>
      <c r="C2" s="3" t="str">
        <f>CONCATENATE("&lt;",A2," ",B2," /&gt;")</f>
        <v>&lt;Gene_Name IFNG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B4" s="9" t="s">
        <v>541</v>
      </c>
      <c r="C4" s="3" t="str">
        <f>CONCATENATE("&lt;",A4," ",B4," /&gt;")</f>
        <v>&lt;GeneName_full Interferon gamma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IFNG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33" t="s">
        <v>490</v>
      </c>
      <c r="C8" s="3" t="str">
        <f>B8</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v>
      </c>
      <c r="H8" s="3" t="s">
        <v>8</v>
      </c>
      <c r="I8" s="11" t="s">
        <v>9</v>
      </c>
      <c r="J8" s="3">
        <v>0.24</v>
      </c>
      <c r="K8" s="3">
        <v>0.13700000000000001</v>
      </c>
      <c r="L8" s="3">
        <f t="shared" si="0"/>
        <v>1.751824817518248</v>
      </c>
      <c r="X8" s="13"/>
      <c r="Y8" s="10"/>
      <c r="Z8" s="10"/>
      <c r="AA8" s="10"/>
      <c r="AC8" s="10"/>
    </row>
    <row r="9" spans="1:36" x14ac:dyDescent="0.25">
      <c r="A9" s="8"/>
      <c r="B9" s="36"/>
      <c r="H9" s="3" t="s">
        <v>10</v>
      </c>
      <c r="I9" s="11" t="s">
        <v>11</v>
      </c>
      <c r="J9" s="3">
        <v>0.24</v>
      </c>
      <c r="K9" s="3">
        <v>0.13700000000000001</v>
      </c>
      <c r="L9" s="3">
        <f t="shared" si="0"/>
        <v>1.751824817518248</v>
      </c>
      <c r="Y9" s="10"/>
      <c r="Z9" s="10"/>
      <c r="AA9" s="10"/>
      <c r="AC9" s="10"/>
    </row>
    <row r="10" spans="1:36" x14ac:dyDescent="0.25">
      <c r="A10" s="8" t="s">
        <v>12</v>
      </c>
      <c r="B10" s="15">
        <v>12</v>
      </c>
      <c r="C10" s="3" t="str">
        <f>CONCATENATE("This gene is located on chromosome ",B10,". The ",B11," it creates acts in your ",B12)</f>
        <v>This gene is located on chromosome 12. The protein it creates acts in your bone marrow and lymph nodes.</v>
      </c>
      <c r="H10" s="3" t="s">
        <v>13</v>
      </c>
      <c r="I10" s="11" t="s">
        <v>6</v>
      </c>
      <c r="J10" s="3">
        <v>0.44</v>
      </c>
      <c r="K10" s="3">
        <v>0.316</v>
      </c>
      <c r="L10" s="3">
        <f t="shared" si="0"/>
        <v>1.3924050632911393</v>
      </c>
      <c r="Y10" s="10"/>
      <c r="Z10" s="10"/>
      <c r="AA10" s="10"/>
      <c r="AC10" s="10"/>
    </row>
    <row r="11" spans="1:36" x14ac:dyDescent="0.25">
      <c r="A11" s="8" t="s">
        <v>14</v>
      </c>
      <c r="B11" s="34" t="s">
        <v>15</v>
      </c>
      <c r="H11" s="3" t="s">
        <v>16</v>
      </c>
      <c r="I11" s="11" t="s">
        <v>17</v>
      </c>
      <c r="J11" s="3">
        <v>0.45</v>
      </c>
      <c r="K11" s="3">
        <v>0.33100000000000002</v>
      </c>
      <c r="L11" s="3">
        <f t="shared" si="0"/>
        <v>1.3595166163141994</v>
      </c>
      <c r="Y11" s="6"/>
      <c r="AC11" s="10"/>
    </row>
    <row r="12" spans="1:36" x14ac:dyDescent="0.25">
      <c r="A12" s="8" t="s">
        <v>18</v>
      </c>
      <c r="B12" s="34" t="s">
        <v>473</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A68156382G</v>
      </c>
      <c r="I13" s="18" t="str">
        <f>B28</f>
        <v>G-179T</v>
      </c>
    </row>
    <row r="14" spans="1:36" ht="16.5" thickBot="1" x14ac:dyDescent="0.3">
      <c r="A14" s="8" t="s">
        <v>3</v>
      </c>
      <c r="B14" s="32" t="s">
        <v>472</v>
      </c>
      <c r="C14" s="3" t="str">
        <f>CONCATENATE("&lt;GeneAnalysis gene=",CHAR(34),B14,CHAR(34)," interval=",CHAR(34),B15,CHAR(34),"&gt; ")</f>
        <v xml:space="preserve">&lt;GeneAnalysis gene="IFNG" interval="NC_000012.12:g.68154770_68159741"&gt; </v>
      </c>
      <c r="H14" s="31" t="s">
        <v>453</v>
      </c>
      <c r="I14" s="19" t="s">
        <v>78</v>
      </c>
      <c r="J14" s="19"/>
      <c r="K14" s="19"/>
      <c r="L14" s="19"/>
      <c r="M14" s="19"/>
      <c r="N14" s="19"/>
      <c r="O14" s="40"/>
      <c r="P14" s="20"/>
      <c r="Q14" s="40"/>
      <c r="R14" s="40"/>
      <c r="S14" s="20"/>
      <c r="T14" s="20"/>
      <c r="U14" s="40"/>
      <c r="V14" s="40"/>
      <c r="W14" s="20"/>
      <c r="X14" s="20"/>
      <c r="Y14" s="20"/>
      <c r="Z14" s="20"/>
    </row>
    <row r="15" spans="1:36" x14ac:dyDescent="0.25">
      <c r="A15" s="8" t="s">
        <v>24</v>
      </c>
      <c r="B15" s="34" t="s">
        <v>475</v>
      </c>
      <c r="H15" s="9" t="s">
        <v>483</v>
      </c>
      <c r="I15" s="9" t="s">
        <v>481</v>
      </c>
      <c r="J15" s="9"/>
      <c r="K15" s="9"/>
      <c r="L15" s="9"/>
      <c r="M15" s="9"/>
      <c r="N15" s="9"/>
      <c r="O15" s="9"/>
      <c r="P15" s="9"/>
      <c r="Q15" s="9"/>
      <c r="R15" s="9"/>
      <c r="S15" s="9"/>
      <c r="T15" s="9"/>
      <c r="U15" s="9"/>
      <c r="V15" s="9"/>
      <c r="W15" s="9"/>
      <c r="X15" s="9"/>
      <c r="Y15" s="9"/>
      <c r="Z15" s="9"/>
    </row>
    <row r="16" spans="1:36" x14ac:dyDescent="0.25">
      <c r="A16" s="8" t="s">
        <v>25</v>
      </c>
      <c r="B16" s="34" t="s">
        <v>476</v>
      </c>
      <c r="C16" s="3" t="str">
        <f>CONCATENATE("# What are some common mutations of ",B14,"?")</f>
        <v># What are some common mutations of IFNG?</v>
      </c>
      <c r="H16" s="9" t="s">
        <v>484</v>
      </c>
      <c r="I16" s="9" t="s">
        <v>482</v>
      </c>
      <c r="J16" s="9"/>
      <c r="K16" s="9"/>
      <c r="L16" s="9"/>
      <c r="M16" s="9"/>
      <c r="N16" s="9"/>
      <c r="O16" s="9"/>
      <c r="P16" s="9"/>
      <c r="Q16" s="9"/>
      <c r="R16" s="9"/>
      <c r="S16" s="9"/>
      <c r="T16" s="9"/>
      <c r="U16" s="9"/>
      <c r="V16" s="9"/>
      <c r="W16" s="9"/>
      <c r="X16" s="9"/>
      <c r="Y16" s="9"/>
      <c r="Z16" s="9"/>
    </row>
    <row r="17" spans="1:26" x14ac:dyDescent="0.25">
      <c r="A17" s="8"/>
      <c r="B17" s="34"/>
      <c r="C17" s="3" t="s">
        <v>26</v>
      </c>
      <c r="H17" s="9" t="str">
        <f>CONCATENATE("People with this variant have one copy of the ",B25,"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B18" s="34"/>
      <c r="C18" s="3" t="str">
        <f>CONCATENATE("There are ",B16," common variants in ",B14,": ",B25," and ",B31,".")</f>
        <v>There are two common variants in IFNG: [A68156382G](https://www.ncbi.nlm.nih.gov/projects/SNP/snp_ref.cgi?rs=2069718) and [G-179T](https://www.ncbi.nlm.nih.gov/clinvar/variation/14724/).</v>
      </c>
      <c r="H18" s="9" t="s">
        <v>544</v>
      </c>
      <c r="I18" s="9" t="s">
        <v>28</v>
      </c>
      <c r="J18" s="9"/>
      <c r="K18" s="9"/>
      <c r="L18" s="9"/>
      <c r="M18" s="9"/>
      <c r="N18" s="9"/>
      <c r="O18" s="9"/>
      <c r="P18" s="9"/>
      <c r="Q18" s="9"/>
      <c r="R18" s="9"/>
      <c r="S18" s="9"/>
      <c r="T18" s="9"/>
      <c r="U18" s="9"/>
      <c r="V18" s="9"/>
      <c r="W18" s="9"/>
      <c r="X18" s="9"/>
      <c r="Y18" s="9"/>
      <c r="Z18" s="9"/>
    </row>
    <row r="19" spans="1:26" x14ac:dyDescent="0.25">
      <c r="B19" s="34"/>
      <c r="H19" s="9">
        <v>47.3</v>
      </c>
      <c r="I19" s="9">
        <v>1.7</v>
      </c>
      <c r="J19" s="9"/>
      <c r="K19" s="9"/>
      <c r="L19" s="9"/>
      <c r="M19" s="9"/>
      <c r="N19" s="9"/>
      <c r="O19" s="9"/>
      <c r="P19" s="9"/>
      <c r="Q19" s="9"/>
      <c r="R19" s="9"/>
      <c r="S19" s="9"/>
      <c r="T19" s="9"/>
      <c r="U19" s="9"/>
      <c r="V19" s="9"/>
      <c r="W19" s="9"/>
      <c r="X19" s="9"/>
      <c r="Y19" s="9"/>
      <c r="Z19" s="9"/>
    </row>
    <row r="20" spans="1:26" x14ac:dyDescent="0.25">
      <c r="B20" s="34"/>
      <c r="C20" s="3" t="str">
        <f>CONCATENATE("&lt;# ",B22," #&gt;")</f>
        <v>&lt;# A68156382G #&gt;</v>
      </c>
      <c r="H20" s="9" t="str">
        <f>CONCATENATE("People with this variant have two copies of the ",B25,"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[G-179T](https://www.ncbi.nlm.nih.gov/clinvar/variation/14724/)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29</v>
      </c>
      <c r="B21" s="38" t="s">
        <v>428</v>
      </c>
      <c r="C21" s="3" t="str">
        <f>CONCATENATE("  &lt;Variant hgvs=",CHAR(34),B21,CHAR(34)," name=",CHAR(34),B22,CHAR(34),"&gt; ")</f>
        <v xml:space="preserve">  &lt;Variant hgvs="NC_000012.12:g.68156382A&gt;G" name="A68156382G"&gt; </v>
      </c>
      <c r="H21" s="9" t="s">
        <v>28</v>
      </c>
      <c r="I21" s="9" t="s">
        <v>545</v>
      </c>
      <c r="J21" s="9"/>
      <c r="K21" s="9"/>
      <c r="L21" s="9"/>
      <c r="M21" s="9"/>
      <c r="N21" s="9"/>
      <c r="O21" s="9"/>
      <c r="P21" s="9"/>
      <c r="Q21" s="9"/>
      <c r="R21" s="9"/>
      <c r="S21" s="9"/>
      <c r="T21" s="9"/>
      <c r="U21" s="9"/>
      <c r="V21" s="9"/>
      <c r="W21" s="9"/>
      <c r="X21" s="9"/>
      <c r="Y21" s="9"/>
      <c r="Z21" s="9"/>
    </row>
    <row r="22" spans="1:26" x14ac:dyDescent="0.25">
      <c r="A22" s="15" t="s">
        <v>30</v>
      </c>
      <c r="B22" s="39" t="s">
        <v>479</v>
      </c>
      <c r="H22" s="9">
        <v>26.5</v>
      </c>
      <c r="I22" s="9">
        <v>0.5</v>
      </c>
      <c r="J22" s="9"/>
      <c r="K22" s="9"/>
      <c r="L22" s="9"/>
      <c r="M22" s="9"/>
      <c r="N22" s="9"/>
      <c r="O22" s="9"/>
      <c r="P22" s="9"/>
      <c r="Q22" s="9"/>
      <c r="R22" s="9"/>
      <c r="S22" s="9"/>
      <c r="T22" s="9"/>
      <c r="U22" s="9"/>
      <c r="V22" s="9"/>
      <c r="W22" s="9"/>
      <c r="X22" s="9"/>
      <c r="Y22" s="9"/>
      <c r="Z22" s="9"/>
    </row>
    <row r="23" spans="1:26" x14ac:dyDescent="0.25">
      <c r="A23" s="15" t="s">
        <v>31</v>
      </c>
      <c r="B23" s="34" t="s">
        <v>36</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IFNG gene from thymine (T) to cytosine (C) resulting in incorrect protein function. This substitution of a single nucleotide is known as a missense variant.</v>
      </c>
      <c r="H23" s="9" t="str">
        <f>CONCATENATE("Your ",B14," gene has no variants. A normal gene is referred to as a ",CHAR(34),"wild-type",CHAR(34)," gene.")</f>
        <v>Your IFNG gene has no variants. A normal gene is referred to as a "wild-type" gene.</v>
      </c>
      <c r="I23" s="9" t="str">
        <f>CONCATENATE("Your ",B14," gene has no variants. A normal gene is referred to as a ",CHAR(34),"wild-type",CHAR(34)," gene.")</f>
        <v>Your IFNG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15" t="s">
        <v>33</v>
      </c>
      <c r="B24" s="34" t="s">
        <v>93</v>
      </c>
      <c r="H24" s="9" t="s">
        <v>544</v>
      </c>
      <c r="I24" s="9" t="s">
        <v>28</v>
      </c>
      <c r="J24" s="9"/>
      <c r="K24" s="9"/>
      <c r="L24" s="9"/>
      <c r="M24" s="9"/>
      <c r="N24" s="9"/>
      <c r="O24" s="9"/>
      <c r="P24" s="9"/>
      <c r="Q24" s="9"/>
      <c r="R24" s="9"/>
      <c r="S24" s="9"/>
      <c r="T24" s="9"/>
      <c r="U24" s="9"/>
      <c r="V24" s="9"/>
      <c r="W24" s="9"/>
      <c r="X24" s="9"/>
      <c r="Y24" s="9"/>
      <c r="Z24" s="9"/>
    </row>
    <row r="25" spans="1:26" x14ac:dyDescent="0.25">
      <c r="A25" s="15" t="s">
        <v>35</v>
      </c>
      <c r="B25" s="34" t="s">
        <v>480</v>
      </c>
      <c r="C25" s="3" t="str">
        <f>"  &lt;/Variant&gt;"</f>
        <v xml:space="preserve">  &lt;/Variant&gt;</v>
      </c>
      <c r="H25" s="9">
        <v>26.2</v>
      </c>
      <c r="I25" s="9">
        <v>97.8</v>
      </c>
      <c r="J25" s="9"/>
      <c r="K25" s="9"/>
      <c r="L25" s="9"/>
      <c r="M25" s="9"/>
      <c r="N25" s="9"/>
      <c r="O25" s="9"/>
      <c r="P25" s="9"/>
      <c r="Q25" s="9"/>
      <c r="R25" s="9"/>
      <c r="S25" s="9"/>
      <c r="T25" s="9"/>
      <c r="U25" s="9"/>
      <c r="V25" s="9"/>
      <c r="W25" s="9"/>
      <c r="X25" s="9"/>
      <c r="Y25" s="9"/>
      <c r="Z25" s="9"/>
    </row>
    <row r="26" spans="1:26" x14ac:dyDescent="0.25">
      <c r="A26" s="15"/>
      <c r="B26" s="34"/>
      <c r="C26" s="3" t="str">
        <f>CONCATENATE("&lt;# ",B28," #&gt;")</f>
        <v>&lt;# G-179T #&gt;</v>
      </c>
    </row>
    <row r="27" spans="1:26" x14ac:dyDescent="0.25">
      <c r="A27" s="8" t="s">
        <v>29</v>
      </c>
      <c r="B27" s="38" t="s">
        <v>429</v>
      </c>
      <c r="C27" s="3" t="str">
        <f>CONCATENATE("  &lt;Variant hgvs=",CHAR(34),B27,CHAR(34)," name=",CHAR(34),B28,CHAR(34),"&gt; ")</f>
        <v xml:space="preserve">  &lt;Variant hgvs="NC_000005.10:g.40831840C&gt;T" name="G-179T"&gt; </v>
      </c>
    </row>
    <row r="28" spans="1:26" x14ac:dyDescent="0.25">
      <c r="A28" s="15" t="s">
        <v>30</v>
      </c>
      <c r="B28" s="34" t="s">
        <v>477</v>
      </c>
    </row>
    <row r="29" spans="1:26" x14ac:dyDescent="0.25">
      <c r="A29" s="15" t="s">
        <v>31</v>
      </c>
      <c r="B29" s="34" t="s">
        <v>93</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30" spans="1:26" x14ac:dyDescent="0.25">
      <c r="A30" s="15" t="s">
        <v>33</v>
      </c>
      <c r="B30" s="34" t="s">
        <v>36</v>
      </c>
    </row>
    <row r="31" spans="1:26" x14ac:dyDescent="0.25">
      <c r="A31" s="15" t="s">
        <v>35</v>
      </c>
      <c r="B31" s="34" t="s">
        <v>478</v>
      </c>
      <c r="C31" s="3" t="str">
        <f>"  &lt;/Variant&gt;"</f>
        <v xml:space="preserve">  &lt;/Variant&gt;</v>
      </c>
    </row>
    <row r="32" spans="1:26" s="18" customFormat="1" x14ac:dyDescent="0.25">
      <c r="A32" s="27"/>
      <c r="B32" s="17"/>
    </row>
    <row r="33" spans="1:3" s="18" customFormat="1" x14ac:dyDescent="0.25">
      <c r="A33" s="27"/>
      <c r="B33" s="17"/>
      <c r="C33" s="18" t="str">
        <f>C20</f>
        <v>&lt;# A68156382G #&gt;</v>
      </c>
    </row>
    <row r="34" spans="1:3" x14ac:dyDescent="0.25">
      <c r="A34" s="15" t="s">
        <v>37</v>
      </c>
      <c r="B34" s="21" t="str">
        <f>H14</f>
        <v>NC_000012.12:g.</v>
      </c>
      <c r="C34" s="3" t="str">
        <f>CONCATENATE("  &lt;Genotype hgvs=",CHAR(34),B34,B35,";",B36,CHAR(34)," name=",CHAR(34),B22,CHAR(34),"&gt; ")</f>
        <v xml:space="preserve">  &lt;Genotype hgvs="NC_000012.12:g.[68156382A&gt;G];[68156382=]" name="A68156382G"&gt; </v>
      </c>
    </row>
    <row r="35" spans="1:3" x14ac:dyDescent="0.25">
      <c r="A35" s="15" t="s">
        <v>35</v>
      </c>
      <c r="B35" s="21" t="str">
        <f t="shared" ref="B35:B39" si="1">H15</f>
        <v>[68156382A&gt;G]</v>
      </c>
    </row>
    <row r="36" spans="1:3" x14ac:dyDescent="0.25">
      <c r="A36" s="15" t="s">
        <v>31</v>
      </c>
      <c r="B36" s="21" t="str">
        <f t="shared" si="1"/>
        <v>[68156382=]</v>
      </c>
      <c r="C36" s="3" t="s">
        <v>38</v>
      </c>
    </row>
    <row r="37" spans="1:3" x14ac:dyDescent="0.25">
      <c r="A37" s="15" t="s">
        <v>39</v>
      </c>
      <c r="B37" s="21" t="str">
        <f t="shared" si="1"/>
        <v>People with this variant have one copy of the [A68156382G](https://www.ncbi.nlm.nih.gov/projects/SNP/snp_ref.cgi?rs=2069718) variant. This substitution of a single nucleotide is known as a missense mutation.</v>
      </c>
      <c r="C37" s="3" t="s">
        <v>26</v>
      </c>
    </row>
    <row r="38" spans="1:3" x14ac:dyDescent="0.25">
      <c r="A38" s="8" t="s">
        <v>40</v>
      </c>
      <c r="B38" s="21" t="str">
        <f t="shared" si="1"/>
        <v>#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38" s="3" t="str">
        <f>CONCATENATE("    ",B37)</f>
        <v xml:space="preserve">    People with this variant have one copy of the [A68156382G](https://www.ncbi.nlm.nih.gov/projects/SNP/snp_ref.cgi?rs=2069718) variant. This substitution of a single nucleotide is known as a missense mutation.</v>
      </c>
    </row>
    <row r="39" spans="1:3" x14ac:dyDescent="0.25">
      <c r="A39" s="8" t="s">
        <v>41</v>
      </c>
      <c r="B39" s="21">
        <f t="shared" si="1"/>
        <v>47.3</v>
      </c>
    </row>
    <row r="40" spans="1:3" x14ac:dyDescent="0.25">
      <c r="A40" s="15"/>
      <c r="C40" s="3" t="s">
        <v>42</v>
      </c>
    </row>
    <row r="41" spans="1:3" x14ac:dyDescent="0.25">
      <c r="A41" s="8"/>
    </row>
    <row r="42" spans="1:3" x14ac:dyDescent="0.25">
      <c r="A42" s="8"/>
      <c r="C42" s="3" t="str">
        <f>CONCATENATE("    ",B38)</f>
        <v xml:space="preserve">    #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43" spans="1:3" x14ac:dyDescent="0.25">
      <c r="A43" s="8"/>
    </row>
    <row r="44" spans="1:3" x14ac:dyDescent="0.25">
      <c r="A44" s="8"/>
      <c r="C44" s="3" t="s">
        <v>43</v>
      </c>
    </row>
    <row r="45" spans="1:3" x14ac:dyDescent="0.25">
      <c r="A45" s="15"/>
    </row>
    <row r="46" spans="1:3" x14ac:dyDescent="0.25">
      <c r="A46" s="15"/>
      <c r="C46" s="3" t="str">
        <f>CONCATENATE( "    &lt;piechart percentage=",B39," /&gt;")</f>
        <v xml:space="preserve">    &lt;piechart percentage=47.3 /&gt;</v>
      </c>
    </row>
    <row r="47" spans="1:3" x14ac:dyDescent="0.25">
      <c r="A47" s="15"/>
      <c r="C47" s="3" t="str">
        <f>"  &lt;/Genotype&gt;"</f>
        <v xml:space="preserve">  &lt;/Genotype&gt;</v>
      </c>
    </row>
    <row r="48" spans="1:3" x14ac:dyDescent="0.25">
      <c r="A48" s="15" t="s">
        <v>44</v>
      </c>
      <c r="B48" s="9" t="str">
        <f>H20</f>
        <v>People with this variant have two copies of the [A68156382G](https://www.ncbi.nlm.nih.gov/projects/SNP/snp_ref.cgi?rs=2069718) variant. This substitution of a single nucleotide is known as a missense mutation.</v>
      </c>
      <c r="C48" s="3" t="str">
        <f>CONCATENATE("  &lt;Genotype hgvs=",CHAR(34),B34,B35,";",B35,CHAR(34)," name=",CHAR(34),B22,CHAR(34),"&gt; ")</f>
        <v xml:space="preserve">  &lt;Genotype hgvs="NC_000012.12:g.[68156382A&gt;G];[68156382A&gt;G]" name="A68156382G"&gt; </v>
      </c>
    </row>
    <row r="49" spans="1:3" x14ac:dyDescent="0.25">
      <c r="A49" s="8" t="s">
        <v>45</v>
      </c>
      <c r="B49" s="9" t="str">
        <f t="shared" ref="B49:B50" si="2">H21</f>
        <v>This variant is not associated with increased risk.</v>
      </c>
      <c r="C49" s="3" t="s">
        <v>26</v>
      </c>
    </row>
    <row r="50" spans="1:3" x14ac:dyDescent="0.25">
      <c r="A50" s="8" t="s">
        <v>41</v>
      </c>
      <c r="B50" s="9">
        <f t="shared" si="2"/>
        <v>26.5</v>
      </c>
      <c r="C50" s="3" t="s">
        <v>38</v>
      </c>
    </row>
    <row r="51" spans="1:3" x14ac:dyDescent="0.25">
      <c r="A51" s="8"/>
    </row>
    <row r="52" spans="1:3" x14ac:dyDescent="0.25">
      <c r="A52" s="15"/>
      <c r="C52" s="3" t="str">
        <f>CONCATENATE("    ",B48)</f>
        <v xml:space="preserve">    People with this variant have two copies of the [A68156382G](https://www.ncbi.nlm.nih.gov/projects/SNP/snp_ref.cgi?rs=2069718) variant. This substitution of a single nucleotide is known as a missense mutation.</v>
      </c>
    </row>
    <row r="53" spans="1:3" x14ac:dyDescent="0.25">
      <c r="A53" s="8"/>
    </row>
    <row r="54" spans="1:3" x14ac:dyDescent="0.25">
      <c r="A54" s="8"/>
      <c r="C54" s="3" t="s">
        <v>42</v>
      </c>
    </row>
    <row r="55" spans="1:3" x14ac:dyDescent="0.25">
      <c r="A55" s="8"/>
    </row>
    <row r="56" spans="1:3" x14ac:dyDescent="0.25">
      <c r="A56" s="8"/>
      <c r="C56" s="3" t="str">
        <f>CONCATENATE("    ",B49)</f>
        <v xml:space="preserve">    This variant is not associated with increased risk.</v>
      </c>
    </row>
    <row r="57" spans="1:3" x14ac:dyDescent="0.25">
      <c r="A57" s="8"/>
    </row>
    <row r="58" spans="1:3" x14ac:dyDescent="0.25">
      <c r="A58" s="15"/>
      <c r="C58" s="3" t="s">
        <v>43</v>
      </c>
    </row>
    <row r="59" spans="1:3" x14ac:dyDescent="0.25">
      <c r="A59" s="15"/>
    </row>
    <row r="60" spans="1:3" x14ac:dyDescent="0.25">
      <c r="A60" s="15"/>
      <c r="C60" s="3" t="str">
        <f>CONCATENATE( "    &lt;piechart percentage=",B50," /&gt;")</f>
        <v xml:space="preserve">    &lt;piechart percentage=26.5 /&gt;</v>
      </c>
    </row>
    <row r="61" spans="1:3" x14ac:dyDescent="0.25">
      <c r="A61" s="15"/>
      <c r="C61" s="3" t="str">
        <f>"  &lt;/Genotype&gt;"</f>
        <v xml:space="preserve">  &lt;/Genotype&gt;</v>
      </c>
    </row>
    <row r="62" spans="1:3" x14ac:dyDescent="0.25">
      <c r="A62" s="15" t="s">
        <v>46</v>
      </c>
      <c r="B62" s="9" t="str">
        <f>H23</f>
        <v>Your IFNG gene has no variants. A normal gene is referred to as a "wild-type" gene.</v>
      </c>
      <c r="C62" s="3" t="str">
        <f>CONCATENATE("  &lt;Genotype hgvs=",CHAR(34),B34,B36,";",B36,CHAR(34)," name=",CHAR(34),B22,CHAR(34),"&gt; ")</f>
        <v xml:space="preserve">  &lt;Genotype hgvs="NC_000012.12:g.[68156382=];[68156382=]" name="A68156382G"&gt; </v>
      </c>
    </row>
    <row r="63" spans="1:3" x14ac:dyDescent="0.25">
      <c r="A63" s="8" t="s">
        <v>47</v>
      </c>
      <c r="B63" s="9" t="str">
        <f t="shared" ref="B63:B64" si="3">H24</f>
        <v>#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63" s="3" t="s">
        <v>26</v>
      </c>
    </row>
    <row r="64" spans="1:3" x14ac:dyDescent="0.25">
      <c r="A64" s="8" t="s">
        <v>41</v>
      </c>
      <c r="B64" s="9">
        <f t="shared" si="3"/>
        <v>26.2</v>
      </c>
      <c r="C64" s="3" t="s">
        <v>38</v>
      </c>
    </row>
    <row r="65" spans="1:3" x14ac:dyDescent="0.25">
      <c r="A65" s="15"/>
    </row>
    <row r="66" spans="1:3" x14ac:dyDescent="0.25">
      <c r="A66" s="8"/>
      <c r="C66" s="3" t="str">
        <f>CONCATENATE("    ",B62)</f>
        <v xml:space="preserve">    Your IFNG gene has no variants. A normal gene is referred to as a "wild-type" gene.</v>
      </c>
    </row>
    <row r="67" spans="1:3" x14ac:dyDescent="0.25">
      <c r="A67" s="8"/>
    </row>
    <row r="68" spans="1:3" x14ac:dyDescent="0.25">
      <c r="A68" s="8"/>
      <c r="C68" s="3" t="s">
        <v>42</v>
      </c>
    </row>
    <row r="69" spans="1:3" x14ac:dyDescent="0.25">
      <c r="A69" s="8"/>
    </row>
    <row r="70" spans="1:3" x14ac:dyDescent="0.25">
      <c r="A70" s="8"/>
      <c r="C70" s="3" t="str">
        <f>CONCATENATE("    ",B63)</f>
        <v xml:space="preserve">    #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71" spans="1:3" x14ac:dyDescent="0.25">
      <c r="A71" s="8"/>
    </row>
    <row r="72" spans="1:3" x14ac:dyDescent="0.25">
      <c r="A72" s="15"/>
      <c r="C72" s="3" t="s">
        <v>43</v>
      </c>
    </row>
    <row r="73" spans="1:3" x14ac:dyDescent="0.25">
      <c r="A73" s="15"/>
    </row>
    <row r="74" spans="1:3" x14ac:dyDescent="0.25">
      <c r="A74" s="15"/>
      <c r="C74" s="3" t="str">
        <f>CONCATENATE( "    &lt;piechart percentage=",B64," /&gt;")</f>
        <v xml:space="preserve">    &lt;piechart percentage=26.2 /&gt;</v>
      </c>
    </row>
    <row r="75" spans="1:3" x14ac:dyDescent="0.25">
      <c r="A75" s="15"/>
      <c r="C75" s="3" t="str">
        <f>"  &lt;/Genotype&gt;"</f>
        <v xml:space="preserve">  &lt;/Genotype&gt;</v>
      </c>
    </row>
    <row r="76" spans="1:3" x14ac:dyDescent="0.25">
      <c r="A76" s="15"/>
      <c r="C76" s="3" t="str">
        <f>C26</f>
        <v>&lt;# G-179T #&gt;</v>
      </c>
    </row>
    <row r="77" spans="1:3" x14ac:dyDescent="0.25">
      <c r="A77" s="15" t="s">
        <v>37</v>
      </c>
      <c r="B77" s="21" t="str">
        <f>I14</f>
        <v>NC_000005.10:g.</v>
      </c>
      <c r="C77" s="3" t="str">
        <f>CONCATENATE("  &lt;Genotype hgvs=",CHAR(34),B77,B78,";",B79,CHAR(34)," name=",CHAR(34),B28,CHAR(34),"&gt; ")</f>
        <v xml:space="preserve">  &lt;Genotype hgvs="NC_000005.10:g.[40831840C&gt;T];[40831840=]" name="G-179T"&gt; </v>
      </c>
    </row>
    <row r="78" spans="1:3" x14ac:dyDescent="0.25">
      <c r="A78" s="15" t="s">
        <v>35</v>
      </c>
      <c r="B78" s="21" t="str">
        <f t="shared" ref="B78:B82" si="4">I15</f>
        <v>[40831840C&gt;T]</v>
      </c>
    </row>
    <row r="79" spans="1:3" x14ac:dyDescent="0.25">
      <c r="A79" s="15" t="s">
        <v>31</v>
      </c>
      <c r="B79" s="21" t="str">
        <f t="shared" si="4"/>
        <v>[40831840=]</v>
      </c>
      <c r="C79" s="3" t="s">
        <v>38</v>
      </c>
    </row>
    <row r="80" spans="1:3" x14ac:dyDescent="0.25">
      <c r="A80" s="15" t="s">
        <v>39</v>
      </c>
      <c r="B80" s="21" t="str">
        <f t="shared" si="4"/>
        <v>People with this variant have one copy of the [G-179T](https://www.ncbi.nlm.nih.gov/clinvar/variation/14724/) variant. This substitution of a single nucleotide is known as a missense mutation.</v>
      </c>
      <c r="C80" s="3" t="s">
        <v>26</v>
      </c>
    </row>
    <row r="81" spans="1:3" x14ac:dyDescent="0.25">
      <c r="A81" s="8" t="s">
        <v>40</v>
      </c>
      <c r="B81" s="21" t="str">
        <f t="shared" si="4"/>
        <v>This variant is not associated with increased risk.</v>
      </c>
      <c r="C81" s="3" t="str">
        <f>CONCATENATE("    ",B80)</f>
        <v xml:space="preserve">    People with this variant have one copy of the [G-179T](https://www.ncbi.nlm.nih.gov/clinvar/variation/14724/) variant. This substitution of a single nucleotide is known as a missense mutation.</v>
      </c>
    </row>
    <row r="82" spans="1:3" x14ac:dyDescent="0.25">
      <c r="A82" s="8" t="s">
        <v>41</v>
      </c>
      <c r="B82" s="21">
        <f t="shared" si="4"/>
        <v>1.7</v>
      </c>
    </row>
    <row r="83" spans="1:3" x14ac:dyDescent="0.25">
      <c r="A83" s="15"/>
      <c r="C83" s="3" t="s">
        <v>42</v>
      </c>
    </row>
    <row r="84" spans="1:3" x14ac:dyDescent="0.25">
      <c r="A84" s="8"/>
    </row>
    <row r="85" spans="1:3" x14ac:dyDescent="0.25">
      <c r="A85" s="8"/>
      <c r="C85" s="3" t="str">
        <f>CONCATENATE("    ",B81)</f>
        <v xml:space="preserve">    This variant is not associated with increased risk.</v>
      </c>
    </row>
    <row r="86" spans="1:3" x14ac:dyDescent="0.25">
      <c r="A86" s="8"/>
    </row>
    <row r="87" spans="1:3" x14ac:dyDescent="0.25">
      <c r="A87" s="8"/>
      <c r="C87" s="3" t="s">
        <v>43</v>
      </c>
    </row>
    <row r="88" spans="1:3" x14ac:dyDescent="0.25">
      <c r="A88" s="15"/>
    </row>
    <row r="89" spans="1:3" x14ac:dyDescent="0.25">
      <c r="A89" s="15"/>
      <c r="C89" s="3" t="str">
        <f>CONCATENATE( "    &lt;piechart percentage=",B82," /&gt;")</f>
        <v xml:space="preserve">    &lt;piechart percentage=1.7 /&gt;</v>
      </c>
    </row>
    <row r="90" spans="1:3" x14ac:dyDescent="0.25">
      <c r="A90" s="15"/>
      <c r="C90" s="3" t="str">
        <f>"  &lt;/Genotype&gt;"</f>
        <v xml:space="preserve">  &lt;/Genotype&gt;</v>
      </c>
    </row>
    <row r="91" spans="1:3" x14ac:dyDescent="0.25">
      <c r="A91" s="15" t="s">
        <v>44</v>
      </c>
      <c r="B91" s="9" t="str">
        <f>I20</f>
        <v>People with this variant have two copies of the [G-179T](https://www.ncbi.nlm.nih.gov/clinvar/variation/14724/) variant. This substitution of a single nucleotide is known as a missense mutation.</v>
      </c>
      <c r="C91" s="3" t="str">
        <f>CONCATENATE("  &lt;Genotype hgvs=",CHAR(34),B77,B78,";",B78,CHAR(34)," name=",CHAR(34),B28,CHAR(34),"&gt; ")</f>
        <v xml:space="preserve">  &lt;Genotype hgvs="NC_000005.10:g.[40831840C&gt;T];[40831840C&gt;T]" name="G-179T"&gt; </v>
      </c>
    </row>
    <row r="92" spans="1:3" x14ac:dyDescent="0.25">
      <c r="A92" s="8" t="s">
        <v>45</v>
      </c>
      <c r="B92" s="9" t="str">
        <f t="shared" ref="B92:B93" si="5">I21</f>
        <v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92" s="3" t="s">
        <v>26</v>
      </c>
    </row>
    <row r="93" spans="1:3" x14ac:dyDescent="0.25">
      <c r="A93" s="8" t="s">
        <v>41</v>
      </c>
      <c r="B93" s="9">
        <f t="shared" si="5"/>
        <v>0.5</v>
      </c>
      <c r="C93" s="3" t="s">
        <v>38</v>
      </c>
    </row>
    <row r="94" spans="1:3" x14ac:dyDescent="0.25">
      <c r="A94" s="8"/>
    </row>
    <row r="95" spans="1:3" x14ac:dyDescent="0.25">
      <c r="A95" s="15"/>
      <c r="C95" s="3" t="str">
        <f>CONCATENATE("    ",B91)</f>
        <v xml:space="preserve">    People with this variant have two copies of the [G-179T](https://www.ncbi.nlm.nih.gov/clinvar/variation/14724/) variant. This substitution of a single nucleotide is known as a missense mutation.</v>
      </c>
    </row>
    <row r="96" spans="1:3" x14ac:dyDescent="0.25">
      <c r="A96" s="8"/>
    </row>
    <row r="97" spans="1:3" x14ac:dyDescent="0.25">
      <c r="A97" s="8"/>
      <c r="C97" s="3" t="s">
        <v>42</v>
      </c>
    </row>
    <row r="98" spans="1:3" x14ac:dyDescent="0.25">
      <c r="A98" s="8"/>
    </row>
    <row r="99" spans="1:3" x14ac:dyDescent="0.25">
      <c r="A99" s="8"/>
      <c r="C99" s="3" t="str">
        <f>CONCATENATE("    ",B92)</f>
        <v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00" spans="1:3" x14ac:dyDescent="0.25">
      <c r="A100" s="8"/>
    </row>
    <row r="101" spans="1:3" x14ac:dyDescent="0.25">
      <c r="A101" s="15"/>
      <c r="C101" s="3" t="s">
        <v>43</v>
      </c>
    </row>
    <row r="102" spans="1:3" x14ac:dyDescent="0.25">
      <c r="A102" s="15"/>
    </row>
    <row r="103" spans="1:3" x14ac:dyDescent="0.25">
      <c r="A103" s="15"/>
      <c r="C103" s="3" t="str">
        <f>CONCATENATE( "    &lt;piechart percentage=",B93," /&gt;")</f>
        <v xml:space="preserve">    &lt;piechart percentage=0.5 /&gt;</v>
      </c>
    </row>
    <row r="104" spans="1:3" x14ac:dyDescent="0.25">
      <c r="A104" s="15"/>
      <c r="C104" s="3" t="str">
        <f>"  &lt;/Genotype&gt;"</f>
        <v xml:space="preserve">  &lt;/Genotype&gt;</v>
      </c>
    </row>
    <row r="105" spans="1:3" x14ac:dyDescent="0.25">
      <c r="A105" s="15" t="s">
        <v>46</v>
      </c>
      <c r="B105" s="9" t="str">
        <f>I23</f>
        <v>Your IFNG gene has no variants. A normal gene is referred to as a "wild-type" gene.</v>
      </c>
      <c r="C105" s="3" t="str">
        <f>CONCATENATE("  &lt;Genotype hgvs=",CHAR(34),B77,B79,";",B79,CHAR(34)," name=",CHAR(34),B28,CHAR(34),"&gt; ")</f>
        <v xml:space="preserve">  &lt;Genotype hgvs="NC_000005.10:g.[40831840=];[40831840=]" name="G-179T"&gt; </v>
      </c>
    </row>
    <row r="106" spans="1:3" x14ac:dyDescent="0.25">
      <c r="A106" s="8" t="s">
        <v>47</v>
      </c>
      <c r="B106" s="9" t="str">
        <f t="shared" ref="B106:B107" si="6">I24</f>
        <v>This variant is not associated with increased risk.</v>
      </c>
      <c r="C106" s="3" t="s">
        <v>26</v>
      </c>
    </row>
    <row r="107" spans="1:3" x14ac:dyDescent="0.25">
      <c r="A107" s="8" t="s">
        <v>41</v>
      </c>
      <c r="B107" s="9">
        <f t="shared" si="6"/>
        <v>97.8</v>
      </c>
      <c r="C107" s="3" t="s">
        <v>38</v>
      </c>
    </row>
    <row r="108" spans="1:3" x14ac:dyDescent="0.25">
      <c r="A108" s="15"/>
    </row>
    <row r="109" spans="1:3" x14ac:dyDescent="0.25">
      <c r="A109" s="8"/>
      <c r="C109" s="3" t="str">
        <f>CONCATENATE("    ",B105)</f>
        <v xml:space="preserve">    Your IFNG gene has no variants. A normal gene is referred to as a "wild-type" gene.</v>
      </c>
    </row>
    <row r="110" spans="1:3" x14ac:dyDescent="0.25">
      <c r="A110" s="8"/>
    </row>
    <row r="111" spans="1:3" x14ac:dyDescent="0.25">
      <c r="A111" s="15"/>
      <c r="C111" s="3" t="s">
        <v>43</v>
      </c>
    </row>
    <row r="112" spans="1:3" x14ac:dyDescent="0.25">
      <c r="A112" s="15"/>
    </row>
    <row r="113" spans="1:3" x14ac:dyDescent="0.25">
      <c r="A113" s="15"/>
      <c r="C113" s="3" t="str">
        <f>CONCATENATE( "    &lt;piechart percentage=",B107," /&gt;")</f>
        <v xml:space="preserve">    &lt;piechart percentage=97.8 /&gt;</v>
      </c>
    </row>
    <row r="114" spans="1:3" x14ac:dyDescent="0.25">
      <c r="A114" s="15"/>
      <c r="C114" s="3" t="str">
        <f>"  &lt;/Genotype&gt;"</f>
        <v xml:space="preserve">  &lt;/Genotype&gt;</v>
      </c>
    </row>
    <row r="115" spans="1:3" x14ac:dyDescent="0.25">
      <c r="A115" s="15"/>
      <c r="C115" s="3" t="s">
        <v>48</v>
      </c>
    </row>
    <row r="116" spans="1:3" x14ac:dyDescent="0.25">
      <c r="A116" s="15" t="s">
        <v>49</v>
      </c>
      <c r="B116" s="9" t="str">
        <f>CONCATENATE("Your ",B2," gene has an unknown variant.")</f>
        <v>Your IFNG gene has an unknown variant.</v>
      </c>
      <c r="C116" s="3" t="str">
        <f>CONCATENATE("  &lt;Genotype hgvs=",CHAR(34),"unknown",CHAR(34),"&gt; ")</f>
        <v xml:space="preserve">  &lt;Genotype hgvs="unknown"&gt; </v>
      </c>
    </row>
    <row r="117" spans="1:3" x14ac:dyDescent="0.25">
      <c r="A117" s="8" t="s">
        <v>49</v>
      </c>
      <c r="B117" s="9" t="s">
        <v>50</v>
      </c>
      <c r="C117" s="3" t="s">
        <v>26</v>
      </c>
    </row>
    <row r="118" spans="1:3" x14ac:dyDescent="0.25">
      <c r="A118" s="8" t="s">
        <v>41</v>
      </c>
      <c r="C118" s="3" t="s">
        <v>38</v>
      </c>
    </row>
    <row r="119" spans="1:3" x14ac:dyDescent="0.25">
      <c r="A119" s="8"/>
    </row>
    <row r="120" spans="1:3" x14ac:dyDescent="0.25">
      <c r="A120" s="8"/>
      <c r="C120" s="3" t="str">
        <f>CONCATENATE("    ",B116)</f>
        <v xml:space="preserve">    Your IFNG gene has an unknown variant.</v>
      </c>
    </row>
    <row r="121" spans="1:3" x14ac:dyDescent="0.25">
      <c r="A121" s="8"/>
    </row>
    <row r="122" spans="1:3" x14ac:dyDescent="0.25">
      <c r="A122" s="15"/>
      <c r="C122" s="3" t="s">
        <v>43</v>
      </c>
    </row>
    <row r="123" spans="1:3" x14ac:dyDescent="0.25">
      <c r="A123" s="15"/>
    </row>
    <row r="124" spans="1:3" x14ac:dyDescent="0.25">
      <c r="A124" s="15"/>
      <c r="C124" s="3" t="str">
        <f>CONCATENATE( "    &lt;piechart percentage=",B118," /&gt;")</f>
        <v xml:space="preserve">    &lt;piechart percentage= /&gt;</v>
      </c>
    </row>
    <row r="125" spans="1:3" x14ac:dyDescent="0.25">
      <c r="A125" s="15"/>
      <c r="C125" s="3" t="str">
        <f>"  &lt;/Genotype&gt;"</f>
        <v xml:space="preserve">  &lt;/Genotype&gt;</v>
      </c>
    </row>
    <row r="126" spans="1:3" x14ac:dyDescent="0.25">
      <c r="A126" s="15"/>
      <c r="C126" s="3" t="s">
        <v>51</v>
      </c>
    </row>
    <row r="127" spans="1:3" x14ac:dyDescent="0.25">
      <c r="A127" s="15" t="s">
        <v>46</v>
      </c>
      <c r="B127" s="9" t="str">
        <f>CONCATENATE("Your ",B2," gene has no variants. A normal gene is referred to as a ",CHAR(34),"wild-type",CHAR(34)," gene.")</f>
        <v>Your IFNG gene has no variants. A normal gene is referred to as a "wild-type" gene.</v>
      </c>
      <c r="C127" s="3" t="str">
        <f>CONCATENATE("  &lt;Genotype hgvs=",CHAR(34),"wildtype",CHAR(34),"&gt;")</f>
        <v xml:space="preserve">  &lt;Genotype hgvs="wildtype"&gt;</v>
      </c>
    </row>
    <row r="128" spans="1:3" x14ac:dyDescent="0.25">
      <c r="A128" s="8" t="s">
        <v>47</v>
      </c>
      <c r="B128" s="9" t="s">
        <v>52</v>
      </c>
      <c r="C128" s="3" t="s">
        <v>26</v>
      </c>
    </row>
    <row r="129" spans="1:3" x14ac:dyDescent="0.25">
      <c r="A129" s="8" t="s">
        <v>41</v>
      </c>
      <c r="C129" s="3" t="s">
        <v>38</v>
      </c>
    </row>
    <row r="130" spans="1:3" x14ac:dyDescent="0.25">
      <c r="A130" s="8"/>
    </row>
    <row r="131" spans="1:3" x14ac:dyDescent="0.25">
      <c r="A131" s="8"/>
      <c r="C131" s="3" t="str">
        <f>CONCATENATE("    ",B127)</f>
        <v xml:space="preserve">    Your IFNG gene has no variants. A normal gene is referred to as a "wild-type" gene.</v>
      </c>
    </row>
    <row r="132" spans="1:3" x14ac:dyDescent="0.25">
      <c r="A132" s="8"/>
    </row>
    <row r="133" spans="1:3" x14ac:dyDescent="0.25">
      <c r="A133" s="8"/>
      <c r="C133" s="3" t="s">
        <v>43</v>
      </c>
    </row>
    <row r="134" spans="1:3" x14ac:dyDescent="0.25">
      <c r="A134" s="15"/>
    </row>
    <row r="135" spans="1:3" x14ac:dyDescent="0.25">
      <c r="A135" s="8"/>
      <c r="C135" s="3" t="str">
        <f>CONCATENATE( "    &lt;piechart percentage=",B129," /&gt;")</f>
        <v xml:space="preserve">    &lt;piechart percentage= /&gt;</v>
      </c>
    </row>
    <row r="136" spans="1:3" x14ac:dyDescent="0.25">
      <c r="A136" s="8"/>
      <c r="C136" s="3" t="str">
        <f>"  &lt;/Genotype&gt;"</f>
        <v xml:space="preserve">  &lt;/Genotype&gt;</v>
      </c>
    </row>
    <row r="137" spans="1:3" x14ac:dyDescent="0.25">
      <c r="A137" s="8"/>
      <c r="C137" s="3" t="str">
        <f>"&lt;/GeneAnalysis&gt;"</f>
        <v>&lt;/GeneAnalysis&gt;</v>
      </c>
    </row>
    <row r="138" spans="1:3" s="18" customFormat="1" x14ac:dyDescent="0.25">
      <c r="A138" s="27"/>
      <c r="B138" s="17"/>
    </row>
    <row r="139" spans="1:3" x14ac:dyDescent="0.25">
      <c r="A139" s="3" t="s">
        <v>513</v>
      </c>
      <c r="B139" s="34" t="s">
        <v>539</v>
      </c>
      <c r="C139" s="3" t="str">
        <f>CONCATENATE("&lt;# ",A139," ",B139," #&gt;")</f>
        <v>&lt;# symptoms fatigue; pain; tender lymph nodes; inflamation; #&gt;</v>
      </c>
    </row>
    <row r="141" spans="1:3" x14ac:dyDescent="0.25">
      <c r="B141" s="34" t="s">
        <v>538</v>
      </c>
      <c r="C141" s="3" t="str">
        <f>CONCATENATE("&lt;symptoms ",B141," /&gt;")</f>
        <v>&lt;symptoms D005221 D010146 D000072281 D007249 /&gt;</v>
      </c>
    </row>
    <row r="143" spans="1:3" x14ac:dyDescent="0.25">
      <c r="A143" s="3" t="s">
        <v>514</v>
      </c>
      <c r="B143" s="34" t="s">
        <v>543</v>
      </c>
      <c r="C143" s="3" t="str">
        <f>CONCATENATE("&lt;# ",A143," ",B143," #&gt;")</f>
        <v>&lt;# Tissue List endocrine tissues; bone marrow and immune system;  #&gt;</v>
      </c>
    </row>
    <row r="145" spans="1:3" x14ac:dyDescent="0.25">
      <c r="B145" s="34" t="s">
        <v>542</v>
      </c>
      <c r="C145" s="3" t="str">
        <f>CONCATENATE("&lt;TissueList ",B145," /&gt;")</f>
        <v>&lt;TissueList D004703 D007107   /&gt;</v>
      </c>
    </row>
    <row r="147" spans="1:3" x14ac:dyDescent="0.25">
      <c r="A147" s="3" t="s">
        <v>515</v>
      </c>
      <c r="C147" s="3" t="str">
        <f>CONCATENATE("&lt;# ",A147," ",B147," #&gt;")</f>
        <v>&lt;# Pathways  #&gt;</v>
      </c>
    </row>
    <row r="149" spans="1:3" x14ac:dyDescent="0.25">
      <c r="C149" s="3" t="str">
        <f>CONCATENATE("&lt;Pathways ",B149," /&gt;")</f>
        <v>&lt;Pathways  /&gt;</v>
      </c>
    </row>
    <row r="151" spans="1:3" x14ac:dyDescent="0.25">
      <c r="A151" s="3" t="s">
        <v>518</v>
      </c>
      <c r="B151" s="3" t="s">
        <v>519</v>
      </c>
      <c r="C151" s="3" t="str">
        <f>CONCATENATE("&lt;# ",A151," ",B151," #&gt;")</f>
        <v>&lt;# Diseases cancer; cancer, lung cancer; Disease susceptibility - increased susceptibility to viral, bacterial, and parasitical infections; disease, Genetic Predisposition to Disease; nicotine dependency; #&gt;</v>
      </c>
    </row>
    <row r="153" spans="1:3" x14ac:dyDescent="0.25">
      <c r="B153" s="3" t="s">
        <v>520</v>
      </c>
      <c r="C153" s="3" t="str">
        <f>CONCATENATE("&lt;diseases ",B153," /&gt;")</f>
        <v>&lt;diseases D009369 D008175 D004198 D01402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topLeftCell="A301" workbookViewId="0">
      <selection activeCell="B309" sqref="B30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125</v>
      </c>
      <c r="C2" s="3" t="str">
        <f>CONCATENATE("# What does the ",B2," gene do?")</f>
        <v># What does the HSD11B1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136</v>
      </c>
      <c r="H8" s="3" t="s">
        <v>19</v>
      </c>
      <c r="I8" s="11" t="s">
        <v>20</v>
      </c>
      <c r="J8" s="3">
        <v>0.17299999999999999</v>
      </c>
      <c r="K8" s="3">
        <v>0.1</v>
      </c>
      <c r="L8" s="3">
        <f t="shared" si="0"/>
        <v>1.7299999999999998</v>
      </c>
      <c r="Y8" s="6"/>
      <c r="AC8" s="10"/>
    </row>
    <row r="9" spans="1:36" x14ac:dyDescent="0.25">
      <c r="A9" s="15" t="s">
        <v>21</v>
      </c>
      <c r="B9" s="9" t="s">
        <v>122</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C209711973A</v>
      </c>
      <c r="I10" s="18" t="str">
        <f>B25</f>
        <v>T209714373C</v>
      </c>
      <c r="J10" s="18" t="str">
        <f>B31</f>
        <v>G209732389C</v>
      </c>
      <c r="K10" s="18" t="str">
        <f>B37</f>
        <v>LYS187ASN</v>
      </c>
      <c r="L10" s="18" t="str">
        <f>B43</f>
        <v>C409T</v>
      </c>
    </row>
    <row r="11" spans="1:36" x14ac:dyDescent="0.25">
      <c r="A11" s="8" t="s">
        <v>3</v>
      </c>
      <c r="B11" s="9" t="s">
        <v>125</v>
      </c>
      <c r="C11" s="3" t="str">
        <f>CONCATENATE("&lt;GeneAnalysis gene=",CHAR(34),B11,CHAR(34)," interval=",CHAR(34),B12,CHAR(34),"&gt; ")</f>
        <v xml:space="preserve">&lt;GeneAnalysis gene="HSD11B1" interval="NC_000001.11:g.209686180_209734950"&gt; </v>
      </c>
      <c r="H11" s="19" t="s">
        <v>127</v>
      </c>
      <c r="I11" s="19" t="s">
        <v>127</v>
      </c>
      <c r="J11" s="19" t="s">
        <v>127</v>
      </c>
      <c r="K11" s="19" t="s">
        <v>78</v>
      </c>
      <c r="L11" s="19" t="s">
        <v>78</v>
      </c>
      <c r="M11" s="19"/>
      <c r="N11" s="19"/>
      <c r="O11" s="20"/>
      <c r="P11" s="20"/>
      <c r="Q11" s="20"/>
      <c r="R11" s="20"/>
      <c r="S11" s="20"/>
      <c r="T11" s="20"/>
      <c r="U11" s="20"/>
      <c r="V11" s="20"/>
      <c r="W11" s="20"/>
      <c r="X11" s="20"/>
      <c r="Y11" s="20"/>
      <c r="Z11" s="20"/>
    </row>
    <row r="12" spans="1:36" x14ac:dyDescent="0.25">
      <c r="A12" s="8" t="s">
        <v>24</v>
      </c>
      <c r="B12" s="9" t="s">
        <v>137</v>
      </c>
      <c r="H12" s="9" t="s">
        <v>128</v>
      </c>
      <c r="I12" s="9" t="s">
        <v>130</v>
      </c>
      <c r="J12" s="9" t="s">
        <v>132</v>
      </c>
      <c r="K12" s="9" t="s">
        <v>91</v>
      </c>
      <c r="L12" s="9" t="s">
        <v>89</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HSD11B1?</v>
      </c>
      <c r="H13" s="9" t="s">
        <v>129</v>
      </c>
      <c r="I13" s="9" t="s">
        <v>131</v>
      </c>
      <c r="J13" s="9" t="s">
        <v>133</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x14ac:dyDescent="0.25">
      <c r="H16" s="9">
        <v>31.6</v>
      </c>
      <c r="I16" s="9">
        <v>10</v>
      </c>
      <c r="J16" s="9">
        <v>33.5</v>
      </c>
      <c r="K16" s="9">
        <v>3.8</v>
      </c>
      <c r="L16" s="9">
        <v>5.5</v>
      </c>
      <c r="M16" s="9"/>
      <c r="N16" s="9"/>
      <c r="O16" s="9"/>
      <c r="P16" s="9"/>
      <c r="Q16" s="9"/>
      <c r="R16" s="9"/>
      <c r="S16" s="9"/>
      <c r="T16" s="9"/>
      <c r="U16" s="9"/>
      <c r="V16" s="9"/>
      <c r="W16" s="9"/>
      <c r="X16" s="9"/>
      <c r="Y16" s="9"/>
      <c r="Z16" s="9"/>
    </row>
    <row r="17" spans="1:26"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126</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x14ac:dyDescent="0.25">
      <c r="A19" s="15" t="s">
        <v>30</v>
      </c>
      <c r="B19" s="21" t="s">
        <v>139</v>
      </c>
      <c r="H19" s="9">
        <v>11.8</v>
      </c>
      <c r="I19" s="9">
        <v>2.8</v>
      </c>
      <c r="J19" s="9">
        <v>12.7</v>
      </c>
      <c r="K19" s="9">
        <v>4.0999999999999996</v>
      </c>
      <c r="L19" s="9">
        <v>1.5</v>
      </c>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x14ac:dyDescent="0.25">
      <c r="A22" s="15" t="s">
        <v>35</v>
      </c>
      <c r="B22" s="9" t="s">
        <v>141</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x14ac:dyDescent="0.25">
      <c r="A23" s="15"/>
      <c r="C23" s="3" t="str">
        <f>CONCATENATE("&lt;# ",B25," #&gt;")</f>
        <v>&lt;# T209714373C #&gt;</v>
      </c>
    </row>
    <row r="24" spans="1:26" x14ac:dyDescent="0.25">
      <c r="A24" s="8" t="s">
        <v>29</v>
      </c>
      <c r="B24" s="29" t="s">
        <v>134</v>
      </c>
      <c r="C24" s="3" t="str">
        <f>CONCATENATE("  &lt;Variant hgvs=",CHAR(34),B24,CHAR(34)," name=",CHAR(34),B25,CHAR(34),"&gt; ")</f>
        <v xml:space="preserve">  &lt;Variant hgvs="NC_000001.11:g.209714373T&gt;C" name="T209714373C"&gt; </v>
      </c>
    </row>
    <row r="25" spans="1:26" x14ac:dyDescent="0.25">
      <c r="A25" s="15" t="s">
        <v>30</v>
      </c>
      <c r="B25" s="9" t="s">
        <v>140</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142</v>
      </c>
      <c r="C28" s="3" t="str">
        <f>"  &lt;/Variant&gt;"</f>
        <v xml:space="preserve">  &lt;/Variant&gt;</v>
      </c>
    </row>
    <row r="29" spans="1:26" x14ac:dyDescent="0.25">
      <c r="A29" s="8"/>
      <c r="C29" s="3" t="str">
        <f>CONCATENATE("&lt;# ",B31," #&gt;")</f>
        <v>&lt;# G209732389C #&gt;</v>
      </c>
    </row>
    <row r="30" spans="1:26" x14ac:dyDescent="0.25">
      <c r="A30" s="8" t="s">
        <v>29</v>
      </c>
      <c r="B30" s="19" t="s">
        <v>135</v>
      </c>
      <c r="C30" s="3" t="str">
        <f>CONCATENATE("  &lt;Variant hgvs=",CHAR(34),B30,CHAR(34)," name=",CHAR(34),B31,CHAR(34),"&gt; ")</f>
        <v xml:space="preserve">  &lt;Variant hgvs="NC_000001.11:g.209732389G&gt;C" name="G209732389C"&gt; </v>
      </c>
    </row>
    <row r="31" spans="1:26" x14ac:dyDescent="0.25">
      <c r="A31" s="15" t="s">
        <v>30</v>
      </c>
      <c r="B31" s="9" t="s">
        <v>138</v>
      </c>
    </row>
    <row r="32" spans="1:26"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143</v>
      </c>
      <c r="C34" s="3" t="str">
        <f>"  &lt;/Variant&gt;"</f>
        <v xml:space="preserve">  &lt;/Variant&gt;</v>
      </c>
    </row>
    <row r="35" spans="1:3" x14ac:dyDescent="0.25">
      <c r="A35" s="15"/>
      <c r="C35" s="3" t="str">
        <f>CONCATENATE("&lt;# ",B37," #&gt;")</f>
        <v>&lt;# LYS187ASN #&gt;</v>
      </c>
    </row>
    <row r="36" spans="1:3" x14ac:dyDescent="0.25">
      <c r="A36" s="8" t="s">
        <v>29</v>
      </c>
      <c r="B36" s="19" t="s">
        <v>333</v>
      </c>
      <c r="C36" s="3" t="str">
        <f>CONCATENATE("  &lt;Variant hgvs=",CHAR(34),B36,CHAR(34)," name=",CHAR(34),B37,CHAR(34),"&gt; ")</f>
        <v xml:space="preserve">  &lt;Variant hgvs="NC_000001.11:g.209707020C&gt;T" name="LYS187ASN"&gt; </v>
      </c>
    </row>
    <row r="37" spans="1:3" x14ac:dyDescent="0.25">
      <c r="A37" s="15" t="s">
        <v>30</v>
      </c>
      <c r="B37" s="9" t="s">
        <v>331</v>
      </c>
    </row>
    <row r="38" spans="1:3"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332</v>
      </c>
      <c r="C40" s="3" t="str">
        <f>"  &lt;/Variant&gt;"</f>
        <v xml:space="preserve">  &lt;/Variant&gt;</v>
      </c>
    </row>
    <row r="41" spans="1:3" x14ac:dyDescent="0.25">
      <c r="A41" s="15"/>
      <c r="C41" s="3" t="str">
        <f>CONCATENATE("&lt;# ",B43," #&gt;")</f>
        <v>&lt;# C409T #&gt;</v>
      </c>
    </row>
    <row r="42" spans="1:3" x14ac:dyDescent="0.25">
      <c r="A42" s="8" t="s">
        <v>29</v>
      </c>
      <c r="B42" s="19" t="s">
        <v>333</v>
      </c>
      <c r="C42" s="3" t="str">
        <f>CONCATENATE("  &lt;Variant hgvs=",CHAR(34),B42,CHAR(34)," name=",CHAR(34),B43,CHAR(34),"&gt; ")</f>
        <v xml:space="preserve">  &lt;Variant hgvs="NC_000001.11:g.209707020C&gt;T" name="C409T"&gt; </v>
      </c>
    </row>
    <row r="43" spans="1:3" x14ac:dyDescent="0.25">
      <c r="A43" s="15" t="s">
        <v>30</v>
      </c>
      <c r="B43" s="9" t="s">
        <v>334</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335</v>
      </c>
      <c r="C46" s="3" t="str">
        <f>"  &lt;/Variant&gt;"</f>
        <v xml:space="preserve">  &lt;/Variant&gt;</v>
      </c>
    </row>
    <row r="47" spans="1:3" s="18" customFormat="1" x14ac:dyDescent="0.25">
      <c r="A47" s="27"/>
      <c r="B47" s="17"/>
    </row>
    <row r="48" spans="1:3" s="18" customFormat="1" x14ac:dyDescent="0.25">
      <c r="A48" s="27"/>
      <c r="B48" s="17"/>
      <c r="C48" s="18" t="str">
        <f>C17</f>
        <v>&lt;# C209711973A #&gt;</v>
      </c>
    </row>
    <row r="49" spans="1:3" x14ac:dyDescent="0.25">
      <c r="A49" s="15" t="s">
        <v>37</v>
      </c>
      <c r="B49" s="21" t="str">
        <f>H11</f>
        <v>NC_000001.11:g.</v>
      </c>
      <c r="C49" s="3" t="str">
        <f>CONCATENATE("  &lt;Genotype hgvs=",CHAR(34),B49,B50,";",B51,CHAR(34)," name=",CHAR(34),B19,CHAR(34),"&gt; ")</f>
        <v xml:space="preserve">  &lt;Genotype hgvs="NC_000001.11:g.[209711973C&gt;A];[209711973=]" name="C209711973A"&gt; </v>
      </c>
    </row>
    <row r="50" spans="1:3" x14ac:dyDescent="0.25">
      <c r="A50" s="15" t="s">
        <v>35</v>
      </c>
      <c r="B50" s="21" t="str">
        <f t="shared" ref="B50:B54" si="1">H12</f>
        <v>[209711973C&gt;A]</v>
      </c>
    </row>
    <row r="51" spans="1:3" x14ac:dyDescent="0.25">
      <c r="A51" s="15" t="s">
        <v>31</v>
      </c>
      <c r="B51" s="21" t="str">
        <f t="shared" si="1"/>
        <v>[209711973=]</v>
      </c>
      <c r="C51" s="3" t="s">
        <v>38</v>
      </c>
    </row>
    <row r="52" spans="1:3"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x14ac:dyDescent="0.25">
      <c r="A54" s="8" t="s">
        <v>41</v>
      </c>
      <c r="B54" s="21">
        <f t="shared" si="1"/>
        <v>31.6</v>
      </c>
    </row>
    <row r="55" spans="1:3" x14ac:dyDescent="0.25">
      <c r="A55" s="15"/>
      <c r="C55" s="3" t="s">
        <v>42</v>
      </c>
    </row>
    <row r="56" spans="1:3" x14ac:dyDescent="0.25">
      <c r="A56" s="8"/>
    </row>
    <row r="57" spans="1:3" x14ac:dyDescent="0.25">
      <c r="A57" s="8"/>
      <c r="C57" s="3" t="str">
        <f>CONCATENATE("    ",B53)</f>
        <v xml:space="preserve">    You are in the Moderate Loss of Function category. See below for more information.</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percentage=31.6 /&gt;</v>
      </c>
    </row>
    <row r="62" spans="1:3" x14ac:dyDescent="0.25">
      <c r="A62" s="15"/>
      <c r="C62" s="3" t="str">
        <f>"  &lt;/Genotype&gt;"</f>
        <v xml:space="preserve">  &lt;/Genotype&gt;</v>
      </c>
    </row>
    <row r="63" spans="1:3"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11.8</v>
      </c>
      <c r="C65" s="3" t="s">
        <v>38</v>
      </c>
    </row>
    <row r="66" spans="1:3" x14ac:dyDescent="0.25">
      <c r="A66" s="8"/>
    </row>
    <row r="67" spans="1:3"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percentage=11.8 /&gt;</v>
      </c>
    </row>
    <row r="76" spans="1:3" x14ac:dyDescent="0.25">
      <c r="A76" s="15"/>
      <c r="C76" s="3" t="str">
        <f>"  &lt;/Genotype&gt;"</f>
        <v xml:space="preserve">  &lt;/Genotype&gt;</v>
      </c>
    </row>
    <row r="77" spans="1:3"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x14ac:dyDescent="0.25">
      <c r="A78" s="8" t="s">
        <v>47</v>
      </c>
      <c r="B78" s="9" t="str">
        <f t="shared" ref="B78:B79" si="3">H21</f>
        <v>This variant is not associated with increased risk.</v>
      </c>
      <c r="C78" s="3" t="s">
        <v>26</v>
      </c>
    </row>
    <row r="79" spans="1:3" x14ac:dyDescent="0.25">
      <c r="A79" s="8" t="s">
        <v>41</v>
      </c>
      <c r="B79" s="9">
        <f t="shared" si="3"/>
        <v>56.6</v>
      </c>
      <c r="C79" s="3" t="s">
        <v>38</v>
      </c>
    </row>
    <row r="80" spans="1:3" x14ac:dyDescent="0.25">
      <c r="A80" s="15"/>
    </row>
    <row r="81" spans="1:3" x14ac:dyDescent="0.25">
      <c r="A81" s="8"/>
      <c r="C81" s="3" t="str">
        <f>CONCATENATE("    ",B77)</f>
        <v xml:space="preserve">    Your HSD11B1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percentage=56.6 /&gt;</v>
      </c>
    </row>
    <row r="90" spans="1:3" x14ac:dyDescent="0.25">
      <c r="A90" s="15"/>
      <c r="C90" s="3" t="str">
        <f>"  &lt;/Genotype&gt;"</f>
        <v xml:space="preserve">  &lt;/Genotype&gt;</v>
      </c>
    </row>
    <row r="91" spans="1:3" x14ac:dyDescent="0.25">
      <c r="A91" s="15"/>
      <c r="C91" s="3" t="str">
        <f>C23</f>
        <v>&lt;# T209714373C #&gt;</v>
      </c>
    </row>
    <row r="92" spans="1:3" x14ac:dyDescent="0.25">
      <c r="A92" s="15" t="s">
        <v>37</v>
      </c>
      <c r="B92" s="21" t="str">
        <f>I11</f>
        <v>NC_000001.11:g.</v>
      </c>
      <c r="C92" s="3" t="str">
        <f>CONCATENATE("  &lt;Genotype hgvs=",CHAR(34),B92,B93,";",B94,CHAR(34)," name=",CHAR(34),B25,CHAR(34),"&gt; ")</f>
        <v xml:space="preserve">  &lt;Genotype hgvs="NC_000001.11:g.[209714373T&gt;C];[209714373=]" name="T209714373C"&gt; </v>
      </c>
    </row>
    <row r="93" spans="1:3" x14ac:dyDescent="0.25">
      <c r="A93" s="15" t="s">
        <v>35</v>
      </c>
      <c r="B93" s="21" t="str">
        <f t="shared" ref="B93:B97" si="4">I12</f>
        <v>[209714373T&gt;C]</v>
      </c>
    </row>
    <row r="94" spans="1:3" x14ac:dyDescent="0.25">
      <c r="A94" s="15" t="s">
        <v>31</v>
      </c>
      <c r="B94" s="21" t="str">
        <f t="shared" si="4"/>
        <v>[209714373=]</v>
      </c>
      <c r="C94" s="3" t="s">
        <v>38</v>
      </c>
    </row>
    <row r="95" spans="1:3"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x14ac:dyDescent="0.25">
      <c r="A97" s="8" t="s">
        <v>41</v>
      </c>
      <c r="B97" s="21">
        <f t="shared" si="4"/>
        <v>10</v>
      </c>
    </row>
    <row r="98" spans="1:3" x14ac:dyDescent="0.25">
      <c r="A98" s="15"/>
      <c r="C98" s="3" t="s">
        <v>42</v>
      </c>
    </row>
    <row r="99" spans="1:3" x14ac:dyDescent="0.25">
      <c r="A99" s="8"/>
    </row>
    <row r="100" spans="1:3" x14ac:dyDescent="0.25">
      <c r="A100" s="8"/>
      <c r="C100" s="3" t="str">
        <f>CONCATENATE("    ",B96)</f>
        <v xml:space="preserve">    You are in the Moderate Loss of Function category. See below for more information.</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percentage=10 /&gt;</v>
      </c>
    </row>
    <row r="105" spans="1:3" x14ac:dyDescent="0.25">
      <c r="A105" s="15"/>
      <c r="C105" s="3" t="str">
        <f>"  &lt;/Genotype&gt;"</f>
        <v xml:space="preserve">  &lt;/Genotype&gt;</v>
      </c>
    </row>
    <row r="106" spans="1:3"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x14ac:dyDescent="0.25">
      <c r="A107" s="8" t="s">
        <v>45</v>
      </c>
      <c r="B107" s="9" t="str">
        <f t="shared" ref="B107:B108" si="5">I18</f>
        <v>This variant is not associated with increased risk.</v>
      </c>
      <c r="C107" s="3" t="s">
        <v>26</v>
      </c>
    </row>
    <row r="108" spans="1:3" x14ac:dyDescent="0.25">
      <c r="A108" s="8" t="s">
        <v>41</v>
      </c>
      <c r="B108" s="9">
        <f t="shared" si="5"/>
        <v>2.8</v>
      </c>
      <c r="C108" s="3" t="s">
        <v>38</v>
      </c>
    </row>
    <row r="109" spans="1:3" x14ac:dyDescent="0.25">
      <c r="A109" s="8"/>
    </row>
    <row r="110" spans="1:3"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This variant is not associated with increased risk.</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percentage=2.8 /&gt;</v>
      </c>
    </row>
    <row r="119" spans="1:3" x14ac:dyDescent="0.25">
      <c r="A119" s="15"/>
      <c r="C119" s="3" t="str">
        <f>"  &lt;/Genotype&gt;"</f>
        <v xml:space="preserve">  &lt;/Genotype&gt;</v>
      </c>
    </row>
    <row r="120" spans="1:3"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x14ac:dyDescent="0.25">
      <c r="A121" s="8" t="s">
        <v>47</v>
      </c>
      <c r="B121" s="9" t="str">
        <f t="shared" ref="B121:B122" si="6">I21</f>
        <v>You are in the Moderate Loss of Function category. See below for more information.</v>
      </c>
      <c r="C121" s="3" t="s">
        <v>26</v>
      </c>
    </row>
    <row r="122" spans="1:3" x14ac:dyDescent="0.25">
      <c r="A122" s="8" t="s">
        <v>41</v>
      </c>
      <c r="B122" s="9">
        <f t="shared" si="6"/>
        <v>87.2</v>
      </c>
      <c r="C122" s="3" t="s">
        <v>38</v>
      </c>
    </row>
    <row r="123" spans="1:3" x14ac:dyDescent="0.25">
      <c r="A123" s="15"/>
    </row>
    <row r="124" spans="1:3" x14ac:dyDescent="0.25">
      <c r="A124" s="8"/>
      <c r="C124" s="3" t="str">
        <f>CONCATENATE("    ",B120)</f>
        <v xml:space="preserve">    Your HSD11B1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You are in the Moderate Loss of Function category. See below for more information.</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percentage=87.2 /&gt;</v>
      </c>
    </row>
    <row r="133" spans="1:3" x14ac:dyDescent="0.25">
      <c r="A133" s="15"/>
      <c r="C133" s="3" t="str">
        <f>"  &lt;/Genotype&gt;"</f>
        <v xml:space="preserve">  &lt;/Genotype&gt;</v>
      </c>
    </row>
    <row r="134" spans="1:3" x14ac:dyDescent="0.25">
      <c r="A134" s="15"/>
      <c r="C134" s="3" t="str">
        <f>C29</f>
        <v>&lt;# G209732389C #&gt;</v>
      </c>
    </row>
    <row r="135" spans="1:3"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x14ac:dyDescent="0.25">
      <c r="A136" s="15" t="s">
        <v>35</v>
      </c>
      <c r="B136" s="21" t="str">
        <f t="shared" ref="B136:B140" si="7">J12</f>
        <v>[209732389G&gt;C]</v>
      </c>
    </row>
    <row r="137" spans="1:3" x14ac:dyDescent="0.25">
      <c r="A137" s="15" t="s">
        <v>31</v>
      </c>
      <c r="B137" s="21" t="str">
        <f t="shared" si="7"/>
        <v>[209732389=]</v>
      </c>
      <c r="C137" s="3" t="s">
        <v>38</v>
      </c>
    </row>
    <row r="138" spans="1:3"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x14ac:dyDescent="0.25">
      <c r="A140" s="8" t="s">
        <v>41</v>
      </c>
      <c r="B140" s="21">
        <f t="shared" si="7"/>
        <v>33.5</v>
      </c>
    </row>
    <row r="141" spans="1:3" x14ac:dyDescent="0.25">
      <c r="A141" s="15"/>
      <c r="C141" s="3" t="s">
        <v>42</v>
      </c>
    </row>
    <row r="142" spans="1:3" x14ac:dyDescent="0.25">
      <c r="A142" s="8"/>
    </row>
    <row r="143" spans="1:3" x14ac:dyDescent="0.25">
      <c r="A143" s="8"/>
      <c r="C143" s="3" t="str">
        <f>CONCATENATE("    ",B139)</f>
        <v xml:space="preserve">    You are in the Moderate Loss of Function category. See below for more information.</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percentage=33.5 /&gt;</v>
      </c>
    </row>
    <row r="148" spans="1:3" x14ac:dyDescent="0.25">
      <c r="A148" s="15"/>
      <c r="C148" s="3" t="str">
        <f>"  &lt;/Genotype&gt;"</f>
        <v xml:space="preserve">  &lt;/Genotype&gt;</v>
      </c>
    </row>
    <row r="149" spans="1:3"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12.7</v>
      </c>
      <c r="C151" s="3" t="s">
        <v>38</v>
      </c>
    </row>
    <row r="152" spans="1:3" x14ac:dyDescent="0.25">
      <c r="A152" s="8"/>
    </row>
    <row r="153" spans="1:3"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percentage=12.7 /&gt;</v>
      </c>
    </row>
    <row r="162" spans="1:3" x14ac:dyDescent="0.25">
      <c r="A162" s="15"/>
      <c r="C162" s="3" t="str">
        <f>"  &lt;/Genotype&gt;"</f>
        <v xml:space="preserve">  &lt;/Genotype&gt;</v>
      </c>
    </row>
    <row r="163" spans="1:3"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x14ac:dyDescent="0.25">
      <c r="A164" s="8" t="s">
        <v>47</v>
      </c>
      <c r="B164" s="9" t="str">
        <f t="shared" ref="B164:B165" si="9">J21</f>
        <v>This variant is not associated with increased risk.</v>
      </c>
      <c r="C164" s="3" t="s">
        <v>26</v>
      </c>
    </row>
    <row r="165" spans="1:3" x14ac:dyDescent="0.25">
      <c r="A165" s="8" t="s">
        <v>41</v>
      </c>
      <c r="B165" s="9">
        <f t="shared" si="9"/>
        <v>53.8</v>
      </c>
      <c r="C165" s="3" t="s">
        <v>38</v>
      </c>
    </row>
    <row r="166" spans="1:3" x14ac:dyDescent="0.25">
      <c r="A166" s="15"/>
    </row>
    <row r="167" spans="1:3" x14ac:dyDescent="0.25">
      <c r="A167" s="8"/>
      <c r="C167" s="3" t="str">
        <f>CONCATENATE("    ",B163)</f>
        <v xml:space="preserve">    Your HSD11B1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percentage=53.8 /&gt;</v>
      </c>
    </row>
    <row r="176" spans="1:3" x14ac:dyDescent="0.25">
      <c r="A176" s="15"/>
      <c r="C176" s="3" t="str">
        <f>"  &lt;/Genotype&gt;"</f>
        <v xml:space="preserve">  &lt;/Genotype&gt;</v>
      </c>
    </row>
    <row r="177" spans="1:3" x14ac:dyDescent="0.25">
      <c r="A177" s="15"/>
      <c r="C177" s="3" t="str">
        <f>C35</f>
        <v>&lt;# LYS187ASN #&gt;</v>
      </c>
    </row>
    <row r="178" spans="1:3"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x14ac:dyDescent="0.25">
      <c r="A183" s="8" t="s">
        <v>41</v>
      </c>
      <c r="B183" s="21">
        <f t="shared" si="10"/>
        <v>3.8</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percentage=3.8 /&gt;</v>
      </c>
    </row>
    <row r="191" spans="1:3" x14ac:dyDescent="0.25">
      <c r="A191" s="15"/>
      <c r="C191" s="3" t="str">
        <f>"  &lt;/Genotype&gt;"</f>
        <v xml:space="preserve">  &lt;/Genotype&gt;</v>
      </c>
    </row>
    <row r="192" spans="1:3"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x14ac:dyDescent="0.25">
      <c r="A193" s="8" t="s">
        <v>45</v>
      </c>
      <c r="B193" s="9" t="str">
        <f t="shared" ref="B193:B194" si="11">K18</f>
        <v>This variant is not associated with increased risk.</v>
      </c>
      <c r="C193" s="3" t="s">
        <v>26</v>
      </c>
    </row>
    <row r="194" spans="1:3" x14ac:dyDescent="0.25">
      <c r="A194" s="8" t="s">
        <v>41</v>
      </c>
      <c r="B194" s="9">
        <f t="shared" si="11"/>
        <v>4.0999999999999996</v>
      </c>
      <c r="C194" s="3" t="s">
        <v>38</v>
      </c>
    </row>
    <row r="195" spans="1:3" x14ac:dyDescent="0.25">
      <c r="A195" s="8"/>
    </row>
    <row r="196" spans="1:3"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This variant is not associated with increased risk.</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percentage=4.1 /&gt;</v>
      </c>
    </row>
    <row r="205" spans="1:3" x14ac:dyDescent="0.25">
      <c r="A205" s="15"/>
      <c r="C205" s="3" t="str">
        <f>"  &lt;/Genotype&gt;"</f>
        <v xml:space="preserve">  &lt;/Genotype&gt;</v>
      </c>
    </row>
    <row r="206" spans="1:3"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x14ac:dyDescent="0.25">
      <c r="A207" s="8" t="s">
        <v>47</v>
      </c>
      <c r="B207" s="9" t="str">
        <f t="shared" ref="B207:B208" si="12">K21</f>
        <v>You are in the Moderate Loss of Function category. See below for more information.</v>
      </c>
      <c r="C207" s="3" t="s">
        <v>26</v>
      </c>
    </row>
    <row r="208" spans="1:3" x14ac:dyDescent="0.25">
      <c r="A208" s="8" t="s">
        <v>41</v>
      </c>
      <c r="B208" s="9">
        <f t="shared" si="12"/>
        <v>92.2</v>
      </c>
      <c r="C208" s="3" t="s">
        <v>38</v>
      </c>
    </row>
    <row r="209" spans="1:3" x14ac:dyDescent="0.25">
      <c r="A209" s="15"/>
    </row>
    <row r="210" spans="1:3" x14ac:dyDescent="0.25">
      <c r="A210" s="8"/>
      <c r="C210" s="3" t="str">
        <f>CONCATENATE("    ",B206)</f>
        <v xml:space="preserve">    Your HSD11B1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You are in the Moderate Loss of Function category. See below for more information.</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percentage=92.2 /&gt;</v>
      </c>
    </row>
    <row r="219" spans="1:3" x14ac:dyDescent="0.25">
      <c r="A219" s="15"/>
      <c r="C219" s="3" t="str">
        <f>"  &lt;/Genotype&gt;"</f>
        <v xml:space="preserve">  &lt;/Genotype&gt;</v>
      </c>
    </row>
    <row r="220" spans="1:3" x14ac:dyDescent="0.25">
      <c r="A220" s="15"/>
      <c r="C220" s="3" t="str">
        <f>C41</f>
        <v>&lt;# C409T #&gt;</v>
      </c>
    </row>
    <row r="221" spans="1:3"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x14ac:dyDescent="0.25">
      <c r="A226" s="8" t="s">
        <v>41</v>
      </c>
      <c r="B226" s="21">
        <f t="shared" si="13"/>
        <v>5.5</v>
      </c>
    </row>
    <row r="227" spans="1:3" x14ac:dyDescent="0.25">
      <c r="A227" s="15"/>
      <c r="C227" s="3" t="s">
        <v>42</v>
      </c>
    </row>
    <row r="228" spans="1:3" x14ac:dyDescent="0.25">
      <c r="A228" s="8"/>
    </row>
    <row r="229" spans="1:3" x14ac:dyDescent="0.25">
      <c r="A229" s="8"/>
      <c r="C229" s="3" t="str">
        <f>CONCATENATE("    ",B225)</f>
        <v xml:space="preserve">    You are in the Moderate Loss of Function category. See below for more information.</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percentage=5.5 /&gt;</v>
      </c>
    </row>
    <row r="234" spans="1:3" x14ac:dyDescent="0.25">
      <c r="A234" s="15"/>
      <c r="C234" s="3" t="str">
        <f>"  &lt;/Genotype&gt;"</f>
        <v xml:space="preserve">  &lt;/Genotype&gt;</v>
      </c>
    </row>
    <row r="235" spans="1:3"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1.5</v>
      </c>
      <c r="C237" s="3" t="s">
        <v>38</v>
      </c>
    </row>
    <row r="238" spans="1:3" x14ac:dyDescent="0.25">
      <c r="A238" s="8"/>
    </row>
    <row r="239" spans="1:3"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percentage=1.5 /&gt;</v>
      </c>
    </row>
    <row r="248" spans="1:3" x14ac:dyDescent="0.25">
      <c r="A248" s="15"/>
      <c r="C248" s="3" t="str">
        <f>"  &lt;/Genotype&gt;"</f>
        <v xml:space="preserve">  &lt;/Genotype&gt;</v>
      </c>
    </row>
    <row r="249" spans="1:3"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x14ac:dyDescent="0.25">
      <c r="A250" s="8" t="s">
        <v>47</v>
      </c>
      <c r="B250" s="9" t="str">
        <f t="shared" ref="B250:B251" si="15">L21</f>
        <v>This variant is not associated with increased risk.</v>
      </c>
      <c r="C250" s="3" t="s">
        <v>26</v>
      </c>
    </row>
    <row r="251" spans="1:3" x14ac:dyDescent="0.25">
      <c r="A251" s="8" t="s">
        <v>41</v>
      </c>
      <c r="B251" s="9">
        <f t="shared" si="15"/>
        <v>93</v>
      </c>
      <c r="C251" s="3" t="s">
        <v>38</v>
      </c>
    </row>
    <row r="252" spans="1:3" x14ac:dyDescent="0.25">
      <c r="A252" s="15"/>
    </row>
    <row r="253" spans="1:3" x14ac:dyDescent="0.25">
      <c r="A253" s="8"/>
      <c r="C253" s="3" t="str">
        <f>CONCATENATE("    ",B249)</f>
        <v xml:space="preserve">    Your HSD11B1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HSD11B1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HSD11B1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HSD11B1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F3378-DAB7-4A9D-8D63-C655F3729C4A}">
  <dimension ref="A1:AJ2323"/>
  <sheetViews>
    <sheetView workbookViewId="0">
      <selection activeCell="A118" sqref="A118:XFD121"/>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535</v>
      </c>
      <c r="C2" s="3" t="str">
        <f>CONCATENATE("&lt;",A2," ",B2," /&gt;")</f>
        <v>&lt;Gene_Name TPRC2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B4" s="9" t="s">
        <v>534</v>
      </c>
      <c r="C4" s="3" t="str">
        <f>CONCATENATE("&lt;",A4," ",B4," /&gt;")</f>
        <v>&lt;GeneName_full transient receptor potential cation channel, subfamily C, member 2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TPRC2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t="s">
        <v>510</v>
      </c>
      <c r="C8" s="3" t="str">
        <f>B8</f>
        <v>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11</v>
      </c>
      <c r="C10" s="3" t="str">
        <f>CONCATENATE("This gene is located on chromosome ",B10,". The ",B11," it creates acts in your ",B12)</f>
        <v>This gene is located on chromosome 11. The protein it creates acts in your bone marrow and lungs.</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424</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G3628856T</v>
      </c>
      <c r="I13" s="18" t="str">
        <f>B28</f>
        <v>G3638061A</v>
      </c>
    </row>
    <row r="14" spans="1:36" ht="16.5" thickBot="1" x14ac:dyDescent="0.3">
      <c r="A14" s="8" t="s">
        <v>3</v>
      </c>
      <c r="B14" s="9" t="s">
        <v>423</v>
      </c>
      <c r="C14" s="3" t="str">
        <f>CONCATENATE("&lt;GeneAnalysis gene=",CHAR(34),B14,CHAR(34)," interval=",CHAR(34),B15,CHAR(34),"&gt; ")</f>
        <v xml:space="preserve">&lt;GeneAnalysis gene="TRPC2" interval="NC_000011.10:g.3626460_3637559"&gt; </v>
      </c>
      <c r="H14" s="19" t="s">
        <v>168</v>
      </c>
      <c r="I14" s="19" t="s">
        <v>179</v>
      </c>
      <c r="J14" s="19"/>
      <c r="K14" s="19"/>
      <c r="L14" s="19"/>
      <c r="M14" s="19"/>
      <c r="N14" s="19"/>
      <c r="O14" s="40"/>
      <c r="P14" s="20"/>
      <c r="Q14" s="40"/>
      <c r="R14" s="40"/>
      <c r="S14" s="20"/>
      <c r="T14" s="20"/>
      <c r="U14" s="40"/>
      <c r="V14" s="40"/>
      <c r="W14" s="20"/>
      <c r="X14" s="20"/>
      <c r="Y14" s="20"/>
      <c r="Z14" s="20"/>
    </row>
    <row r="15" spans="1:36" x14ac:dyDescent="0.25">
      <c r="A15" s="8" t="s">
        <v>24</v>
      </c>
      <c r="B15" s="9" t="s">
        <v>426</v>
      </c>
      <c r="H15" s="9" t="s">
        <v>420</v>
      </c>
      <c r="I15" s="9" t="s">
        <v>502</v>
      </c>
      <c r="J15" s="9"/>
      <c r="K15" s="9"/>
      <c r="L15" s="9"/>
      <c r="M15" s="9"/>
      <c r="N15" s="9"/>
      <c r="O15" s="9"/>
      <c r="P15" s="9"/>
      <c r="Q15" s="9"/>
      <c r="R15" s="9"/>
      <c r="S15" s="9"/>
      <c r="T15" s="9"/>
      <c r="U15" s="9"/>
      <c r="V15" s="9"/>
      <c r="W15" s="9"/>
      <c r="X15" s="9"/>
      <c r="Y15" s="9"/>
      <c r="Z15" s="9"/>
    </row>
    <row r="16" spans="1:36" x14ac:dyDescent="0.25">
      <c r="A16" s="8" t="s">
        <v>25</v>
      </c>
      <c r="B16" s="9" t="s">
        <v>476</v>
      </c>
      <c r="C16" s="3" t="str">
        <f>CONCATENATE("# What are some common mutations of ",B14,"?")</f>
        <v># What are some common mutations of TRPC2?</v>
      </c>
      <c r="H16" s="9" t="s">
        <v>421</v>
      </c>
      <c r="I16" s="9" t="s">
        <v>503</v>
      </c>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C18" s="3" t="str">
        <f>CONCATENATE("There are ",B16," common variants in ",B14,": ",B25," and ",B31,".")</f>
        <v>There are two common variants in TRPC2: [G3628856T](https://www.ncbi.nlm.nih.gov/projects/SNP/snp_ref.cgi?rs=7108612) and [G3638061A](https://www.ncbi.nlm.nih.gov/projects/SNP/snp_ref.cgi?rs=6578398).</v>
      </c>
      <c r="H18" s="9" t="s">
        <v>540</v>
      </c>
      <c r="I18" s="9" t="s">
        <v>28</v>
      </c>
      <c r="J18" s="9"/>
      <c r="K18" s="9"/>
      <c r="L18" s="9"/>
      <c r="M18" s="9"/>
      <c r="N18" s="9"/>
      <c r="O18" s="9"/>
      <c r="P18" s="9"/>
      <c r="Q18" s="9"/>
      <c r="R18" s="9"/>
      <c r="S18" s="9"/>
      <c r="T18" s="9"/>
      <c r="U18" s="9"/>
      <c r="V18" s="9"/>
      <c r="W18" s="9"/>
      <c r="X18" s="9"/>
      <c r="Y18" s="9"/>
      <c r="Z18" s="9"/>
    </row>
    <row r="19" spans="1:26" x14ac:dyDescent="0.25">
      <c r="H19" s="9">
        <v>26.7</v>
      </c>
      <c r="I19" s="9">
        <v>45.6</v>
      </c>
      <c r="J19" s="9"/>
      <c r="K19" s="9"/>
      <c r="L19" s="9"/>
      <c r="M19" s="9"/>
      <c r="N19" s="9"/>
      <c r="O19" s="9"/>
      <c r="P19" s="9"/>
      <c r="Q19" s="9"/>
      <c r="R19" s="9"/>
      <c r="S19" s="9"/>
      <c r="T19" s="9"/>
      <c r="U19" s="9"/>
      <c r="V19" s="9"/>
      <c r="W19" s="9"/>
      <c r="X19" s="9"/>
      <c r="Y19" s="9"/>
      <c r="Z19" s="9"/>
    </row>
    <row r="20" spans="1:26" x14ac:dyDescent="0.25">
      <c r="C20" s="3" t="str">
        <f>CONCATENATE("&lt;# ",B22," #&gt;")</f>
        <v>&lt;# G3628856T #&gt;</v>
      </c>
      <c r="H20" s="9" t="str">
        <f>CONCATENATE("People with this variant have two copies of the ",B25,"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29</v>
      </c>
      <c r="B21" s="19" t="s">
        <v>419</v>
      </c>
      <c r="C21" s="3" t="str">
        <f>CONCATENATE("  &lt;Variant hgvs=",CHAR(34),B21,CHAR(34)," name=",CHAR(34),B22,CHAR(34),"&gt; ")</f>
        <v xml:space="preserve">  &lt;Variant hgvs="NC_000011.10:g.3628856G&gt;T" name="G3628856T"&gt; </v>
      </c>
      <c r="H21" s="9" t="s">
        <v>28</v>
      </c>
      <c r="I21" s="9" t="s">
        <v>540</v>
      </c>
      <c r="J21" s="9"/>
      <c r="K21" s="9"/>
      <c r="L21" s="9"/>
      <c r="M21" s="9"/>
      <c r="N21" s="9"/>
      <c r="O21" s="9"/>
      <c r="P21" s="9"/>
      <c r="Q21" s="9"/>
      <c r="R21" s="9"/>
      <c r="S21" s="9"/>
      <c r="T21" s="9"/>
      <c r="U21" s="9"/>
      <c r="V21" s="9"/>
      <c r="W21" s="9"/>
      <c r="X21" s="9"/>
      <c r="Y21" s="9"/>
      <c r="Z21" s="9"/>
    </row>
    <row r="22" spans="1:26" x14ac:dyDescent="0.25">
      <c r="A22" s="15" t="s">
        <v>30</v>
      </c>
      <c r="B22" s="21" t="s">
        <v>306</v>
      </c>
      <c r="H22" s="9">
        <v>9.1999999999999993</v>
      </c>
      <c r="I22" s="9">
        <v>23.8</v>
      </c>
      <c r="J22" s="9"/>
      <c r="K22" s="9"/>
      <c r="L22" s="9"/>
      <c r="M22" s="9"/>
      <c r="N22" s="9"/>
      <c r="O22" s="9"/>
      <c r="P22" s="9"/>
      <c r="Q22" s="9"/>
      <c r="R22" s="9"/>
      <c r="S22" s="9"/>
      <c r="T22" s="9"/>
      <c r="U22" s="9"/>
      <c r="V22" s="9"/>
      <c r="W22" s="9"/>
      <c r="X22" s="9"/>
      <c r="Y22" s="9"/>
      <c r="Z22" s="9"/>
    </row>
    <row r="23" spans="1:26" x14ac:dyDescent="0.25">
      <c r="A23" s="15" t="s">
        <v>31</v>
      </c>
      <c r="B23" s="9" t="s">
        <v>34</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3" s="9" t="str">
        <f>CONCATENATE("Your ",B14," gene has no variants. A normal gene is referred to as a ",CHAR(34),"wild-type",CHAR(34)," gene.")</f>
        <v>Your TRPC2 gene has no variants. A normal gene is referred to as a "wild-type" gene.</v>
      </c>
      <c r="I23" s="9" t="str">
        <f>CONCATENATE("Your ",B14," gene has no variants. A normal gene is referred to as a ",CHAR(34),"wild-type",CHAR(34)," gene.")</f>
        <v>Your TRPC2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15" t="s">
        <v>33</v>
      </c>
      <c r="B24" s="9" t="s">
        <v>36</v>
      </c>
      <c r="H24" s="9" t="s">
        <v>28</v>
      </c>
      <c r="I24" s="9" t="s">
        <v>28</v>
      </c>
      <c r="J24" s="9"/>
      <c r="K24" s="9"/>
      <c r="L24" s="9"/>
      <c r="M24" s="9"/>
      <c r="N24" s="9"/>
      <c r="O24" s="9"/>
      <c r="P24" s="9"/>
      <c r="Q24" s="9"/>
      <c r="R24" s="9"/>
      <c r="S24" s="9"/>
      <c r="T24" s="9"/>
      <c r="U24" s="9"/>
      <c r="V24" s="9"/>
      <c r="W24" s="9"/>
      <c r="X24" s="9"/>
      <c r="Y24" s="9"/>
      <c r="Z24" s="9"/>
    </row>
    <row r="25" spans="1:26" x14ac:dyDescent="0.25">
      <c r="A25" s="15" t="s">
        <v>35</v>
      </c>
      <c r="B25" s="9" t="s">
        <v>422</v>
      </c>
      <c r="C25" s="3" t="str">
        <f>"  &lt;/Variant&gt;"</f>
        <v xml:space="preserve">  &lt;/Variant&gt;</v>
      </c>
      <c r="H25" s="9">
        <v>64.099999999999994</v>
      </c>
      <c r="I25" s="9">
        <v>30.6</v>
      </c>
      <c r="J25" s="9"/>
      <c r="K25" s="9"/>
      <c r="L25" s="9"/>
      <c r="M25" s="9"/>
      <c r="N25" s="9"/>
      <c r="O25" s="9"/>
      <c r="P25" s="9"/>
      <c r="Q25" s="9"/>
      <c r="R25" s="9"/>
      <c r="S25" s="9"/>
      <c r="T25" s="9"/>
      <c r="U25" s="9"/>
      <c r="V25" s="9"/>
      <c r="W25" s="9"/>
      <c r="X25" s="9"/>
      <c r="Y25" s="9"/>
      <c r="Z25" s="9"/>
    </row>
    <row r="26" spans="1:26" x14ac:dyDescent="0.25">
      <c r="A26" s="15"/>
      <c r="B26" s="34"/>
      <c r="C26" s="3" t="str">
        <f>CONCATENATE("&lt;# ",B28," #&gt;")</f>
        <v>&lt;# G3638061A #&gt;</v>
      </c>
    </row>
    <row r="27" spans="1:26" x14ac:dyDescent="0.25">
      <c r="A27" s="8" t="s">
        <v>29</v>
      </c>
      <c r="B27" s="38" t="s">
        <v>500</v>
      </c>
      <c r="C27" s="3" t="str">
        <f>CONCATENATE("  &lt;Variant hgvs=",CHAR(34),B27,CHAR(34)," name=",CHAR(34),B28,CHAR(34),"&gt; ")</f>
        <v xml:space="preserve">  &lt;Variant hgvs="NC_000011.9:g.3638061G&gt;A" name="G3638061A"&gt; </v>
      </c>
    </row>
    <row r="28" spans="1:26" x14ac:dyDescent="0.25">
      <c r="A28" s="15" t="s">
        <v>30</v>
      </c>
      <c r="B28" s="34" t="s">
        <v>501</v>
      </c>
    </row>
    <row r="29" spans="1:26" x14ac:dyDescent="0.25">
      <c r="A29" s="15" t="s">
        <v>31</v>
      </c>
      <c r="B29" s="34" t="s">
        <v>34</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TRPC2 gene from guanine (G) to adenine (A) resulting in incorrect protein function. This substitution of a single nucleotide is known as a missense variant.</v>
      </c>
    </row>
    <row r="30" spans="1:26" x14ac:dyDescent="0.25">
      <c r="A30" s="15" t="s">
        <v>33</v>
      </c>
      <c r="B30" s="34" t="s">
        <v>32</v>
      </c>
    </row>
    <row r="31" spans="1:26" x14ac:dyDescent="0.25">
      <c r="A31" s="15" t="s">
        <v>35</v>
      </c>
      <c r="B31" s="34" t="s">
        <v>504</v>
      </c>
      <c r="C31" s="3" t="str">
        <f>"  &lt;/Variant&gt;"</f>
        <v xml:space="preserve">  &lt;/Variant&gt;</v>
      </c>
    </row>
    <row r="32" spans="1:26" s="18" customFormat="1" x14ac:dyDescent="0.25">
      <c r="A32" s="27"/>
      <c r="B32" s="17"/>
    </row>
    <row r="33" spans="1:3" s="18" customFormat="1" x14ac:dyDescent="0.25">
      <c r="A33" s="27"/>
      <c r="B33" s="17"/>
      <c r="C33" s="18" t="str">
        <f>C20</f>
        <v>&lt;# G3628856T #&gt;</v>
      </c>
    </row>
    <row r="34" spans="1:3" x14ac:dyDescent="0.25">
      <c r="A34" s="15" t="s">
        <v>37</v>
      </c>
      <c r="B34" s="21" t="str">
        <f>H14</f>
        <v>NC_000011.10:g.</v>
      </c>
      <c r="C34" s="3" t="str">
        <f>CONCATENATE("  &lt;Genotype hgvs=",CHAR(34),B34,B35,";",B36,CHAR(34)," name=",CHAR(34),B22,CHAR(34),"&gt; ")</f>
        <v xml:space="preserve">  &lt;Genotype hgvs="NC_000011.10:g.[3628856G&gt;T];[3628856=]" name="G3628856T"&gt; </v>
      </c>
    </row>
    <row r="35" spans="1:3" x14ac:dyDescent="0.25">
      <c r="A35" s="15" t="s">
        <v>35</v>
      </c>
      <c r="B35" s="21" t="str">
        <f t="shared" ref="B35:B39" si="1">H15</f>
        <v>[3628856G&gt;T]</v>
      </c>
    </row>
    <row r="36" spans="1:3" x14ac:dyDescent="0.25">
      <c r="A36" s="15" t="s">
        <v>31</v>
      </c>
      <c r="B36" s="21" t="str">
        <f t="shared" si="1"/>
        <v>[3628856=]</v>
      </c>
      <c r="C36" s="3" t="s">
        <v>38</v>
      </c>
    </row>
    <row r="37" spans="1:3" x14ac:dyDescent="0.25">
      <c r="A37" s="15" t="s">
        <v>39</v>
      </c>
      <c r="B37" s="21" t="str">
        <f t="shared" si="1"/>
        <v>People with this variant have one copy of the [G3628856T](https://www.ncbi.nlm.nih.gov/projects/SNP/snp_ref.cgi?rs=7108612) variant. This substitution of a single nucleotide is known as a missense mutation.</v>
      </c>
      <c r="C37" s="3" t="s">
        <v>26</v>
      </c>
    </row>
    <row r="38" spans="1:3" x14ac:dyDescent="0.25">
      <c r="A38" s="8" t="s">
        <v>40</v>
      </c>
      <c r="B38" s="21" t="str">
        <f t="shared" si="1"/>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38" s="3" t="str">
        <f>CONCATENATE("    ",B37)</f>
        <v xml:space="preserve">    People with this variant have one copy of the [G3628856T](https://www.ncbi.nlm.nih.gov/projects/SNP/snp_ref.cgi?rs=7108612) variant. This substitution of a single nucleotide is known as a missense mutation.</v>
      </c>
    </row>
    <row r="39" spans="1:3" x14ac:dyDescent="0.25">
      <c r="A39" s="8" t="s">
        <v>41</v>
      </c>
      <c r="B39" s="21">
        <f t="shared" si="1"/>
        <v>26.7</v>
      </c>
    </row>
    <row r="40" spans="1:3" x14ac:dyDescent="0.25">
      <c r="A40" s="15"/>
      <c r="C40" s="3" t="s">
        <v>42</v>
      </c>
    </row>
    <row r="41" spans="1:3" x14ac:dyDescent="0.25">
      <c r="A41" s="8"/>
    </row>
    <row r="42" spans="1:3" x14ac:dyDescent="0.25">
      <c r="A42" s="8"/>
      <c r="C42" s="3" t="str">
        <f>CONCATENATE("    ",B38)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3" spans="1:3" x14ac:dyDescent="0.25">
      <c r="A43" s="8"/>
    </row>
    <row r="44" spans="1:3" x14ac:dyDescent="0.25">
      <c r="A44" s="8"/>
      <c r="C44" s="3" t="s">
        <v>43</v>
      </c>
    </row>
    <row r="45" spans="1:3" x14ac:dyDescent="0.25">
      <c r="A45" s="15"/>
    </row>
    <row r="46" spans="1:3" x14ac:dyDescent="0.25">
      <c r="A46" s="15"/>
      <c r="C46" s="3" t="str">
        <f>CONCATENATE( "    &lt;piechart percentage=",B39," /&gt;")</f>
        <v xml:space="preserve">    &lt;piechart percentage=26.7 /&gt;</v>
      </c>
    </row>
    <row r="47" spans="1:3" x14ac:dyDescent="0.25">
      <c r="A47" s="15"/>
      <c r="C47" s="3" t="str">
        <f>"  &lt;/Genotype&gt;"</f>
        <v xml:space="preserve">  &lt;/Genotype&gt;</v>
      </c>
    </row>
    <row r="48" spans="1:3" x14ac:dyDescent="0.25">
      <c r="A48" s="15" t="s">
        <v>44</v>
      </c>
      <c r="B48" s="9" t="str">
        <f>H20</f>
        <v>People with this variant have two copies of the [G3628856T](https://www.ncbi.nlm.nih.gov/projects/SNP/snp_ref.cgi?rs=7108612) variant. This substitution of a single nucleotide is known as a missense mutation.</v>
      </c>
      <c r="C48" s="3" t="str">
        <f>CONCATENATE("  &lt;Genotype hgvs=",CHAR(34),B34,B35,";",B35,CHAR(34)," name=",CHAR(34),B22,CHAR(34),"&gt; ")</f>
        <v xml:space="preserve">  &lt;Genotype hgvs="NC_000011.10:g.[3628856G&gt;T];[3628856G&gt;T]" name="G3628856T"&gt; </v>
      </c>
    </row>
    <row r="49" spans="1:3" x14ac:dyDescent="0.25">
      <c r="A49" s="8" t="s">
        <v>45</v>
      </c>
      <c r="B49" s="9" t="str">
        <f t="shared" ref="B49:B50" si="2">H21</f>
        <v>This variant is not associated with increased risk.</v>
      </c>
      <c r="C49" s="3" t="s">
        <v>26</v>
      </c>
    </row>
    <row r="50" spans="1:3" x14ac:dyDescent="0.25">
      <c r="A50" s="8" t="s">
        <v>41</v>
      </c>
      <c r="B50" s="9">
        <f t="shared" si="2"/>
        <v>9.1999999999999993</v>
      </c>
      <c r="C50" s="3" t="s">
        <v>38</v>
      </c>
    </row>
    <row r="51" spans="1:3" x14ac:dyDescent="0.25">
      <c r="A51" s="8"/>
    </row>
    <row r="52" spans="1:3" x14ac:dyDescent="0.25">
      <c r="A52" s="15"/>
      <c r="C52" s="3" t="str">
        <f>CONCATENATE("    ",B48)</f>
        <v xml:space="preserve">    People with this variant have two copies of the [G3628856T](https://www.ncbi.nlm.nih.gov/projects/SNP/snp_ref.cgi?rs=7108612) variant. This substitution of a single nucleotide is known as a missense mutation.</v>
      </c>
    </row>
    <row r="53" spans="1:3" x14ac:dyDescent="0.25">
      <c r="A53" s="8"/>
    </row>
    <row r="54" spans="1:3" x14ac:dyDescent="0.25">
      <c r="A54" s="8"/>
      <c r="C54" s="3" t="s">
        <v>42</v>
      </c>
    </row>
    <row r="55" spans="1:3" x14ac:dyDescent="0.25">
      <c r="A55" s="8"/>
    </row>
    <row r="56" spans="1:3" x14ac:dyDescent="0.25">
      <c r="A56" s="8"/>
      <c r="C56" s="3" t="str">
        <f>CONCATENATE("    ",B49)</f>
        <v xml:space="preserve">    This variant is not associated with increased risk.</v>
      </c>
    </row>
    <row r="57" spans="1:3" x14ac:dyDescent="0.25">
      <c r="A57" s="8"/>
    </row>
    <row r="58" spans="1:3" x14ac:dyDescent="0.25">
      <c r="A58" s="15"/>
      <c r="C58" s="3" t="s">
        <v>43</v>
      </c>
    </row>
    <row r="59" spans="1:3" x14ac:dyDescent="0.25">
      <c r="A59" s="15"/>
    </row>
    <row r="60" spans="1:3" x14ac:dyDescent="0.25">
      <c r="A60" s="15"/>
      <c r="C60" s="3" t="str">
        <f>CONCATENATE( "    &lt;piechart percentage=",B50," /&gt;")</f>
        <v xml:space="preserve">    &lt;piechart percentage=9.2 /&gt;</v>
      </c>
    </row>
    <row r="61" spans="1:3" x14ac:dyDescent="0.25">
      <c r="A61" s="15"/>
      <c r="C61" s="3" t="str">
        <f>"  &lt;/Genotype&gt;"</f>
        <v xml:space="preserve">  &lt;/Genotype&gt;</v>
      </c>
    </row>
    <row r="62" spans="1:3" x14ac:dyDescent="0.25">
      <c r="A62" s="15" t="s">
        <v>46</v>
      </c>
      <c r="B62" s="9" t="str">
        <f>H23</f>
        <v>Your TRPC2 gene has no variants. A normal gene is referred to as a "wild-type" gene.</v>
      </c>
      <c r="C62" s="3" t="str">
        <f>CONCATENATE("  &lt;Genotype hgvs=",CHAR(34),B34,B36,";",B36,CHAR(34)," name=",CHAR(34),B22,CHAR(34),"&gt; ")</f>
        <v xml:space="preserve">  &lt;Genotype hgvs="NC_000011.10:g.[3628856=];[3628856=]" name="G3628856T"&gt; </v>
      </c>
    </row>
    <row r="63" spans="1:3" x14ac:dyDescent="0.25">
      <c r="A63" s="8" t="s">
        <v>47</v>
      </c>
      <c r="B63" s="9" t="str">
        <f t="shared" ref="B63:B64" si="3">H24</f>
        <v>This variant is not associated with increased risk.</v>
      </c>
      <c r="C63" s="3" t="s">
        <v>26</v>
      </c>
    </row>
    <row r="64" spans="1:3" x14ac:dyDescent="0.25">
      <c r="A64" s="8" t="s">
        <v>41</v>
      </c>
      <c r="B64" s="9">
        <f t="shared" si="3"/>
        <v>64.099999999999994</v>
      </c>
      <c r="C64" s="3" t="s">
        <v>38</v>
      </c>
    </row>
    <row r="65" spans="1:3" x14ac:dyDescent="0.25">
      <c r="A65" s="15"/>
    </row>
    <row r="66" spans="1:3" x14ac:dyDescent="0.25">
      <c r="A66" s="8"/>
      <c r="C66" s="3" t="str">
        <f>CONCATENATE("    ",B62)</f>
        <v xml:space="preserve">    Your TRPC2 gene has no variants. A normal gene is referred to as a "wild-type" gene.</v>
      </c>
    </row>
    <row r="67" spans="1:3" x14ac:dyDescent="0.25">
      <c r="A67" s="8"/>
    </row>
    <row r="68" spans="1:3" x14ac:dyDescent="0.25">
      <c r="A68" s="15"/>
      <c r="C68" s="3" t="s">
        <v>43</v>
      </c>
    </row>
    <row r="69" spans="1:3" x14ac:dyDescent="0.25">
      <c r="A69" s="15"/>
    </row>
    <row r="70" spans="1:3" x14ac:dyDescent="0.25">
      <c r="A70" s="15"/>
      <c r="C70" s="3" t="str">
        <f>CONCATENATE( "    &lt;piechart percentage=",B64," /&gt;")</f>
        <v xml:space="preserve">    &lt;piechart percentage=64.1 /&gt;</v>
      </c>
    </row>
    <row r="71" spans="1:3" x14ac:dyDescent="0.25">
      <c r="A71" s="15"/>
      <c r="C71" s="3" t="str">
        <f>"  &lt;/Genotype&gt;"</f>
        <v xml:space="preserve">  &lt;/Genotype&gt;</v>
      </c>
    </row>
    <row r="72" spans="1:3" x14ac:dyDescent="0.25">
      <c r="A72" s="15"/>
      <c r="C72" s="3" t="str">
        <f>C26</f>
        <v>&lt;# G3638061A #&gt;</v>
      </c>
    </row>
    <row r="73" spans="1:3" x14ac:dyDescent="0.25">
      <c r="A73" s="15" t="s">
        <v>37</v>
      </c>
      <c r="B73" s="21" t="str">
        <f>I14</f>
        <v>NC_000011.9:g.</v>
      </c>
      <c r="C73" s="3" t="str">
        <f>CONCATENATE("  &lt;Genotype hgvs=",CHAR(34),B73,B74,";",B75,CHAR(34)," name=",CHAR(34),B28,CHAR(34),"&gt; ")</f>
        <v xml:space="preserve">  &lt;Genotype hgvs="NC_000011.9:g.[3638061G&gt;A];[3638061=]" name="G3638061A"&gt; </v>
      </c>
    </row>
    <row r="74" spans="1:3" x14ac:dyDescent="0.25">
      <c r="A74" s="15" t="s">
        <v>35</v>
      </c>
      <c r="B74" s="21" t="str">
        <f t="shared" ref="B74:B78" si="4">I15</f>
        <v>[3638061G&gt;A]</v>
      </c>
    </row>
    <row r="75" spans="1:3" x14ac:dyDescent="0.25">
      <c r="A75" s="15" t="s">
        <v>31</v>
      </c>
      <c r="B75" s="21" t="str">
        <f t="shared" si="4"/>
        <v>[3638061=]</v>
      </c>
      <c r="C75" s="3" t="s">
        <v>38</v>
      </c>
    </row>
    <row r="76" spans="1:3" x14ac:dyDescent="0.25">
      <c r="A76" s="15" t="s">
        <v>39</v>
      </c>
      <c r="B76" s="21" t="str">
        <f t="shared" si="4"/>
        <v>People with this variant have one copy of the [G3638061A](https://www.ncbi.nlm.nih.gov/projects/SNP/snp_ref.cgi?rs=6578398) variant. This substitution of a single nucleotide is known as a missense mutation.</v>
      </c>
      <c r="C76" s="3" t="s">
        <v>26</v>
      </c>
    </row>
    <row r="77" spans="1:3" x14ac:dyDescent="0.25">
      <c r="A77" s="8" t="s">
        <v>40</v>
      </c>
      <c r="B77" s="21" t="str">
        <f t="shared" si="4"/>
        <v>This variant is not associated with increased risk.</v>
      </c>
      <c r="C77" s="3" t="str">
        <f>CONCATENATE("    ",B76)</f>
        <v xml:space="preserve">    People with this variant have one copy of the [G3638061A](https://www.ncbi.nlm.nih.gov/projects/SNP/snp_ref.cgi?rs=6578398) variant. This substitution of a single nucleotide is known as a missense mutation.</v>
      </c>
    </row>
    <row r="78" spans="1:3" x14ac:dyDescent="0.25">
      <c r="A78" s="8" t="s">
        <v>41</v>
      </c>
      <c r="B78" s="21">
        <f t="shared" si="4"/>
        <v>45.6</v>
      </c>
    </row>
    <row r="79" spans="1:3" x14ac:dyDescent="0.25">
      <c r="A79" s="15"/>
      <c r="C79" s="3" t="s">
        <v>42</v>
      </c>
    </row>
    <row r="80" spans="1:3" x14ac:dyDescent="0.25">
      <c r="A80" s="8"/>
    </row>
    <row r="81" spans="1:3" x14ac:dyDescent="0.25">
      <c r="A81" s="8"/>
      <c r="C81" s="3" t="str">
        <f>CONCATENATE("    ",B77)</f>
        <v xml:space="preserve">    This variant is not associated with increased risk.</v>
      </c>
    </row>
    <row r="82" spans="1:3" x14ac:dyDescent="0.25">
      <c r="A82" s="8"/>
    </row>
    <row r="83" spans="1:3" x14ac:dyDescent="0.25">
      <c r="A83" s="8"/>
      <c r="C83" s="3" t="s">
        <v>43</v>
      </c>
    </row>
    <row r="84" spans="1:3" x14ac:dyDescent="0.25">
      <c r="A84" s="15"/>
    </row>
    <row r="85" spans="1:3" x14ac:dyDescent="0.25">
      <c r="A85" s="15"/>
      <c r="C85" s="3" t="str">
        <f>CONCATENATE( "    &lt;piechart percentage=",B78," /&gt;")</f>
        <v xml:space="preserve">    &lt;piechart percentage=45.6 /&gt;</v>
      </c>
    </row>
    <row r="86" spans="1:3" x14ac:dyDescent="0.25">
      <c r="A86" s="15"/>
      <c r="C86" s="3" t="str">
        <f>"  &lt;/Genotype&gt;"</f>
        <v xml:space="preserve">  &lt;/Genotype&gt;</v>
      </c>
    </row>
    <row r="87" spans="1:3" x14ac:dyDescent="0.25">
      <c r="A87" s="15" t="s">
        <v>44</v>
      </c>
      <c r="B87" s="9" t="str">
        <f>I20</f>
        <v>People with this variant have two copies of the [G3638061A](https://www.ncbi.nlm.nih.gov/projects/SNP/snp_ref.cgi?rs=6578398) variant. This substitution of a single nucleotide is known as a missense mutation.</v>
      </c>
      <c r="C87" s="3" t="str">
        <f>CONCATENATE("  &lt;Genotype hgvs=",CHAR(34),B73,B74,";",B74,CHAR(34)," name=",CHAR(34),B28,CHAR(34),"&gt; ")</f>
        <v xml:space="preserve">  &lt;Genotype hgvs="NC_000011.9:g.[3638061G&gt;A];[3638061G&gt;A]" name="G3638061A"&gt; </v>
      </c>
    </row>
    <row r="88" spans="1:3" x14ac:dyDescent="0.25">
      <c r="A88" s="8" t="s">
        <v>45</v>
      </c>
      <c r="B88" s="9" t="str">
        <f t="shared" ref="B88:B89" si="5">I21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8" s="3" t="s">
        <v>26</v>
      </c>
    </row>
    <row r="89" spans="1:3" x14ac:dyDescent="0.25">
      <c r="A89" s="8" t="s">
        <v>41</v>
      </c>
      <c r="B89" s="9">
        <f t="shared" si="5"/>
        <v>23.8</v>
      </c>
      <c r="C89" s="3" t="s">
        <v>38</v>
      </c>
    </row>
    <row r="90" spans="1:3" x14ac:dyDescent="0.25">
      <c r="A90" s="8"/>
    </row>
    <row r="91" spans="1:3" x14ac:dyDescent="0.25">
      <c r="A91" s="15"/>
      <c r="C91" s="3" t="str">
        <f>CONCATENATE("    ",B87)</f>
        <v xml:space="preserve">    People with this variant have two copies of the [G3638061A](https://www.ncbi.nlm.nih.gov/projects/SNP/snp_ref.cgi?rs=6578398) variant. This substitution of a single nucleotide is known as a missense mutation.</v>
      </c>
    </row>
    <row r="92" spans="1:3" x14ac:dyDescent="0.25">
      <c r="A92" s="8"/>
    </row>
    <row r="93" spans="1:3" x14ac:dyDescent="0.25">
      <c r="A93" s="8"/>
      <c r="C93" s="3" t="s">
        <v>42</v>
      </c>
    </row>
    <row r="94" spans="1:3" x14ac:dyDescent="0.25">
      <c r="A94" s="8"/>
    </row>
    <row r="95" spans="1:3" x14ac:dyDescent="0.25">
      <c r="A95" s="8"/>
      <c r="C95" s="3" t="str">
        <f>CONCATENATE("    ",B88)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6" spans="1:3" x14ac:dyDescent="0.25">
      <c r="A96" s="8"/>
    </row>
    <row r="97" spans="1:3" x14ac:dyDescent="0.25">
      <c r="A97" s="15"/>
      <c r="C97" s="3" t="s">
        <v>43</v>
      </c>
    </row>
    <row r="98" spans="1:3" x14ac:dyDescent="0.25">
      <c r="A98" s="15"/>
    </row>
    <row r="99" spans="1:3" x14ac:dyDescent="0.25">
      <c r="A99" s="15"/>
      <c r="C99" s="3" t="str">
        <f>CONCATENATE( "    &lt;piechart percentage=",B89," /&gt;")</f>
        <v xml:space="preserve">    &lt;piechart percentage=23.8 /&gt;</v>
      </c>
    </row>
    <row r="100" spans="1:3" x14ac:dyDescent="0.25">
      <c r="A100" s="15"/>
      <c r="C100" s="3" t="str">
        <f>"  &lt;/Genotype&gt;"</f>
        <v xml:space="preserve">  &lt;/Genotype&gt;</v>
      </c>
    </row>
    <row r="101" spans="1:3" x14ac:dyDescent="0.25">
      <c r="A101" s="15" t="s">
        <v>46</v>
      </c>
      <c r="B101" s="9" t="str">
        <f>I23</f>
        <v>Your TRPC2 gene has no variants. A normal gene is referred to as a "wild-type" gene.</v>
      </c>
      <c r="C101" s="3" t="str">
        <f>CONCATENATE("  &lt;Genotype hgvs=",CHAR(34),B73,B75,";",B75,CHAR(34)," name=",CHAR(34),B28,CHAR(34),"&gt; ")</f>
        <v xml:space="preserve">  &lt;Genotype hgvs="NC_000011.9:g.[3638061=];[3638061=]" name="G3638061A"&gt; </v>
      </c>
    </row>
    <row r="102" spans="1:3" x14ac:dyDescent="0.25">
      <c r="A102" s="8" t="s">
        <v>47</v>
      </c>
      <c r="B102" s="9" t="str">
        <f t="shared" ref="B102:B103" si="6">I24</f>
        <v>This variant is not associated with increased risk.</v>
      </c>
      <c r="C102" s="3" t="s">
        <v>26</v>
      </c>
    </row>
    <row r="103" spans="1:3" x14ac:dyDescent="0.25">
      <c r="A103" s="8" t="s">
        <v>41</v>
      </c>
      <c r="B103" s="9">
        <f t="shared" si="6"/>
        <v>30.6</v>
      </c>
      <c r="C103" s="3" t="s">
        <v>38</v>
      </c>
    </row>
    <row r="104" spans="1:3" x14ac:dyDescent="0.25">
      <c r="A104" s="15"/>
    </row>
    <row r="105" spans="1:3" x14ac:dyDescent="0.25">
      <c r="A105" s="8"/>
      <c r="C105" s="3" t="str">
        <f>CONCATENATE("    ",B101)</f>
        <v xml:space="preserve">    Your TRPC2 gene has no variants. A normal gene is referred to as a "wild-type" gene.</v>
      </c>
    </row>
    <row r="106" spans="1:3" x14ac:dyDescent="0.25">
      <c r="A106" s="8"/>
    </row>
    <row r="107" spans="1:3" x14ac:dyDescent="0.25">
      <c r="A107" s="15"/>
      <c r="C107" s="3" t="s">
        <v>43</v>
      </c>
    </row>
    <row r="108" spans="1:3" x14ac:dyDescent="0.25">
      <c r="A108" s="15"/>
    </row>
    <row r="109" spans="1:3" x14ac:dyDescent="0.25">
      <c r="A109" s="15"/>
      <c r="C109" s="3" t="str">
        <f>CONCATENATE( "    &lt;piechart percentage=",B103," /&gt;")</f>
        <v xml:space="preserve">    &lt;piechart percentage=30.6 /&gt;</v>
      </c>
    </row>
    <row r="110" spans="1:3" x14ac:dyDescent="0.25">
      <c r="A110" s="15"/>
      <c r="C110" s="3" t="str">
        <f>"  &lt;/Genotype&gt;"</f>
        <v xml:space="preserve">  &lt;/Genotype&gt;</v>
      </c>
    </row>
    <row r="111" spans="1:3" x14ac:dyDescent="0.25">
      <c r="A111" s="15"/>
      <c r="C111" s="3" t="s">
        <v>48</v>
      </c>
    </row>
    <row r="112" spans="1:3" x14ac:dyDescent="0.25">
      <c r="A112" s="15" t="s">
        <v>49</v>
      </c>
      <c r="B112" s="9" t="str">
        <f>CONCATENATE("Your ",B2," gene has an unknown variant.")</f>
        <v>Your TPRC2 gene has an unknown variant.</v>
      </c>
      <c r="C112" s="3" t="str">
        <f>CONCATENATE("  &lt;Genotype hgvs=",CHAR(34),"unknown",CHAR(34),"&gt; ")</f>
        <v xml:space="preserve">  &lt;Genotype hgvs="unknown"&gt; </v>
      </c>
    </row>
    <row r="113" spans="1:3" x14ac:dyDescent="0.25">
      <c r="A113" s="8" t="s">
        <v>49</v>
      </c>
      <c r="B113" s="9" t="s">
        <v>50</v>
      </c>
      <c r="C113" s="3" t="s">
        <v>26</v>
      </c>
    </row>
    <row r="114" spans="1:3" x14ac:dyDescent="0.25">
      <c r="A114" s="8" t="s">
        <v>41</v>
      </c>
      <c r="C114" s="3" t="s">
        <v>38</v>
      </c>
    </row>
    <row r="115" spans="1:3" x14ac:dyDescent="0.25">
      <c r="A115" s="8"/>
    </row>
    <row r="116" spans="1:3" x14ac:dyDescent="0.25">
      <c r="A116" s="8"/>
      <c r="C116" s="3" t="str">
        <f>CONCATENATE("    ",B112)</f>
        <v xml:space="preserve">    Your TPRC2 gene has an unknown variant.</v>
      </c>
    </row>
    <row r="117" spans="1:3" x14ac:dyDescent="0.25">
      <c r="A117" s="8"/>
    </row>
    <row r="118" spans="1:3" x14ac:dyDescent="0.25">
      <c r="A118" s="15"/>
      <c r="C118" s="3" t="s">
        <v>43</v>
      </c>
    </row>
    <row r="119" spans="1:3" x14ac:dyDescent="0.25">
      <c r="A119" s="15"/>
    </row>
    <row r="120" spans="1:3" x14ac:dyDescent="0.25">
      <c r="A120" s="15"/>
      <c r="C120" s="3" t="str">
        <f>CONCATENATE( "    &lt;piechart percentage=",B114," /&gt;")</f>
        <v xml:space="preserve">    &lt;piechart percentage= /&gt;</v>
      </c>
    </row>
    <row r="121" spans="1:3" x14ac:dyDescent="0.25">
      <c r="A121" s="15"/>
      <c r="C121" s="3" t="str">
        <f>"  &lt;/Genotype&gt;"</f>
        <v xml:space="preserve">  &lt;/Genotype&gt;</v>
      </c>
    </row>
    <row r="122" spans="1:3" x14ac:dyDescent="0.25">
      <c r="A122" s="15"/>
      <c r="C122" s="3" t="s">
        <v>51</v>
      </c>
    </row>
    <row r="123" spans="1:3" x14ac:dyDescent="0.25">
      <c r="A123" s="15" t="s">
        <v>46</v>
      </c>
      <c r="B123" s="9" t="str">
        <f>CONCATENATE("Your ",B2," gene has no variants. A normal gene is referred to as a ",CHAR(34),"wild-type",CHAR(34)," gene.")</f>
        <v>Your TPRC2 gene has no variants. A normal gene is referred to as a "wild-type" gene.</v>
      </c>
      <c r="C123" s="3" t="str">
        <f>CONCATENATE("  &lt;Genotype hgvs=",CHAR(34),"wildtype",CHAR(34),"&gt;")</f>
        <v xml:space="preserve">  &lt;Genotype hgvs="wildtype"&gt;</v>
      </c>
    </row>
    <row r="124" spans="1:3" x14ac:dyDescent="0.25">
      <c r="A124" s="8" t="s">
        <v>47</v>
      </c>
      <c r="B124" s="9" t="s">
        <v>52</v>
      </c>
      <c r="C124" s="3" t="s">
        <v>26</v>
      </c>
    </row>
    <row r="125" spans="1:3" x14ac:dyDescent="0.25">
      <c r="A125" s="8" t="s">
        <v>41</v>
      </c>
      <c r="C125" s="3" t="s">
        <v>38</v>
      </c>
    </row>
    <row r="126" spans="1:3" x14ac:dyDescent="0.25">
      <c r="A126" s="8"/>
    </row>
    <row r="127" spans="1:3" x14ac:dyDescent="0.25">
      <c r="A127" s="8"/>
      <c r="C127" s="3" t="str">
        <f>CONCATENATE("    ",B123)</f>
        <v xml:space="preserve">    Your TPRC2 gene has no variants. A normal gene is referred to as a "wild-type" gene.</v>
      </c>
    </row>
    <row r="128" spans="1:3" x14ac:dyDescent="0.25">
      <c r="A128" s="8"/>
    </row>
    <row r="129" spans="1:3" x14ac:dyDescent="0.25">
      <c r="A129" s="8"/>
      <c r="C129" s="3" t="s">
        <v>43</v>
      </c>
    </row>
    <row r="130" spans="1:3" x14ac:dyDescent="0.25">
      <c r="A130" s="15"/>
    </row>
    <row r="131" spans="1:3" x14ac:dyDescent="0.25">
      <c r="A131" s="8"/>
      <c r="C131" s="3" t="str">
        <f>CONCATENATE( "    &lt;piechart percentage=",B125," /&gt;")</f>
        <v xml:space="preserve">    &lt;piechart percentage= /&gt;</v>
      </c>
    </row>
    <row r="132" spans="1:3" x14ac:dyDescent="0.25">
      <c r="A132" s="8"/>
      <c r="C132" s="3" t="str">
        <f>"  &lt;/Genotype&gt;"</f>
        <v xml:space="preserve">  &lt;/Genotype&gt;</v>
      </c>
    </row>
    <row r="133" spans="1:3" x14ac:dyDescent="0.25">
      <c r="A133" s="8"/>
      <c r="C133" s="3" t="str">
        <f>"&lt;/GeneAnalysis&gt;"</f>
        <v>&lt;/GeneAnalysis&gt;</v>
      </c>
    </row>
    <row r="134" spans="1:3" s="18" customFormat="1" x14ac:dyDescent="0.25">
      <c r="A134" s="27"/>
      <c r="B134" s="17"/>
    </row>
    <row r="135" spans="1:3" x14ac:dyDescent="0.25">
      <c r="A135" s="3" t="s">
        <v>513</v>
      </c>
      <c r="B135" s="34" t="s">
        <v>539</v>
      </c>
      <c r="C135" s="3" t="str">
        <f>CONCATENATE("&lt;# ",A135," ",B135," #&gt;")</f>
        <v>&lt;# symptoms fatigue; pain; tender lymph nodes; inflamation; #&gt;</v>
      </c>
    </row>
    <row r="137" spans="1:3" x14ac:dyDescent="0.25">
      <c r="B137" s="34" t="s">
        <v>538</v>
      </c>
      <c r="C137" s="3" t="str">
        <f>CONCATENATE("&lt;symptoms ",B137," /&gt;")</f>
        <v>&lt;symptoms D005221 D010146 D000072281 D007249 /&gt;</v>
      </c>
    </row>
    <row r="139" spans="1:3" x14ac:dyDescent="0.25">
      <c r="A139" s="3" t="s">
        <v>514</v>
      </c>
      <c r="B139" s="9" t="s">
        <v>536</v>
      </c>
      <c r="C139" s="3" t="str">
        <f>CONCATENATE("&lt;# ",A139," ",B139," #&gt;")</f>
        <v>&lt;# Tissue List respiratory system and lung;  bone marrow and immune system;   #&gt;</v>
      </c>
    </row>
    <row r="141" spans="1:3" x14ac:dyDescent="0.25">
      <c r="B141" s="9" t="s">
        <v>537</v>
      </c>
      <c r="C141" s="3" t="str">
        <f>CONCATENATE("&lt;TissueList ",B141," /&gt;")</f>
        <v>&lt;TissueList D012137 D007107   /&gt;</v>
      </c>
    </row>
    <row r="143" spans="1:3" x14ac:dyDescent="0.25">
      <c r="A143" s="3" t="s">
        <v>515</v>
      </c>
      <c r="C143" s="3" t="str">
        <f>CONCATENATE("&lt;# ",A143," ",B143," #&gt;")</f>
        <v>&lt;# Pathways  #&gt;</v>
      </c>
    </row>
    <row r="145" spans="1:3" x14ac:dyDescent="0.25">
      <c r="C145" s="3" t="str">
        <f>CONCATENATE("&lt;Pathways ",B145," /&gt;")</f>
        <v>&lt;Pathways  /&gt;</v>
      </c>
    </row>
    <row r="147" spans="1:3" x14ac:dyDescent="0.25">
      <c r="A147" s="3" t="s">
        <v>518</v>
      </c>
      <c r="B147" s="3" t="s">
        <v>519</v>
      </c>
      <c r="C147" s="3" t="str">
        <f>CONCATENATE("&lt;# ",A147," ",B147," #&gt;")</f>
        <v>&lt;# Diseases cancer; cancer, lung cancer; Disease susceptibility - increased susceptibility to viral, bacterial, and parasitical infections; disease, Genetic Predisposition to Disease; nicotine dependency; #&gt;</v>
      </c>
    </row>
    <row r="149" spans="1:3" x14ac:dyDescent="0.25">
      <c r="B149" s="3" t="s">
        <v>520</v>
      </c>
      <c r="C149" s="3" t="str">
        <f>CONCATENATE("&lt;diseases ",B149," /&gt;")</f>
        <v>&lt;diseases D009369 D008175 D004198 D01402 /&gt;</v>
      </c>
    </row>
    <row r="821" spans="3:3" x14ac:dyDescent="0.25">
      <c r="C821" s="3" t="str">
        <f>CONCATENATE("    This variant is a change at a specific point in the ",B812," gene from ",B821," to ",B822,"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27" spans="3:3" x14ac:dyDescent="0.25">
      <c r="C827" s="3" t="str">
        <f>CONCATENATE("    This variant is a change at a specific point in the ",B812," gene from ",B827," to ",B828,"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57" spans="3:3" x14ac:dyDescent="0.25">
      <c r="C957" s="3" t="str">
        <f>CONCATENATE("    This variant is a change at a specific point in the ",B948," gene from ",B957," to ",B958,"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3" spans="3:3" x14ac:dyDescent="0.25">
      <c r="C963" s="3" t="str">
        <f>CONCATENATE("    This variant is a change at a specific point in the ",B948," gene from ",B963," to ",B964,"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5" spans="3:3" x14ac:dyDescent="0.25">
      <c r="C1365" s="3" t="str">
        <f>CONCATENATE("    This variant is a change at a specific point in the ",B1356," gene from ",B1365," to ",B1366,"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1" spans="3:3" x14ac:dyDescent="0.25">
      <c r="C1371" s="3" t="str">
        <f>CONCATENATE("    This variant is a change at a specific point in the ",B1356," gene from ",B1371," to ",B1372,"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1" spans="3:3" x14ac:dyDescent="0.25">
      <c r="C1501" s="3" t="str">
        <f>CONCATENATE("    This variant is a change at a specific point in the ",B1492," gene from ",B1501," to ",B1502,"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7" spans="3:3" x14ac:dyDescent="0.25">
      <c r="C1507" s="3" t="str">
        <f>CONCATENATE("    This variant is a change at a specific point in the ",B1492," gene from ",B1507," to ",B1508,"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7" spans="3:3" x14ac:dyDescent="0.25">
      <c r="C1637" s="3" t="str">
        <f>CONCATENATE("    This variant is a change at a specific point in the ",B1628," gene from ",B1637," to ",B1638,"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3" spans="3:3" x14ac:dyDescent="0.25">
      <c r="C1643" s="3" t="str">
        <f>CONCATENATE("    This variant is a change at a specific point in the ",B1628," gene from ",B1643," to ",B1644,"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3" spans="3:3" x14ac:dyDescent="0.25">
      <c r="C1773" s="3" t="str">
        <f>CONCATENATE("    This variant is a change at a specific point in the ",B1764," gene from ",B1773," to ",B1774,"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9" spans="3:3" x14ac:dyDescent="0.25">
      <c r="C1779" s="3" t="str">
        <f>CONCATENATE("    This variant is a change at a specific point in the ",B1764," gene from ",B1779," to ",B1780,"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9" spans="3:3" x14ac:dyDescent="0.25">
      <c r="C1909" s="3" t="str">
        <f>CONCATENATE("    This variant is a change at a specific point in the ",B1900," gene from ",B1909," to ",B1910,"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5" spans="3:3" x14ac:dyDescent="0.25">
      <c r="C1915" s="3" t="str">
        <f>CONCATENATE("    This variant is a change at a specific point in the ",B1900," gene from ",B1915," to ",B1916,"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5" spans="3:3" x14ac:dyDescent="0.25">
      <c r="C2045" s="3" t="str">
        <f>CONCATENATE("    This variant is a change at a specific point in the ",B2036," gene from ",B2045," to ",B2046,"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1" spans="3:3" x14ac:dyDescent="0.25">
      <c r="C2051" s="3" t="str">
        <f>CONCATENATE("    This variant is a change at a specific point in the ",B2036," gene from ",B2051," to ",B2052,"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1" spans="3:3" x14ac:dyDescent="0.25">
      <c r="C2181" s="3" t="str">
        <f>CONCATENATE("    This variant is a change at a specific point in the ",B2172," gene from ",B2181," to ",B2182,"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7" spans="3:3" x14ac:dyDescent="0.25">
      <c r="C2187" s="3" t="str">
        <f>CONCATENATE("    This variant is a change at a specific point in the ",B2172," gene from ",B2187," to ",B2188,"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7" spans="3:3" x14ac:dyDescent="0.25">
      <c r="C2317" s="3" t="str">
        <f>CONCATENATE("    This variant is a change at a specific point in the ",B2308," gene from ",B2317," to ",B2318,"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3" spans="3:3" x14ac:dyDescent="0.25">
      <c r="C2323" s="3" t="str">
        <f>CONCATENATE("    This variant is a change at a specific point in the ",B2308," gene from ",B2323," to ",B2324,"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ADA2F-236C-4452-AA5C-F5D24FD986D9}">
  <dimension ref="A1:AJ2275"/>
  <sheetViews>
    <sheetView topLeftCell="A4" workbookViewId="0">
      <selection activeCell="C19" sqref="C1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408</v>
      </c>
      <c r="C2" s="3" t="str">
        <f>CONCATENATE("&lt;",A2," ",B2," /&gt;")</f>
        <v>&lt;Gene_Name GRIK2 /&gt;</v>
      </c>
      <c r="D2" s="9"/>
      <c r="H2" s="4"/>
      <c r="I2" s="5"/>
      <c r="J2" s="4"/>
      <c r="K2" s="4"/>
      <c r="L2" s="4"/>
      <c r="Y2" s="6"/>
      <c r="AC2" s="6"/>
      <c r="AF2" s="7"/>
      <c r="AG2" s="7"/>
      <c r="AJ2" s="7"/>
    </row>
    <row r="3" spans="1:36" x14ac:dyDescent="0.25">
      <c r="A3" s="1"/>
      <c r="C3" s="1"/>
      <c r="D3" s="9"/>
      <c r="H3" s="4"/>
      <c r="I3" s="5"/>
      <c r="J3" s="4"/>
      <c r="K3" s="4"/>
      <c r="L3" s="4"/>
      <c r="Y3" s="6"/>
      <c r="AC3" s="6"/>
      <c r="AF3" s="7"/>
      <c r="AG3" s="7"/>
      <c r="AJ3" s="7"/>
    </row>
    <row r="4" spans="1:36" x14ac:dyDescent="0.25">
      <c r="A4" s="8" t="s">
        <v>512</v>
      </c>
      <c r="B4" s="12" t="s">
        <v>558</v>
      </c>
      <c r="C4" s="3" t="str">
        <f>CONCATENATE("&lt;",A4," ",B4," /&gt;")</f>
        <v>&lt;GeneName_full glutamate ionotropic receptor kainate type subunit 2 /&gt;</v>
      </c>
      <c r="D4" s="9"/>
      <c r="H4" s="4"/>
      <c r="I4" s="5"/>
      <c r="J4" s="4"/>
      <c r="K4" s="4"/>
      <c r="L4" s="4"/>
      <c r="Y4" s="6"/>
      <c r="AC4" s="6"/>
      <c r="AF4" s="7"/>
      <c r="AG4" s="7"/>
      <c r="AJ4" s="7"/>
    </row>
    <row r="5" spans="1:36" x14ac:dyDescent="0.25">
      <c r="A5" s="8"/>
      <c r="B5" s="14"/>
      <c r="C5" s="1"/>
      <c r="D5" s="9"/>
      <c r="H5" s="4"/>
      <c r="I5" s="5"/>
      <c r="J5" s="4"/>
      <c r="K5" s="4"/>
      <c r="L5" s="4"/>
      <c r="Y5" s="6"/>
      <c r="AC5" s="6"/>
      <c r="AF5" s="7"/>
      <c r="AG5" s="7"/>
      <c r="AJ5" s="7"/>
    </row>
    <row r="6" spans="1:36" x14ac:dyDescent="0.25">
      <c r="A6" s="8"/>
      <c r="C6" s="3" t="str">
        <f>CONCATENATE("# What does the ",B2," gene do?")</f>
        <v># What does the GRIK2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9" t="s">
        <v>557</v>
      </c>
      <c r="C8" s="3" t="str">
        <f>B8</f>
        <v>GRIK2 (glutamate ionotropic receptor kainate type subunit 2) encodes a glutamate receptor in the brain. When L-glutamate binds to these receptors, it opens electrical ion channels to pass messages in the brain. These receptors may be involved in learning, memory, neuroplasticity, and eyesight. Variants may be related to mental retardation, cognitive disability, OCD severity, suicidal thoughts, and ME/CFS.</v>
      </c>
      <c r="H8" s="3" t="s">
        <v>8</v>
      </c>
      <c r="I8" s="11" t="s">
        <v>9</v>
      </c>
      <c r="J8" s="3">
        <v>0.24</v>
      </c>
      <c r="K8" s="3">
        <v>0.13700000000000001</v>
      </c>
      <c r="L8" s="3">
        <f t="shared" si="0"/>
        <v>1.751824817518248</v>
      </c>
      <c r="X8" s="13"/>
      <c r="Y8" s="10"/>
      <c r="Z8" s="10"/>
      <c r="AA8" s="10"/>
      <c r="AC8" s="10"/>
    </row>
    <row r="9" spans="1:36" x14ac:dyDescent="0.25">
      <c r="A9" s="8"/>
      <c r="B9" s="3"/>
      <c r="H9" s="3" t="s">
        <v>10</v>
      </c>
      <c r="I9" s="11" t="s">
        <v>11</v>
      </c>
      <c r="J9" s="3">
        <v>0.24</v>
      </c>
      <c r="K9" s="3">
        <v>0.13700000000000001</v>
      </c>
      <c r="L9" s="3">
        <f t="shared" si="0"/>
        <v>1.751824817518248</v>
      </c>
      <c r="Y9" s="10"/>
      <c r="Z9" s="10"/>
      <c r="AA9" s="10"/>
      <c r="AC9" s="10"/>
    </row>
    <row r="10" spans="1:36" x14ac:dyDescent="0.25">
      <c r="A10" s="8" t="s">
        <v>12</v>
      </c>
      <c r="B10" s="9">
        <v>6</v>
      </c>
      <c r="C10" s="3" t="str">
        <f>CONCATENATE("This gene is located on chromosome ",B10,". The ",B11," it creates acts in your ",B12)</f>
        <v>This gene is located on chromosome 6. The protein it creates acts in your brain and heart.</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416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A101518578G</v>
      </c>
    </row>
    <row r="14" spans="1:36" ht="16.5" thickBot="1" x14ac:dyDescent="0.3">
      <c r="A14" s="8" t="s">
        <v>3</v>
      </c>
      <c r="B14" s="9" t="s">
        <v>408</v>
      </c>
      <c r="C14" s="3" t="str">
        <f>CONCATENATE("&lt;GeneAnalysis gene=",CHAR(34),B14,CHAR(34)," interval=",CHAR(34),B15,CHAR(34),"&gt; ")</f>
        <v xml:space="preserve">&lt;GeneAnalysis gene="GRIK2" interval="NC_000006.12:g.101393708_102070083"&gt; </v>
      </c>
      <c r="H14" s="19" t="s">
        <v>410</v>
      </c>
      <c r="I14" s="19"/>
      <c r="J14" s="19"/>
      <c r="K14" s="19"/>
      <c r="L14" s="19"/>
      <c r="M14" s="19"/>
      <c r="N14" s="19"/>
      <c r="O14" s="40"/>
      <c r="P14" s="20"/>
      <c r="Q14" s="40"/>
      <c r="R14" s="40"/>
      <c r="S14" s="20"/>
      <c r="T14" s="20"/>
      <c r="U14" s="40"/>
      <c r="V14" s="40"/>
      <c r="W14" s="20"/>
      <c r="X14" s="20"/>
      <c r="Y14" s="20"/>
      <c r="Z14" s="20"/>
    </row>
    <row r="15" spans="1:36" x14ac:dyDescent="0.25">
      <c r="A15" s="8" t="s">
        <v>24</v>
      </c>
      <c r="B15" s="9" t="s">
        <v>418</v>
      </c>
      <c r="H15" s="9" t="s">
        <v>411</v>
      </c>
      <c r="I15" s="9"/>
      <c r="J15" s="9"/>
      <c r="K15" s="9"/>
      <c r="L15" s="9"/>
      <c r="M15" s="9"/>
      <c r="N15" s="9"/>
      <c r="O15" s="9"/>
      <c r="P15" s="9"/>
      <c r="Q15" s="9"/>
      <c r="R15" s="9"/>
      <c r="S15" s="9"/>
      <c r="T15" s="9"/>
      <c r="U15" s="9"/>
      <c r="V15" s="9"/>
      <c r="W15" s="9"/>
      <c r="X15" s="9"/>
      <c r="Y15" s="9"/>
      <c r="Z15" s="9"/>
    </row>
    <row r="16" spans="1:36" x14ac:dyDescent="0.25">
      <c r="A16" s="8" t="s">
        <v>25</v>
      </c>
      <c r="B16" s="9" t="s">
        <v>118</v>
      </c>
      <c r="C16" s="3" t="str">
        <f>CONCATENATE("# What are some common mutations of ",B14,"?")</f>
        <v># What are some common mutations of GRIK2?</v>
      </c>
      <c r="H16" s="9" t="s">
        <v>412</v>
      </c>
      <c r="I16" s="9"/>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C18" s="3" t="str">
        <f>CONCATENATE("There is ",B16," common variant in ",B14,": ",B25,".")</f>
        <v>There is one common variant in GRIK2: [A101518578G](https://www.ncbi.nlm.nih.gov/projects/SNP/snp_ref.cgi?rs=2247215).</v>
      </c>
      <c r="H18" s="9" t="s">
        <v>559</v>
      </c>
      <c r="I18" s="9"/>
      <c r="J18" s="9"/>
      <c r="K18" s="9"/>
      <c r="L18" s="9"/>
      <c r="M18" s="9"/>
      <c r="N18" s="9"/>
      <c r="O18" s="9"/>
      <c r="P18" s="9"/>
      <c r="Q18" s="9"/>
      <c r="R18" s="9"/>
      <c r="S18" s="9"/>
      <c r="T18" s="9"/>
      <c r="U18" s="9"/>
      <c r="V18" s="9"/>
      <c r="W18" s="9"/>
      <c r="X18" s="9"/>
      <c r="Y18" s="9"/>
      <c r="Z18" s="9"/>
    </row>
    <row r="19" spans="1:26" x14ac:dyDescent="0.25">
      <c r="H19" s="9">
        <v>49.2</v>
      </c>
      <c r="I19" s="9"/>
      <c r="J19" s="9"/>
      <c r="K19" s="9"/>
      <c r="L19" s="9"/>
      <c r="M19" s="9"/>
      <c r="N19" s="9"/>
      <c r="O19" s="9"/>
      <c r="P19" s="9"/>
      <c r="Q19" s="9"/>
      <c r="R19" s="9"/>
      <c r="S19" s="9"/>
      <c r="T19" s="9"/>
      <c r="U19" s="9"/>
      <c r="V19" s="9"/>
      <c r="W19" s="9"/>
      <c r="X19" s="9"/>
      <c r="Y19" s="9"/>
      <c r="Z19" s="9"/>
    </row>
    <row r="20" spans="1:26" x14ac:dyDescent="0.25">
      <c r="C20" s="3" t="str">
        <f>CONCATENATE("&lt;# ",B22," #&gt;")</f>
        <v>&lt;# A101518578G #&gt;</v>
      </c>
      <c r="H20" s="9" t="str">
        <f>CONCATENATE("People with this variant have two copies of the ",B25,"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20" s="9"/>
      <c r="J20" s="9"/>
      <c r="K20" s="9"/>
      <c r="L20" s="9"/>
      <c r="M20" s="9"/>
      <c r="N20" s="9"/>
      <c r="O20" s="9"/>
      <c r="P20" s="9"/>
      <c r="Q20" s="9"/>
      <c r="R20" s="9"/>
      <c r="S20" s="9"/>
      <c r="T20" s="9"/>
      <c r="U20" s="9"/>
      <c r="V20" s="9"/>
      <c r="W20" s="9"/>
      <c r="X20" s="9"/>
      <c r="Y20" s="9"/>
      <c r="Z20" s="9"/>
    </row>
    <row r="21" spans="1:26" x14ac:dyDescent="0.25">
      <c r="A21" s="8" t="s">
        <v>29</v>
      </c>
      <c r="B21" s="19" t="s">
        <v>409</v>
      </c>
      <c r="C21" s="3" t="str">
        <f>CONCATENATE("  &lt;Variant hgvs=",CHAR(34),B21,CHAR(34)," name=",CHAR(34),B22,CHAR(34),"&gt; ")</f>
        <v xml:space="preserve">  &lt;Variant hgvs="NC_000006.12:g.101518578A&gt;G" name="A101518578G"&gt; </v>
      </c>
      <c r="H21" s="9" t="s">
        <v>559</v>
      </c>
      <c r="I21" s="9"/>
      <c r="J21" s="9"/>
      <c r="K21" s="9"/>
      <c r="L21" s="9"/>
      <c r="M21" s="9"/>
      <c r="N21" s="9"/>
      <c r="O21" s="9"/>
      <c r="P21" s="9"/>
      <c r="Q21" s="9"/>
      <c r="R21" s="9"/>
      <c r="S21" s="9"/>
      <c r="T21" s="9"/>
      <c r="U21" s="9"/>
      <c r="V21" s="9"/>
      <c r="W21" s="9"/>
      <c r="X21" s="9"/>
      <c r="Y21" s="9"/>
      <c r="Z21" s="9"/>
    </row>
    <row r="22" spans="1:26" x14ac:dyDescent="0.25">
      <c r="A22" s="15" t="s">
        <v>30</v>
      </c>
      <c r="B22" s="21" t="s">
        <v>414</v>
      </c>
      <c r="H22" s="9">
        <v>31.6</v>
      </c>
      <c r="I22" s="9"/>
      <c r="J22" s="9"/>
      <c r="K22" s="9"/>
      <c r="L22" s="9"/>
      <c r="M22" s="9"/>
      <c r="N22" s="9"/>
      <c r="O22" s="9"/>
      <c r="P22" s="9"/>
      <c r="Q22" s="9"/>
      <c r="R22" s="9"/>
      <c r="S22" s="9"/>
      <c r="T22" s="9"/>
      <c r="U22" s="9"/>
      <c r="V22" s="9"/>
      <c r="W22" s="9"/>
      <c r="X22" s="9"/>
      <c r="Y22" s="9"/>
      <c r="Z22" s="9"/>
    </row>
    <row r="23" spans="1:26"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3" s="9" t="str">
        <f>CONCATENATE("Your ",B14," gene has no variants. A normal gene is referred to as a ",CHAR(34),"wild-type",CHAR(34)," gene.")</f>
        <v>Your GRIK2 gene has no variants. A normal gene is referred to as a "wild-type" gene.</v>
      </c>
      <c r="I23" s="9"/>
      <c r="J23" s="9"/>
      <c r="K23" s="9"/>
      <c r="L23" s="9"/>
      <c r="M23" s="9"/>
      <c r="N23" s="9"/>
      <c r="O23" s="9"/>
      <c r="P23" s="9"/>
      <c r="Q23" s="9"/>
      <c r="R23" s="9"/>
      <c r="S23" s="9"/>
      <c r="T23" s="9"/>
      <c r="U23" s="9"/>
      <c r="V23" s="9"/>
      <c r="W23" s="9"/>
      <c r="X23" s="9"/>
      <c r="Y23" s="9"/>
      <c r="Z23" s="9"/>
    </row>
    <row r="24" spans="1:26" x14ac:dyDescent="0.25">
      <c r="A24" s="15" t="s">
        <v>33</v>
      </c>
      <c r="B24" s="9" t="s">
        <v>34</v>
      </c>
      <c r="H24" s="9" t="s">
        <v>28</v>
      </c>
      <c r="I24" s="9"/>
      <c r="J24" s="9"/>
      <c r="K24" s="9"/>
      <c r="L24" s="9"/>
      <c r="M24" s="9"/>
      <c r="N24" s="9"/>
      <c r="O24" s="9"/>
      <c r="P24" s="9"/>
      <c r="Q24" s="9"/>
      <c r="R24" s="9"/>
      <c r="S24" s="9"/>
      <c r="T24" s="9"/>
      <c r="U24" s="9"/>
      <c r="V24" s="9"/>
      <c r="W24" s="9"/>
      <c r="X24" s="9"/>
      <c r="Y24" s="9"/>
      <c r="Z24" s="9"/>
    </row>
    <row r="25" spans="1:26" x14ac:dyDescent="0.25">
      <c r="A25" s="15" t="s">
        <v>35</v>
      </c>
      <c r="B25" s="9" t="s">
        <v>415</v>
      </c>
      <c r="C25" s="3" t="str">
        <f>"  &lt;/Variant&gt;"</f>
        <v xml:space="preserve">  &lt;/Variant&gt;</v>
      </c>
      <c r="H25" s="9">
        <v>19.3</v>
      </c>
      <c r="I25" s="9"/>
      <c r="J25" s="9"/>
      <c r="K25" s="9"/>
      <c r="L25" s="9"/>
      <c r="M25" s="9"/>
      <c r="N25" s="9"/>
      <c r="O25" s="9"/>
      <c r="P25" s="9"/>
      <c r="Q25" s="9"/>
      <c r="R25" s="9"/>
      <c r="S25" s="9"/>
      <c r="T25" s="9"/>
      <c r="U25" s="9"/>
      <c r="V25" s="9"/>
      <c r="W25" s="9"/>
      <c r="X25" s="9"/>
      <c r="Y25" s="9"/>
      <c r="Z25" s="9"/>
    </row>
    <row r="26" spans="1:26" s="18" customFormat="1" x14ac:dyDescent="0.25">
      <c r="A26" s="27"/>
      <c r="B26" s="17"/>
    </row>
    <row r="27" spans="1:26" s="18" customFormat="1" x14ac:dyDescent="0.25">
      <c r="A27" s="27"/>
      <c r="B27" s="17"/>
      <c r="C27" s="18" t="str">
        <f>C20</f>
        <v>&lt;# A101518578G #&gt;</v>
      </c>
    </row>
    <row r="28" spans="1:26" x14ac:dyDescent="0.25">
      <c r="A28" s="15" t="s">
        <v>37</v>
      </c>
      <c r="B28" s="21" t="str">
        <f>H14</f>
        <v>NC_000006.12:g.</v>
      </c>
      <c r="C28" s="3" t="str">
        <f>CONCATENATE("  &lt;Genotype hgvs=",CHAR(34),B28,B29,";",B30,CHAR(34)," name=",CHAR(34),B22,CHAR(34),"&gt; ")</f>
        <v xml:space="preserve">  &lt;Genotype hgvs="NC_000006.12:g.[101518578A&gt;G];[101518578=]" name="A101518578G"&gt; </v>
      </c>
    </row>
    <row r="29" spans="1:26" x14ac:dyDescent="0.25">
      <c r="A29" s="15" t="s">
        <v>35</v>
      </c>
      <c r="B29" s="21" t="str">
        <f t="shared" ref="B29:B33" si="1">H15</f>
        <v>[101518578A&gt;G]</v>
      </c>
    </row>
    <row r="30" spans="1:26" x14ac:dyDescent="0.25">
      <c r="A30" s="15" t="s">
        <v>31</v>
      </c>
      <c r="B30" s="21" t="str">
        <f t="shared" si="1"/>
        <v>[101518578=]</v>
      </c>
      <c r="C30" s="3" t="s">
        <v>38</v>
      </c>
    </row>
    <row r="31" spans="1:26" x14ac:dyDescent="0.25">
      <c r="A31" s="15" t="s">
        <v>39</v>
      </c>
      <c r="B31" s="21" t="str">
        <f t="shared" si="1"/>
        <v>People with this variant have one copy of the [A101518578G](https://www.ncbi.nlm.nih.gov/projects/SNP/snp_ref.cgi?rs=2247215) variant. This substitution of a single nucleotide is known as a missense mutation.</v>
      </c>
      <c r="C31" s="3" t="s">
        <v>26</v>
      </c>
    </row>
    <row r="32" spans="1:26" x14ac:dyDescent="0.25">
      <c r="A32" s="8" t="s">
        <v>40</v>
      </c>
      <c r="B32" s="21" t="str">
        <f t="shared" si="1"/>
        <v>#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c r="C32" s="3" t="str">
        <f>CONCATENATE("    ",B31)</f>
        <v xml:space="preserve">    People with this variant have one copy of the [A101518578G](https://www.ncbi.nlm.nih.gov/projects/SNP/snp_ref.cgi?rs=2247215) variant. This substitution of a single nucleotide is known as a missense mutation.</v>
      </c>
    </row>
    <row r="33" spans="1:3" x14ac:dyDescent="0.25">
      <c r="A33" s="8" t="s">
        <v>41</v>
      </c>
      <c r="B33" s="21">
        <f t="shared" si="1"/>
        <v>49.2</v>
      </c>
    </row>
    <row r="34" spans="1:3" x14ac:dyDescent="0.25">
      <c r="A34" s="15"/>
      <c r="C34" s="3" t="s">
        <v>42</v>
      </c>
    </row>
    <row r="35" spans="1:3" x14ac:dyDescent="0.25">
      <c r="A35" s="8"/>
    </row>
    <row r="36" spans="1:3" x14ac:dyDescent="0.25">
      <c r="A36" s="8"/>
      <c r="C36" s="3" t="str">
        <f>CONCATENATE("    ",B32)</f>
        <v xml:space="preserve">    #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row>
    <row r="37" spans="1:3" x14ac:dyDescent="0.25">
      <c r="A37" s="8"/>
    </row>
    <row r="38" spans="1:3" x14ac:dyDescent="0.25">
      <c r="A38" s="8"/>
      <c r="C38" s="3" t="s">
        <v>43</v>
      </c>
    </row>
    <row r="39" spans="1:3" x14ac:dyDescent="0.25">
      <c r="A39" s="15"/>
    </row>
    <row r="40" spans="1:3" x14ac:dyDescent="0.25">
      <c r="A40" s="15"/>
      <c r="C40" s="3" t="str">
        <f>CONCATENATE( "    &lt;piechart percentage=",B33," /&gt;")</f>
        <v xml:space="preserve">    &lt;piechart percentage=49.2 /&gt;</v>
      </c>
    </row>
    <row r="41" spans="1:3" x14ac:dyDescent="0.25">
      <c r="A41" s="15"/>
      <c r="C41" s="3" t="str">
        <f>"  &lt;/Genotype&gt;"</f>
        <v xml:space="preserve">  &lt;/Genotype&gt;</v>
      </c>
    </row>
    <row r="42" spans="1:3" x14ac:dyDescent="0.25">
      <c r="A42" s="15" t="s">
        <v>44</v>
      </c>
      <c r="B42" s="9" t="str">
        <f>H20</f>
        <v>People with this variant have two copies of the [A101518578G](https://www.ncbi.nlm.nih.gov/projects/SNP/snp_ref.cgi?rs=2247215) variant. This substitution of a single nucleotide is known as a missense mutation.</v>
      </c>
      <c r="C42" s="3" t="str">
        <f>CONCATENATE("  &lt;Genotype hgvs=",CHAR(34),B28,B29,";",B29,CHAR(34)," name=",CHAR(34),B22,CHAR(34),"&gt; ")</f>
        <v xml:space="preserve">  &lt;Genotype hgvs="NC_000006.12:g.[101518578A&gt;G];[101518578A&gt;G]" name="A101518578G"&gt; </v>
      </c>
    </row>
    <row r="43" spans="1:3" x14ac:dyDescent="0.25">
      <c r="A43" s="8" t="s">
        <v>45</v>
      </c>
      <c r="B43" s="9" t="str">
        <f t="shared" ref="B43:B44" si="2">H21</f>
        <v>#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c r="C43" s="3" t="s">
        <v>26</v>
      </c>
    </row>
    <row r="44" spans="1:3" x14ac:dyDescent="0.25">
      <c r="A44" s="8" t="s">
        <v>41</v>
      </c>
      <c r="B44" s="9">
        <f t="shared" si="2"/>
        <v>31.6</v>
      </c>
      <c r="C44" s="3" t="s">
        <v>38</v>
      </c>
    </row>
    <row r="45" spans="1:3" x14ac:dyDescent="0.25">
      <c r="A45" s="8"/>
    </row>
    <row r="46" spans="1:3" x14ac:dyDescent="0.25">
      <c r="A46" s="15"/>
      <c r="C46" s="3" t="str">
        <f>CONCATENATE("    ",B42)</f>
        <v xml:space="preserve">    People with this variant have two copies of the [A101518578G](https://www.ncbi.nlm.nih.gov/projects/SNP/snp_ref.cgi?rs=2247215) variant. This substitution of a single nucleotide is known as a missense mutation.</v>
      </c>
    </row>
    <row r="47" spans="1:3" x14ac:dyDescent="0.25">
      <c r="A47" s="8"/>
    </row>
    <row r="48" spans="1:3" x14ac:dyDescent="0.25">
      <c r="A48" s="8"/>
      <c r="C48" s="3" t="s">
        <v>42</v>
      </c>
    </row>
    <row r="49" spans="1:3" x14ac:dyDescent="0.25">
      <c r="A49" s="8"/>
    </row>
    <row r="50" spans="1:3" x14ac:dyDescent="0.25">
      <c r="A50" s="8"/>
      <c r="C50" s="3" t="str">
        <f>CONCATENATE("    ",B43)</f>
        <v xml:space="preserve">    #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row>
    <row r="51" spans="1:3" x14ac:dyDescent="0.25">
      <c r="A51" s="8"/>
    </row>
    <row r="52" spans="1:3" x14ac:dyDescent="0.25">
      <c r="A52" s="15"/>
      <c r="C52" s="3" t="s">
        <v>43</v>
      </c>
    </row>
    <row r="53" spans="1:3" x14ac:dyDescent="0.25">
      <c r="A53" s="15"/>
    </row>
    <row r="54" spans="1:3" x14ac:dyDescent="0.25">
      <c r="A54" s="15"/>
      <c r="C54" s="3" t="str">
        <f>CONCATENATE( "    &lt;piechart percentage=",B44," /&gt;")</f>
        <v xml:space="preserve">    &lt;piechart percentage=31.6 /&gt;</v>
      </c>
    </row>
    <row r="55" spans="1:3" x14ac:dyDescent="0.25">
      <c r="A55" s="15"/>
      <c r="C55" s="3" t="str">
        <f>"  &lt;/Genotype&gt;"</f>
        <v xml:space="preserve">  &lt;/Genotype&gt;</v>
      </c>
    </row>
    <row r="56" spans="1:3" x14ac:dyDescent="0.25">
      <c r="A56" s="15" t="s">
        <v>46</v>
      </c>
      <c r="B56" s="9" t="str">
        <f>H23</f>
        <v>Your GRIK2 gene has no variants. A normal gene is referred to as a "wild-type" gene.</v>
      </c>
      <c r="C56" s="3" t="str">
        <f>CONCATENATE("  &lt;Genotype hgvs=",CHAR(34),B28,B30,";",B30,CHAR(34)," name=",CHAR(34),B22,CHAR(34),"&gt; ")</f>
        <v xml:space="preserve">  &lt;Genotype hgvs="NC_000006.12:g.[101518578=];[101518578=]" name="A101518578G"&gt; </v>
      </c>
    </row>
    <row r="57" spans="1:3" x14ac:dyDescent="0.25">
      <c r="A57" s="8" t="s">
        <v>47</v>
      </c>
      <c r="B57" s="9" t="str">
        <f t="shared" ref="B57:B58" si="3">H24</f>
        <v>This variant is not associated with increased risk.</v>
      </c>
      <c r="C57" s="3" t="s">
        <v>26</v>
      </c>
    </row>
    <row r="58" spans="1:3" x14ac:dyDescent="0.25">
      <c r="A58" s="8" t="s">
        <v>41</v>
      </c>
      <c r="B58" s="9">
        <f t="shared" si="3"/>
        <v>19.3</v>
      </c>
      <c r="C58" s="3" t="s">
        <v>38</v>
      </c>
    </row>
    <row r="59" spans="1:3" x14ac:dyDescent="0.25">
      <c r="A59" s="15"/>
    </row>
    <row r="60" spans="1:3" x14ac:dyDescent="0.25">
      <c r="A60" s="8"/>
      <c r="C60" s="3" t="str">
        <f>CONCATENATE("    ",B56)</f>
        <v xml:space="preserve">    Your GRIK2 gene has no variants. A normal gene is referred to as a "wild-type" gene.</v>
      </c>
    </row>
    <row r="61" spans="1:3" x14ac:dyDescent="0.25">
      <c r="A61" s="8"/>
    </row>
    <row r="62" spans="1:3" x14ac:dyDescent="0.25">
      <c r="A62" s="15"/>
      <c r="C62" s="3" t="s">
        <v>43</v>
      </c>
    </row>
    <row r="63" spans="1:3" x14ac:dyDescent="0.25">
      <c r="A63" s="15"/>
    </row>
    <row r="64" spans="1:3" x14ac:dyDescent="0.25">
      <c r="A64" s="15"/>
      <c r="C64" s="3" t="str">
        <f>CONCATENATE( "    &lt;piechart percentage=",B58," /&gt;")</f>
        <v xml:space="preserve">    &lt;piechart percentage=19.3 /&gt;</v>
      </c>
    </row>
    <row r="65" spans="1:3" x14ac:dyDescent="0.25">
      <c r="A65" s="15"/>
      <c r="C65" s="3" t="str">
        <f>"  &lt;/Genotype&gt;"</f>
        <v xml:space="preserve">  &lt;/Genotype&gt;</v>
      </c>
    </row>
    <row r="66" spans="1:3" x14ac:dyDescent="0.25">
      <c r="A66" s="15"/>
      <c r="C66" s="3" t="s">
        <v>48</v>
      </c>
    </row>
    <row r="67" spans="1:3" x14ac:dyDescent="0.25">
      <c r="A67" s="15" t="s">
        <v>49</v>
      </c>
      <c r="B67" s="9" t="str">
        <f>CONCATENATE("Your ",B2," gene has an unknown variant.")</f>
        <v>Your GRIK2 gene has an unknown variant.</v>
      </c>
      <c r="C67" s="3" t="str">
        <f>CONCATENATE("  &lt;Genotype hgvs=",CHAR(34),"unknown",CHAR(34),"&gt; ")</f>
        <v xml:space="preserve">  &lt;Genotype hgvs="unknown"&gt; </v>
      </c>
    </row>
    <row r="68" spans="1:3" x14ac:dyDescent="0.25">
      <c r="A68" s="8" t="s">
        <v>49</v>
      </c>
      <c r="B68" s="9" t="s">
        <v>50</v>
      </c>
      <c r="C68" s="3" t="s">
        <v>26</v>
      </c>
    </row>
    <row r="69" spans="1:3" x14ac:dyDescent="0.25">
      <c r="A69" s="8" t="s">
        <v>41</v>
      </c>
      <c r="C69" s="3" t="s">
        <v>38</v>
      </c>
    </row>
    <row r="70" spans="1:3" x14ac:dyDescent="0.25">
      <c r="A70" s="8"/>
    </row>
    <row r="71" spans="1:3" x14ac:dyDescent="0.25">
      <c r="A71" s="8"/>
      <c r="C71" s="3" t="str">
        <f>CONCATENATE("    ",B67)</f>
        <v xml:space="preserve">    Your GRIK2 gene has an unknown variant.</v>
      </c>
    </row>
    <row r="72" spans="1:3" x14ac:dyDescent="0.25">
      <c r="A72" s="8"/>
    </row>
    <row r="73" spans="1:3" x14ac:dyDescent="0.25">
      <c r="A73" s="15"/>
      <c r="C73" s="3" t="s">
        <v>43</v>
      </c>
    </row>
    <row r="74" spans="1:3" x14ac:dyDescent="0.25">
      <c r="A74" s="15"/>
    </row>
    <row r="75" spans="1:3" x14ac:dyDescent="0.25">
      <c r="A75" s="15"/>
      <c r="C75" s="3" t="str">
        <f>CONCATENATE( "    &lt;piechart percentage=",B69," /&gt;")</f>
        <v xml:space="preserve">    &lt;piechart percentage= /&gt;</v>
      </c>
    </row>
    <row r="76" spans="1:3" x14ac:dyDescent="0.25">
      <c r="A76" s="15"/>
      <c r="C76" s="3" t="str">
        <f>"  &lt;/Genotype&gt;"</f>
        <v xml:space="preserve">  &lt;/Genotype&gt;</v>
      </c>
    </row>
    <row r="77" spans="1:3" x14ac:dyDescent="0.25">
      <c r="A77" s="15"/>
      <c r="C77" s="3" t="s">
        <v>51</v>
      </c>
    </row>
    <row r="78" spans="1:3" x14ac:dyDescent="0.25">
      <c r="A78" s="15" t="s">
        <v>46</v>
      </c>
      <c r="B78" s="9" t="str">
        <f>CONCATENATE("Your ",B2," gene has no variants. A normal gene is referred to as a ",CHAR(34),"wild-type",CHAR(34)," gene.")</f>
        <v>Your GRIK2 gene has no variants. A normal gene is referred to as a "wild-type" gene.</v>
      </c>
      <c r="C78" s="3" t="str">
        <f>CONCATENATE("  &lt;Genotype hgvs=",CHAR(34),"wildtype",CHAR(34),"&gt;")</f>
        <v xml:space="preserve">  &lt;Genotype hgvs="wildtype"&gt;</v>
      </c>
    </row>
    <row r="79" spans="1:3" x14ac:dyDescent="0.25">
      <c r="A79" s="8" t="s">
        <v>47</v>
      </c>
      <c r="B79" s="9" t="s">
        <v>52</v>
      </c>
      <c r="C79" s="3" t="s">
        <v>26</v>
      </c>
    </row>
    <row r="80" spans="1:3" x14ac:dyDescent="0.25">
      <c r="A80" s="8" t="s">
        <v>41</v>
      </c>
      <c r="C80" s="3" t="s">
        <v>38</v>
      </c>
    </row>
    <row r="81" spans="1:3" x14ac:dyDescent="0.25">
      <c r="A81" s="8"/>
    </row>
    <row r="82" spans="1:3" x14ac:dyDescent="0.25">
      <c r="A82" s="8"/>
      <c r="C82" s="3" t="str">
        <f>CONCATENATE("    ",B78)</f>
        <v xml:space="preserve">    Your GRIK2 gene has no variants. A normal gene is referred to as a "wild-type" gene.</v>
      </c>
    </row>
    <row r="83" spans="1:3" x14ac:dyDescent="0.25">
      <c r="A83" s="8"/>
    </row>
    <row r="84" spans="1:3" x14ac:dyDescent="0.25">
      <c r="A84" s="8"/>
      <c r="C84" s="3" t="s">
        <v>43</v>
      </c>
    </row>
    <row r="85" spans="1:3" x14ac:dyDescent="0.25">
      <c r="A85" s="15"/>
    </row>
    <row r="86" spans="1:3" x14ac:dyDescent="0.25">
      <c r="A86" s="8"/>
      <c r="C86" s="3" t="str">
        <f>CONCATENATE( "    &lt;piechart percentage=",B80," /&gt;")</f>
        <v xml:space="preserve">    &lt;piechart percentage= /&gt;</v>
      </c>
    </row>
    <row r="87" spans="1:3" x14ac:dyDescent="0.25">
      <c r="A87" s="8"/>
      <c r="C87" s="3" t="str">
        <f>"  &lt;/Genotype&gt;"</f>
        <v xml:space="preserve">  &lt;/Genotype&gt;</v>
      </c>
    </row>
    <row r="88" spans="1:3" x14ac:dyDescent="0.25">
      <c r="A88" s="8"/>
      <c r="C88" s="3" t="str">
        <f>"&lt;/GeneAnalysis&gt;"</f>
        <v>&lt;/GeneAnalysis&gt;</v>
      </c>
    </row>
    <row r="89" spans="1:3" s="18" customFormat="1" x14ac:dyDescent="0.25">
      <c r="A89" s="27"/>
      <c r="B89" s="17"/>
    </row>
    <row r="90" spans="1:3" x14ac:dyDescent="0.25">
      <c r="A90" s="3" t="s">
        <v>513</v>
      </c>
      <c r="B90" s="9" t="s">
        <v>560</v>
      </c>
      <c r="C90" s="3" t="str">
        <f>CONCATENATE("&lt;# ",A90," ",B90," #&gt;")</f>
        <v>&lt;# symptoms depression D003863; common-name: memory problems D008569; vision problems D014786; #&gt;</v>
      </c>
    </row>
    <row r="92" spans="1:3" x14ac:dyDescent="0.25">
      <c r="B92" s="9" t="s">
        <v>561</v>
      </c>
      <c r="C92" s="3" t="str">
        <f>CONCATENATE("&lt;symptoms ",B92," /&gt;")</f>
        <v>&lt;symptoms D003863 D008569 D014786 /&gt;</v>
      </c>
    </row>
    <row r="94" spans="1:3" x14ac:dyDescent="0.25">
      <c r="A94" s="3" t="s">
        <v>514</v>
      </c>
      <c r="B94" s="9" t="s">
        <v>532</v>
      </c>
      <c r="C94" s="3" t="str">
        <f>CONCATENATE("&lt;# ",A94," ",B94," #&gt;")</f>
        <v>&lt;# Tissue List brain; circulatory and cardiovascular system;  #&gt;</v>
      </c>
    </row>
    <row r="96" spans="1:3" x14ac:dyDescent="0.25">
      <c r="B96" s="9" t="s">
        <v>533</v>
      </c>
      <c r="C96" s="3" t="str">
        <f>CONCATENATE("&lt;TissueList ",B96," /&gt;")</f>
        <v>&lt;TissueList D001921 D002319    /&gt;</v>
      </c>
    </row>
    <row r="99" spans="1:3" x14ac:dyDescent="0.25">
      <c r="A99" s="3" t="s">
        <v>518</v>
      </c>
      <c r="B99" s="41" t="s">
        <v>562</v>
      </c>
      <c r="C99" s="3" t="str">
        <f>CONCATENATE("&lt;# ",A99," ",B99," #&gt;")</f>
        <v>&lt;# Diseases depression D003866; ME/CFS D015673; mood disorder D019964; OCD D009771 #&gt;</v>
      </c>
    </row>
    <row r="101" spans="1:3" x14ac:dyDescent="0.25">
      <c r="B101" s="41" t="s">
        <v>563</v>
      </c>
      <c r="C101" s="3" t="str">
        <f>CONCATENATE("&lt;diseases ",B101," /&gt;")</f>
        <v>&lt;diseases D003866 D015673 D019964 D009771 /&gt;</v>
      </c>
    </row>
    <row r="773" spans="3:3" x14ac:dyDescent="0.25">
      <c r="C773" s="3" t="str">
        <f>CONCATENATE("    This variant is a change at a specific point in the ",B764," gene from ",B773," to ",B774," resulting in incorrect ",B767,"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79" spans="3:3" x14ac:dyDescent="0.25">
      <c r="C779" s="3" t="str">
        <f>CONCATENATE("    This variant is a change at a specific point in the ",B764," gene from ",B779," to ",B780," resulting in incorrect ",B767,"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09" spans="3:3" x14ac:dyDescent="0.25">
      <c r="C909" s="3" t="str">
        <f>CONCATENATE("    This variant is a change at a specific point in the ",B900," gene from ",B909," to ",B910," resulting in incorrect ",B903,"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5" spans="3:3" x14ac:dyDescent="0.25">
      <c r="C915" s="3" t="str">
        <f>CONCATENATE("    This variant is a change at a specific point in the ",B900," gene from ",B915," to ",B916," resulting in incorrect ",B903,"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7" spans="3:3" x14ac:dyDescent="0.25">
      <c r="C1317" s="3" t="str">
        <f>CONCATENATE("    This variant is a change at a specific point in the ",B1308," gene from ",B1317," to ",B1318," resulting in incorrect ",B1311,"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3" spans="3:3" x14ac:dyDescent="0.25">
      <c r="C1323" s="3" t="str">
        <f>CONCATENATE("    This variant is a change at a specific point in the ",B1308," gene from ",B1323," to ",B1324," resulting in incorrect ",B1311,"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3" spans="3:3" x14ac:dyDescent="0.25">
      <c r="C1453" s="3" t="str">
        <f>CONCATENATE("    This variant is a change at a specific point in the ",B1444," gene from ",B1453," to ",B1454," resulting in incorrect ",B1447,"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9" spans="3:3" x14ac:dyDescent="0.25">
      <c r="C1459" s="3" t="str">
        <f>CONCATENATE("    This variant is a change at a specific point in the ",B1444," gene from ",B1459," to ",B1460," resulting in incorrect ",B1447,"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89" spans="3:3" x14ac:dyDescent="0.25">
      <c r="C1589" s="3" t="str">
        <f>CONCATENATE("    This variant is a change at a specific point in the ",B1580," gene from ",B1589," to ",B1590," resulting in incorrect ",B1583,"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5" spans="3:3" x14ac:dyDescent="0.25">
      <c r="C1595" s="3" t="str">
        <f>CONCATENATE("    This variant is a change at a specific point in the ",B1580," gene from ",B1595," to ",B1596," resulting in incorrect ",B1583,"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5" spans="3:3" x14ac:dyDescent="0.25">
      <c r="C1725" s="3" t="str">
        <f>CONCATENATE("    This variant is a change at a specific point in the ",B1716," gene from ",B1725," to ",B1726," resulting in incorrect ",B1719,"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1" spans="3:3" x14ac:dyDescent="0.25">
      <c r="C1731" s="3" t="str">
        <f>CONCATENATE("    This variant is a change at a specific point in the ",B1716," gene from ",B1731," to ",B1732," resulting in incorrect ",B1719,"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1" spans="3:3" x14ac:dyDescent="0.25">
      <c r="C1861" s="3" t="str">
        <f>CONCATENATE("    This variant is a change at a specific point in the ",B1852," gene from ",B1861," to ",B1862," resulting in incorrect ",B1855,"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7" spans="3:3" x14ac:dyDescent="0.25">
      <c r="C1867" s="3" t="str">
        <f>CONCATENATE("    This variant is a change at a specific point in the ",B1852," gene from ",B1867," to ",B1868," resulting in incorrect ",B1855,"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7" spans="3:3" x14ac:dyDescent="0.25">
      <c r="C1997" s="3" t="str">
        <f>CONCATENATE("    This variant is a change at a specific point in the ",B1988," gene from ",B1997," to ",B1998," resulting in incorrect ",B1991,"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3" spans="3:3" x14ac:dyDescent="0.25">
      <c r="C2003" s="3" t="str">
        <f>CONCATENATE("    This variant is a change at a specific point in the ",B1988," gene from ",B2003," to ",B2004," resulting in incorrect ",B1991,"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3" spans="3:3" x14ac:dyDescent="0.25">
      <c r="C2133" s="3" t="str">
        <f>CONCATENATE("    This variant is a change at a specific point in the ",B2124," gene from ",B2133," to ",B2134," resulting in incorrect ",B2127,"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9" spans="3:3" x14ac:dyDescent="0.25">
      <c r="C2139" s="3" t="str">
        <f>CONCATENATE("    This variant is a change at a specific point in the ",B2124," gene from ",B2139," to ",B2140," resulting in incorrect ",B2127,"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9" spans="3:3" x14ac:dyDescent="0.25">
      <c r="C2269" s="3" t="str">
        <f>CONCATENATE("    This variant is a change at a specific point in the ",B2260," gene from ",B2269," to ",B2270," resulting in incorrect ",B2263,"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5" spans="3:3" x14ac:dyDescent="0.25">
      <c r="C2275" s="3" t="str">
        <f>CONCATENATE("    This variant is a change at a specific point in the ",B2260," gene from ",B2275," to ",B2276," resulting in incorrect ",B2263,"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E8202-8E7E-458C-8B1D-E7D909EF818C}">
  <dimension ref="A1:AJ2274"/>
  <sheetViews>
    <sheetView tabSelected="1" workbookViewId="0">
      <selection activeCell="C100" sqref="C2:C10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f>J1/J3</f>
        <v>0.87179487179487181</v>
      </c>
      <c r="J1" s="4">
        <f>29*2+10</f>
        <v>68</v>
      </c>
      <c r="K1" s="4">
        <f>32+17</f>
        <v>49</v>
      </c>
      <c r="L1" s="4">
        <f>K1/K3</f>
        <v>0.62820512820512819</v>
      </c>
      <c r="Y1" s="6"/>
      <c r="AC1" s="6"/>
      <c r="AF1" s="7"/>
      <c r="AG1" s="7"/>
      <c r="AJ1" s="7"/>
    </row>
    <row r="2" spans="1:36" x14ac:dyDescent="0.25">
      <c r="A2" s="8" t="s">
        <v>511</v>
      </c>
      <c r="B2" s="9" t="s">
        <v>113</v>
      </c>
      <c r="C2" s="3" t="str">
        <f>CONCATENATE("&lt;",A2," ",B2," /&gt;")</f>
        <v>&lt;Gene_Name NPAS2 /&gt;</v>
      </c>
      <c r="D2" s="9"/>
      <c r="H2" s="4"/>
      <c r="I2" s="5">
        <f>J2/J3</f>
        <v>0.12820512820512819</v>
      </c>
      <c r="J2" s="4">
        <v>10</v>
      </c>
      <c r="K2" s="4">
        <f>17+12</f>
        <v>29</v>
      </c>
      <c r="L2" s="4">
        <f>K2/K3</f>
        <v>0.37179487179487181</v>
      </c>
      <c r="Y2" s="6"/>
      <c r="AC2" s="6"/>
      <c r="AF2" s="7"/>
      <c r="AG2" s="7"/>
      <c r="AJ2" s="7"/>
    </row>
    <row r="3" spans="1:36" x14ac:dyDescent="0.25">
      <c r="A3" s="1"/>
      <c r="C3" s="1"/>
      <c r="D3" s="9"/>
      <c r="H3" s="4"/>
      <c r="I3" s="5"/>
      <c r="J3" s="4">
        <v>78</v>
      </c>
      <c r="K3" s="4">
        <f>49+29</f>
        <v>78</v>
      </c>
      <c r="L3" s="4">
        <f>(I2-L2)/I2</f>
        <v>-1.9000000000000004</v>
      </c>
      <c r="Y3" s="6"/>
      <c r="AC3" s="6"/>
      <c r="AF3" s="7"/>
      <c r="AG3" s="7"/>
      <c r="AJ3" s="7"/>
    </row>
    <row r="4" spans="1:36" x14ac:dyDescent="0.25">
      <c r="A4" s="8" t="s">
        <v>512</v>
      </c>
      <c r="B4" s="12" t="s">
        <v>565</v>
      </c>
      <c r="C4" s="3" t="str">
        <f>CONCATENATE("&lt;",A4," ",B4," /&gt;")</f>
        <v>&lt;GeneName_full Neuronal PAS domain-containing protein 2 /&gt;</v>
      </c>
      <c r="D4" s="9"/>
      <c r="H4" s="4"/>
      <c r="I4" s="5"/>
      <c r="J4" s="4"/>
      <c r="K4" s="4"/>
      <c r="L4" s="4"/>
      <c r="Y4" s="6"/>
      <c r="AC4" s="6"/>
      <c r="AF4" s="7"/>
      <c r="AG4" s="7"/>
      <c r="AJ4" s="7"/>
    </row>
    <row r="5" spans="1:36" x14ac:dyDescent="0.25">
      <c r="A5" s="8"/>
      <c r="B5" s="14"/>
      <c r="C5" s="1"/>
      <c r="D5" s="9"/>
      <c r="H5" s="4"/>
      <c r="I5" s="5"/>
      <c r="J5" s="4"/>
      <c r="K5" s="4"/>
      <c r="L5" s="4"/>
      <c r="Y5" s="6"/>
      <c r="AC5" s="6"/>
      <c r="AF5" s="7"/>
      <c r="AG5" s="7"/>
      <c r="AJ5" s="7"/>
    </row>
    <row r="6" spans="1:36" x14ac:dyDescent="0.25">
      <c r="A6" s="8"/>
      <c r="C6" s="3" t="str">
        <f>CONCATENATE("# What does the ",B2," gene do?")</f>
        <v># What does the NPAS2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9" t="s">
        <v>564</v>
      </c>
      <c r="C8" s="3" t="str">
        <f>B8</f>
        <v>NPAS2 (Neuronal PAS domain-containing protein 2) encodes a protein that helps bind RNA to DNA to begin transcription, or expression, of the gene. This protein is a core component of the 24-hour circadian clock in the brain, which may be controlled through light, neurological, and hormonal cues. NPAS2 synchronizes hunger with food availability, maintains sleep/wake cycles due to light interactions in the retina, and helps regulate cell cycles in the liver that repair DNA.  Disruptions in the circadian rhythm may contribute to cardiovascular disease, cancer, metabolic syndrome, and aging. Variants in NPAS2 are associated with major depressive disorder, seasonal affective disorder, and ME/CFS.</v>
      </c>
      <c r="H8" s="3" t="s">
        <v>8</v>
      </c>
      <c r="I8" s="11" t="s">
        <v>9</v>
      </c>
      <c r="J8" s="3">
        <v>0.24</v>
      </c>
      <c r="K8" s="3">
        <v>0.13700000000000001</v>
      </c>
      <c r="L8" s="3">
        <f t="shared" si="0"/>
        <v>1.751824817518248</v>
      </c>
      <c r="X8" s="13"/>
      <c r="Y8" s="10"/>
      <c r="Z8" s="10"/>
      <c r="AA8" s="10"/>
      <c r="AC8" s="10"/>
    </row>
    <row r="9" spans="1:36" x14ac:dyDescent="0.25">
      <c r="A9" s="8"/>
      <c r="B9" s="3"/>
      <c r="H9" s="3" t="s">
        <v>10</v>
      </c>
      <c r="I9" s="11" t="s">
        <v>11</v>
      </c>
      <c r="J9" s="3">
        <v>0.24</v>
      </c>
      <c r="K9" s="3">
        <v>0.13700000000000001</v>
      </c>
      <c r="L9" s="3">
        <f t="shared" si="0"/>
        <v>1.751824817518248</v>
      </c>
      <c r="Y9" s="10"/>
      <c r="Z9" s="10"/>
      <c r="AA9" s="10"/>
      <c r="AC9" s="10"/>
    </row>
    <row r="10" spans="1:36" x14ac:dyDescent="0.25">
      <c r="A10" s="8" t="s">
        <v>12</v>
      </c>
      <c r="B10" s="9">
        <v>2</v>
      </c>
      <c r="C10" s="3" t="str">
        <f>CONCATENATE("This gene is located on chromosome ",B10,". The ",B11," it creates acts in your ",B12)</f>
        <v>This gene is located on chromosome 2. The protein it creates acts in your esophagus and bladder.</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121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G100923328A</v>
      </c>
    </row>
    <row r="14" spans="1:36" ht="16.5" thickBot="1" x14ac:dyDescent="0.3">
      <c r="A14" s="8" t="s">
        <v>3</v>
      </c>
      <c r="B14" s="9" t="s">
        <v>113</v>
      </c>
      <c r="C14" s="3" t="str">
        <f>CONCATENATE("&lt;GeneAnalysis gene=",CHAR(34),B14,CHAR(34)," interval=",CHAR(34),B15,CHAR(34),"&gt; ")</f>
        <v xml:space="preserve">&lt;GeneAnalysis gene="NPAS2" interval="NC_000002.12:g.100820151_100996829"&gt; </v>
      </c>
      <c r="H14" s="19" t="s">
        <v>115</v>
      </c>
      <c r="I14" s="19"/>
      <c r="J14" s="19"/>
      <c r="K14" s="19"/>
      <c r="L14" s="19"/>
      <c r="M14" s="19"/>
      <c r="N14" s="19"/>
      <c r="O14" s="40"/>
      <c r="P14" s="20"/>
      <c r="Q14" s="40"/>
      <c r="R14" s="40"/>
      <c r="S14" s="20"/>
      <c r="T14" s="20"/>
      <c r="U14" s="40"/>
      <c r="V14" s="40"/>
      <c r="W14" s="20"/>
      <c r="X14" s="20"/>
      <c r="Y14" s="20"/>
      <c r="Z14" s="20"/>
    </row>
    <row r="15" spans="1:36" x14ac:dyDescent="0.25">
      <c r="A15" s="8" t="s">
        <v>24</v>
      </c>
      <c r="B15" s="9" t="s">
        <v>123</v>
      </c>
      <c r="H15" s="9" t="s">
        <v>116</v>
      </c>
      <c r="I15" s="9"/>
      <c r="J15" s="9"/>
      <c r="K15" s="9"/>
      <c r="L15" s="9"/>
      <c r="M15" s="9"/>
      <c r="N15" s="9"/>
      <c r="O15" s="9"/>
      <c r="P15" s="9"/>
      <c r="Q15" s="9"/>
      <c r="R15" s="9"/>
      <c r="S15" s="9"/>
      <c r="T15" s="9"/>
      <c r="U15" s="9"/>
      <c r="V15" s="9"/>
      <c r="W15" s="9"/>
      <c r="X15" s="9"/>
      <c r="Y15" s="9"/>
      <c r="Z15" s="9"/>
    </row>
    <row r="16" spans="1:36" x14ac:dyDescent="0.25">
      <c r="A16" s="8" t="s">
        <v>25</v>
      </c>
      <c r="B16" s="9" t="s">
        <v>118</v>
      </c>
      <c r="C16" s="3" t="str">
        <f>CONCATENATE("# What are some common mutations of ",B14,"?")</f>
        <v># What are some common mutations of NPAS2?</v>
      </c>
      <c r="H16" s="9" t="s">
        <v>117</v>
      </c>
      <c r="I16" s="9"/>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C18" s="3" t="str">
        <f>CONCATENATE("There is ",B16," common variant in ",B14,": ",B25,".")</f>
        <v>There is one common variant in NPAS2: [G100923328A](https://www.ncbi.nlm.nih.gov/projects/SNP/snp_ref.cgi?rs=356653).</v>
      </c>
      <c r="H18" s="9" t="s">
        <v>566</v>
      </c>
      <c r="I18" s="9"/>
      <c r="J18" s="9"/>
      <c r="K18" s="9"/>
      <c r="L18" s="9"/>
      <c r="M18" s="9"/>
      <c r="N18" s="9"/>
      <c r="O18" s="9"/>
      <c r="P18" s="9"/>
      <c r="Q18" s="9"/>
      <c r="R18" s="9"/>
      <c r="S18" s="9"/>
      <c r="T18" s="9"/>
      <c r="U18" s="9"/>
      <c r="V18" s="9"/>
      <c r="W18" s="9"/>
      <c r="X18" s="9"/>
      <c r="Y18" s="9"/>
      <c r="Z18" s="9"/>
    </row>
    <row r="19" spans="1:26" x14ac:dyDescent="0.25">
      <c r="H19" s="9">
        <v>49.2</v>
      </c>
      <c r="I19" s="9"/>
      <c r="J19" s="9"/>
      <c r="K19" s="9"/>
      <c r="L19" s="9"/>
      <c r="M19" s="9"/>
      <c r="N19" s="9"/>
      <c r="O19" s="9"/>
      <c r="P19" s="9"/>
      <c r="Q19" s="9"/>
      <c r="R19" s="9"/>
      <c r="S19" s="9"/>
      <c r="T19" s="9"/>
      <c r="U19" s="9"/>
      <c r="V19" s="9"/>
      <c r="W19" s="9"/>
      <c r="X19" s="9"/>
      <c r="Y19" s="9"/>
      <c r="Z19" s="9"/>
    </row>
    <row r="20" spans="1:26" x14ac:dyDescent="0.25">
      <c r="C20" s="3" t="str">
        <f>CONCATENATE("&lt;# ",B22," #&gt;")</f>
        <v>&lt;# G100923328A #&gt;</v>
      </c>
      <c r="H20" s="9" t="str">
        <f>CONCATENATE("People with this variant have two copies of the ",B25,"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20" s="9"/>
      <c r="J20" s="9"/>
      <c r="K20" s="9"/>
      <c r="L20" s="9"/>
      <c r="M20" s="9"/>
      <c r="N20" s="9"/>
      <c r="O20" s="9"/>
      <c r="P20" s="9"/>
      <c r="Q20" s="9"/>
      <c r="R20" s="9"/>
      <c r="S20" s="9"/>
      <c r="T20" s="9"/>
      <c r="U20" s="9"/>
      <c r="V20" s="9"/>
      <c r="W20" s="9"/>
      <c r="X20" s="9"/>
      <c r="Y20" s="9"/>
      <c r="Z20" s="9"/>
    </row>
    <row r="21" spans="1:26" x14ac:dyDescent="0.25">
      <c r="A21" s="8" t="s">
        <v>29</v>
      </c>
      <c r="B21" s="19" t="s">
        <v>114</v>
      </c>
      <c r="C21" s="3" t="str">
        <f>CONCATENATE("  &lt;Variant hgvs=",CHAR(34),B21,CHAR(34)," name=",CHAR(34),B22,CHAR(34),"&gt; ")</f>
        <v xml:space="preserve">  &lt;Variant hgvs="NC_000002.12:g.100923328G&gt;A" name="G100923328A"&gt; </v>
      </c>
      <c r="H21" s="9" t="s">
        <v>566</v>
      </c>
      <c r="I21" s="9"/>
      <c r="J21" s="9"/>
      <c r="K21" s="9"/>
      <c r="L21" s="9"/>
      <c r="M21" s="9"/>
      <c r="N21" s="9"/>
      <c r="O21" s="9"/>
      <c r="P21" s="9"/>
      <c r="Q21" s="9"/>
      <c r="R21" s="9"/>
      <c r="S21" s="9"/>
      <c r="T21" s="9"/>
      <c r="U21" s="9"/>
      <c r="V21" s="9"/>
      <c r="W21" s="9"/>
      <c r="X21" s="9"/>
      <c r="Y21" s="9"/>
      <c r="Z21" s="9"/>
    </row>
    <row r="22" spans="1:26" x14ac:dyDescent="0.25">
      <c r="A22" s="15" t="s">
        <v>30</v>
      </c>
      <c r="B22" s="21" t="s">
        <v>119</v>
      </c>
      <c r="H22" s="9">
        <v>31.6</v>
      </c>
      <c r="I22" s="9"/>
      <c r="J22" s="9"/>
      <c r="K22" s="9"/>
      <c r="L22" s="9"/>
      <c r="M22" s="9"/>
      <c r="N22" s="9"/>
      <c r="O22" s="9"/>
      <c r="P22" s="9"/>
      <c r="Q22" s="9"/>
      <c r="R22" s="9"/>
      <c r="S22" s="9"/>
      <c r="T22" s="9"/>
      <c r="U22" s="9"/>
      <c r="V22" s="9"/>
      <c r="W22" s="9"/>
      <c r="X22" s="9"/>
      <c r="Y22" s="9"/>
      <c r="Z22" s="9"/>
    </row>
    <row r="23" spans="1:26" x14ac:dyDescent="0.25">
      <c r="A23" s="15" t="s">
        <v>31</v>
      </c>
      <c r="B23" s="9" t="s">
        <v>93</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3" s="9" t="str">
        <f>CONCATENATE("Your ",B14," gene has no variants. A normal gene is referred to as a ",CHAR(34),"wild-type",CHAR(34)," gene.")</f>
        <v>Your NPAS2 gene has no variants. A normal gene is referred to as a "wild-type" gene.</v>
      </c>
      <c r="I23" s="9"/>
      <c r="J23" s="9"/>
      <c r="K23" s="9"/>
      <c r="L23" s="9"/>
      <c r="M23" s="9"/>
      <c r="N23" s="9"/>
      <c r="O23" s="9"/>
      <c r="P23" s="9"/>
      <c r="Q23" s="9"/>
      <c r="R23" s="9"/>
      <c r="S23" s="9"/>
      <c r="T23" s="9"/>
      <c r="U23" s="9"/>
      <c r="V23" s="9"/>
      <c r="W23" s="9"/>
      <c r="X23" s="9"/>
      <c r="Y23" s="9"/>
      <c r="Z23" s="9"/>
    </row>
    <row r="24" spans="1:26" x14ac:dyDescent="0.25">
      <c r="A24" s="15" t="s">
        <v>33</v>
      </c>
      <c r="B24" s="9" t="s">
        <v>36</v>
      </c>
      <c r="H24" s="9" t="s">
        <v>28</v>
      </c>
      <c r="I24" s="9"/>
      <c r="J24" s="9"/>
      <c r="K24" s="9"/>
      <c r="L24" s="9"/>
      <c r="M24" s="9"/>
      <c r="N24" s="9"/>
      <c r="O24" s="9"/>
      <c r="P24" s="9"/>
      <c r="Q24" s="9"/>
      <c r="R24" s="9"/>
      <c r="S24" s="9"/>
      <c r="T24" s="9"/>
      <c r="U24" s="9"/>
      <c r="V24" s="9"/>
      <c r="W24" s="9"/>
      <c r="X24" s="9"/>
      <c r="Y24" s="9"/>
      <c r="Z24" s="9"/>
    </row>
    <row r="25" spans="1:26" x14ac:dyDescent="0.25">
      <c r="A25" s="15" t="s">
        <v>35</v>
      </c>
      <c r="B25" s="9" t="s">
        <v>120</v>
      </c>
      <c r="C25" s="3" t="str">
        <f>"  &lt;/Variant&gt;"</f>
        <v xml:space="preserve">  &lt;/Variant&gt;</v>
      </c>
      <c r="H25" s="9">
        <v>19.3</v>
      </c>
      <c r="I25" s="9"/>
      <c r="J25" s="9"/>
      <c r="K25" s="9"/>
      <c r="L25" s="9"/>
      <c r="M25" s="9"/>
      <c r="N25" s="9"/>
      <c r="O25" s="9"/>
      <c r="P25" s="9"/>
      <c r="Q25" s="9"/>
      <c r="R25" s="9"/>
      <c r="S25" s="9"/>
      <c r="T25" s="9"/>
      <c r="U25" s="9"/>
      <c r="V25" s="9"/>
      <c r="W25" s="9"/>
      <c r="X25" s="9"/>
      <c r="Y25" s="9"/>
      <c r="Z25" s="9"/>
    </row>
    <row r="26" spans="1:26" s="18" customFormat="1" x14ac:dyDescent="0.25">
      <c r="A26" s="27"/>
      <c r="B26" s="17"/>
    </row>
    <row r="27" spans="1:26" s="18" customFormat="1" x14ac:dyDescent="0.25">
      <c r="A27" s="27"/>
      <c r="B27" s="17"/>
      <c r="C27" s="18" t="str">
        <f>C20</f>
        <v>&lt;# G100923328A #&gt;</v>
      </c>
    </row>
    <row r="28" spans="1:26" x14ac:dyDescent="0.25">
      <c r="A28" s="15" t="s">
        <v>37</v>
      </c>
      <c r="B28" s="21" t="str">
        <f>H14</f>
        <v>NC_000002.12:g.</v>
      </c>
      <c r="C28" s="3" t="str">
        <f>CONCATENATE("  &lt;Genotype hgvs=",CHAR(34),B28,B29,";",B30,CHAR(34)," name=",CHAR(34),B22,CHAR(34),"&gt; ")</f>
        <v xml:space="preserve">  &lt;Genotype hgvs="NC_000002.12:g.[100923328G&gt;A];[100923328=]" name="G100923328A"&gt; </v>
      </c>
    </row>
    <row r="29" spans="1:26" x14ac:dyDescent="0.25">
      <c r="A29" s="15" t="s">
        <v>35</v>
      </c>
      <c r="B29" s="21" t="str">
        <f t="shared" ref="B29:B33" si="1">H15</f>
        <v>[100923328G&gt;A]</v>
      </c>
    </row>
    <row r="30" spans="1:26" x14ac:dyDescent="0.25">
      <c r="A30" s="15" t="s">
        <v>31</v>
      </c>
      <c r="B30" s="21" t="str">
        <f t="shared" si="1"/>
        <v>[100923328=]</v>
      </c>
      <c r="C30" s="3" t="s">
        <v>38</v>
      </c>
    </row>
    <row r="31" spans="1:26" x14ac:dyDescent="0.25">
      <c r="A31" s="15" t="s">
        <v>39</v>
      </c>
      <c r="B31" s="21" t="str">
        <f t="shared" si="1"/>
        <v>People with this variant have one copy of the [G100923328A](https://www.ncbi.nlm.nih.gov/projects/SNP/snp_ref.cgi?rs=356653) variant. This substitution of a single nucleotide is known as a missense mutation.</v>
      </c>
      <c r="C31" s="3" t="s">
        <v>26</v>
      </c>
    </row>
    <row r="32" spans="1:26" x14ac:dyDescent="0.25">
      <c r="A32" s="8" t="s">
        <v>40</v>
      </c>
      <c r="B32" s="21" t="str">
        <f t="shared" si="1"/>
        <v>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c r="C32" s="3" t="str">
        <f>CONCATENATE("    ",B31)</f>
        <v xml:space="preserve">    People with this variant have one copy of the [G100923328A](https://www.ncbi.nlm.nih.gov/projects/SNP/snp_ref.cgi?rs=356653) variant. This substitution of a single nucleotide is known as a missense mutation.</v>
      </c>
    </row>
    <row r="33" spans="1:3" x14ac:dyDescent="0.25">
      <c r="A33" s="8" t="s">
        <v>41</v>
      </c>
      <c r="B33" s="21">
        <f t="shared" si="1"/>
        <v>49.2</v>
      </c>
    </row>
    <row r="34" spans="1:3" x14ac:dyDescent="0.25">
      <c r="A34" s="15"/>
      <c r="C34" s="3" t="s">
        <v>42</v>
      </c>
    </row>
    <row r="35" spans="1:3" x14ac:dyDescent="0.25">
      <c r="A35" s="8"/>
    </row>
    <row r="36" spans="1:3" x14ac:dyDescent="0.25">
      <c r="A36" s="8"/>
      <c r="C36" s="3" t="str">
        <f>CONCATENATE("    ",B32)</f>
        <v xml:space="preserve">    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row>
    <row r="37" spans="1:3" x14ac:dyDescent="0.25">
      <c r="A37" s="8"/>
    </row>
    <row r="38" spans="1:3" x14ac:dyDescent="0.25">
      <c r="A38" s="8"/>
      <c r="C38" s="3" t="s">
        <v>43</v>
      </c>
    </row>
    <row r="39" spans="1:3" x14ac:dyDescent="0.25">
      <c r="A39" s="15"/>
    </row>
    <row r="40" spans="1:3" x14ac:dyDescent="0.25">
      <c r="A40" s="15"/>
      <c r="C40" s="3" t="str">
        <f>CONCATENATE( "    &lt;piechart percentage=",B33," /&gt;")</f>
        <v xml:space="preserve">    &lt;piechart percentage=49.2 /&gt;</v>
      </c>
    </row>
    <row r="41" spans="1:3" x14ac:dyDescent="0.25">
      <c r="A41" s="15"/>
      <c r="C41" s="3" t="str">
        <f>"  &lt;/Genotype&gt;"</f>
        <v xml:space="preserve">  &lt;/Genotype&gt;</v>
      </c>
    </row>
    <row r="42" spans="1:3" x14ac:dyDescent="0.25">
      <c r="A42" s="15" t="s">
        <v>44</v>
      </c>
      <c r="B42" s="9" t="str">
        <f>H20</f>
        <v>People with this variant have two copies of the [G100923328A](https://www.ncbi.nlm.nih.gov/projects/SNP/snp_ref.cgi?rs=356653) variant. This substitution of a single nucleotide is known as a missense mutation.</v>
      </c>
      <c r="C42" s="3" t="str">
        <f>CONCATENATE("  &lt;Genotype hgvs=",CHAR(34),B28,B29,";",B29,CHAR(34)," name=",CHAR(34),B22,CHAR(34),"&gt; ")</f>
        <v xml:space="preserve">  &lt;Genotype hgvs="NC_000002.12:g.[100923328G&gt;A];[100923328G&gt;A]" name="G100923328A"&gt; </v>
      </c>
    </row>
    <row r="43" spans="1:3" x14ac:dyDescent="0.25">
      <c r="A43" s="8" t="s">
        <v>45</v>
      </c>
      <c r="B43" s="9" t="str">
        <f t="shared" ref="B43:B44" si="2">H21</f>
        <v>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c r="C43" s="3" t="s">
        <v>26</v>
      </c>
    </row>
    <row r="44" spans="1:3" x14ac:dyDescent="0.25">
      <c r="A44" s="8" t="s">
        <v>41</v>
      </c>
      <c r="B44" s="9">
        <f t="shared" si="2"/>
        <v>31.6</v>
      </c>
      <c r="C44" s="3" t="s">
        <v>38</v>
      </c>
    </row>
    <row r="45" spans="1:3" x14ac:dyDescent="0.25">
      <c r="A45" s="8"/>
    </row>
    <row r="46" spans="1:3" x14ac:dyDescent="0.25">
      <c r="A46" s="15"/>
      <c r="C46" s="3" t="str">
        <f>CONCATENATE("    ",B42)</f>
        <v xml:space="preserve">    People with this variant have two copies of the [G100923328A](https://www.ncbi.nlm.nih.gov/projects/SNP/snp_ref.cgi?rs=356653) variant. This substitution of a single nucleotide is known as a missense mutation.</v>
      </c>
    </row>
    <row r="47" spans="1:3" x14ac:dyDescent="0.25">
      <c r="A47" s="8"/>
    </row>
    <row r="48" spans="1:3" x14ac:dyDescent="0.25">
      <c r="A48" s="8"/>
      <c r="C48" s="3" t="s">
        <v>42</v>
      </c>
    </row>
    <row r="49" spans="1:3" x14ac:dyDescent="0.25">
      <c r="A49" s="8"/>
    </row>
    <row r="50" spans="1:3" x14ac:dyDescent="0.25">
      <c r="A50" s="8"/>
      <c r="C50" s="3" t="str">
        <f>CONCATENATE("    ",B43)</f>
        <v xml:space="preserve">    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row>
    <row r="51" spans="1:3" x14ac:dyDescent="0.25">
      <c r="A51" s="8"/>
    </row>
    <row r="52" spans="1:3" x14ac:dyDescent="0.25">
      <c r="A52" s="15"/>
      <c r="C52" s="3" t="s">
        <v>43</v>
      </c>
    </row>
    <row r="53" spans="1:3" x14ac:dyDescent="0.25">
      <c r="A53" s="15"/>
    </row>
    <row r="54" spans="1:3" x14ac:dyDescent="0.25">
      <c r="A54" s="15"/>
      <c r="C54" s="3" t="str">
        <f>CONCATENATE( "    &lt;piechart percentage=",B44," /&gt;")</f>
        <v xml:space="preserve">    &lt;piechart percentage=31.6 /&gt;</v>
      </c>
    </row>
    <row r="55" spans="1:3" x14ac:dyDescent="0.25">
      <c r="A55" s="15"/>
      <c r="C55" s="3" t="str">
        <f>"  &lt;/Genotype&gt;"</f>
        <v xml:space="preserve">  &lt;/Genotype&gt;</v>
      </c>
    </row>
    <row r="56" spans="1:3" x14ac:dyDescent="0.25">
      <c r="A56" s="15" t="s">
        <v>46</v>
      </c>
      <c r="B56" s="9" t="str">
        <f>H23</f>
        <v>Your NPAS2 gene has no variants. A normal gene is referred to as a "wild-type" gene.</v>
      </c>
      <c r="C56" s="3" t="str">
        <f>CONCATENATE("  &lt;Genotype hgvs=",CHAR(34),B28,B30,";",B30,CHAR(34)," name=",CHAR(34),B22,CHAR(34),"&gt; ")</f>
        <v xml:space="preserve">  &lt;Genotype hgvs="NC_000002.12:g.[100923328=];[100923328=]" name="G100923328A"&gt; </v>
      </c>
    </row>
    <row r="57" spans="1:3" x14ac:dyDescent="0.25">
      <c r="A57" s="8" t="s">
        <v>47</v>
      </c>
      <c r="B57" s="9" t="str">
        <f t="shared" ref="B57:B58" si="3">H24</f>
        <v>This variant is not associated with increased risk.</v>
      </c>
      <c r="C57" s="3" t="s">
        <v>26</v>
      </c>
    </row>
    <row r="58" spans="1:3" x14ac:dyDescent="0.25">
      <c r="A58" s="8" t="s">
        <v>41</v>
      </c>
      <c r="B58" s="9">
        <f t="shared" si="3"/>
        <v>19.3</v>
      </c>
      <c r="C58" s="3" t="s">
        <v>38</v>
      </c>
    </row>
    <row r="59" spans="1:3" x14ac:dyDescent="0.25">
      <c r="A59" s="15"/>
    </row>
    <row r="60" spans="1:3" x14ac:dyDescent="0.25">
      <c r="A60" s="8"/>
      <c r="C60" s="3" t="str">
        <f>CONCATENATE("    ",B56)</f>
        <v xml:space="preserve">    Your NPAS2 gene has no variants. A normal gene is referred to as a "wild-type" gene.</v>
      </c>
    </row>
    <row r="61" spans="1:3" x14ac:dyDescent="0.25">
      <c r="A61" s="8"/>
    </row>
    <row r="62" spans="1:3" x14ac:dyDescent="0.25">
      <c r="A62" s="15"/>
      <c r="C62" s="3" t="s">
        <v>43</v>
      </c>
    </row>
    <row r="63" spans="1:3" x14ac:dyDescent="0.25">
      <c r="A63" s="15"/>
    </row>
    <row r="64" spans="1:3" x14ac:dyDescent="0.25">
      <c r="A64" s="15"/>
      <c r="C64" s="3" t="str">
        <f>CONCATENATE( "    &lt;piechart percentage=",B58," /&gt;")</f>
        <v xml:space="preserve">    &lt;piechart percentage=19.3 /&gt;</v>
      </c>
    </row>
    <row r="65" spans="1:3" x14ac:dyDescent="0.25">
      <c r="A65" s="15"/>
      <c r="C65" s="3" t="str">
        <f>"  &lt;/Genotype&gt;"</f>
        <v xml:space="preserve">  &lt;/Genotype&gt;</v>
      </c>
    </row>
    <row r="66" spans="1:3" x14ac:dyDescent="0.25">
      <c r="A66" s="15"/>
      <c r="C66" s="3" t="s">
        <v>48</v>
      </c>
    </row>
    <row r="67" spans="1:3" x14ac:dyDescent="0.25">
      <c r="A67" s="15" t="s">
        <v>49</v>
      </c>
      <c r="B67" s="9" t="str">
        <f>CONCATENATE("Your ",B2," gene has an unknown variant.")</f>
        <v>Your NPAS2 gene has an unknown variant.</v>
      </c>
      <c r="C67" s="3" t="str">
        <f>CONCATENATE("  &lt;Genotype hgvs=",CHAR(34),"unknown",CHAR(34),"&gt; ")</f>
        <v xml:space="preserve">  &lt;Genotype hgvs="unknown"&gt; </v>
      </c>
    </row>
    <row r="68" spans="1:3" x14ac:dyDescent="0.25">
      <c r="A68" s="8" t="s">
        <v>49</v>
      </c>
      <c r="B68" s="9" t="s">
        <v>50</v>
      </c>
      <c r="C68" s="3" t="s">
        <v>26</v>
      </c>
    </row>
    <row r="69" spans="1:3" x14ac:dyDescent="0.25">
      <c r="A69" s="8" t="s">
        <v>41</v>
      </c>
      <c r="C69" s="3" t="s">
        <v>38</v>
      </c>
    </row>
    <row r="70" spans="1:3" x14ac:dyDescent="0.25">
      <c r="A70" s="8"/>
    </row>
    <row r="71" spans="1:3" x14ac:dyDescent="0.25">
      <c r="A71" s="8"/>
      <c r="C71" s="3" t="str">
        <f>CONCATENATE("    ",B67)</f>
        <v xml:space="preserve">    Your NPAS2 gene has an unknown variant.</v>
      </c>
    </row>
    <row r="72" spans="1:3" x14ac:dyDescent="0.25">
      <c r="A72" s="8"/>
    </row>
    <row r="73" spans="1:3" x14ac:dyDescent="0.25">
      <c r="A73" s="15"/>
      <c r="C73" s="3" t="s">
        <v>43</v>
      </c>
    </row>
    <row r="74" spans="1:3" x14ac:dyDescent="0.25">
      <c r="A74" s="15"/>
    </row>
    <row r="75" spans="1:3" x14ac:dyDescent="0.25">
      <c r="A75" s="15"/>
      <c r="C75" s="3" t="str">
        <f>CONCATENATE( "    &lt;piechart percentage=",B69," /&gt;")</f>
        <v xml:space="preserve">    &lt;piechart percentage= /&gt;</v>
      </c>
    </row>
    <row r="76" spans="1:3" x14ac:dyDescent="0.25">
      <c r="A76" s="15"/>
      <c r="C76" s="3" t="str">
        <f>"  &lt;/Genotype&gt;"</f>
        <v xml:space="preserve">  &lt;/Genotype&gt;</v>
      </c>
    </row>
    <row r="77" spans="1:3" x14ac:dyDescent="0.25">
      <c r="A77" s="15"/>
      <c r="C77" s="3" t="s">
        <v>51</v>
      </c>
    </row>
    <row r="78" spans="1:3" x14ac:dyDescent="0.25">
      <c r="A78" s="15" t="s">
        <v>46</v>
      </c>
      <c r="B78" s="9" t="str">
        <f>CONCATENATE("Your ",B2," gene has no variants. A normal gene is referred to as a ",CHAR(34),"wild-type",CHAR(34)," gene.")</f>
        <v>Your NPAS2 gene has no variants. A normal gene is referred to as a "wild-type" gene.</v>
      </c>
      <c r="C78" s="3" t="str">
        <f>CONCATENATE("  &lt;Genotype hgvs=",CHAR(34),"wildtype",CHAR(34),"&gt;")</f>
        <v xml:space="preserve">  &lt;Genotype hgvs="wildtype"&gt;</v>
      </c>
    </row>
    <row r="79" spans="1:3" x14ac:dyDescent="0.25">
      <c r="A79" s="8" t="s">
        <v>47</v>
      </c>
      <c r="B79" s="9" t="s">
        <v>52</v>
      </c>
      <c r="C79" s="3" t="s">
        <v>26</v>
      </c>
    </row>
    <row r="80" spans="1:3" x14ac:dyDescent="0.25">
      <c r="A80" s="8" t="s">
        <v>41</v>
      </c>
      <c r="C80" s="3" t="s">
        <v>38</v>
      </c>
    </row>
    <row r="81" spans="1:3" x14ac:dyDescent="0.25">
      <c r="A81" s="8"/>
    </row>
    <row r="82" spans="1:3" x14ac:dyDescent="0.25">
      <c r="A82" s="8"/>
      <c r="C82" s="3" t="str">
        <f>CONCATENATE("    ",B78)</f>
        <v xml:space="preserve">    Your NPAS2 gene has no variants. A normal gene is referred to as a "wild-type" gene.</v>
      </c>
    </row>
    <row r="83" spans="1:3" x14ac:dyDescent="0.25">
      <c r="A83" s="8"/>
    </row>
    <row r="84" spans="1:3" x14ac:dyDescent="0.25">
      <c r="A84" s="8"/>
      <c r="C84" s="3" t="s">
        <v>43</v>
      </c>
    </row>
    <row r="85" spans="1:3" x14ac:dyDescent="0.25">
      <c r="A85" s="15"/>
    </row>
    <row r="86" spans="1:3" x14ac:dyDescent="0.25">
      <c r="A86" s="8"/>
      <c r="C86" s="3" t="str">
        <f>CONCATENATE( "    &lt;piechart percentage=",B80," /&gt;")</f>
        <v xml:space="preserve">    &lt;piechart percentage= /&gt;</v>
      </c>
    </row>
    <row r="87" spans="1:3" x14ac:dyDescent="0.25">
      <c r="A87" s="8"/>
      <c r="C87" s="3" t="str">
        <f>"  &lt;/Genotype&gt;"</f>
        <v xml:space="preserve">  &lt;/Genotype&gt;</v>
      </c>
    </row>
    <row r="88" spans="1:3" x14ac:dyDescent="0.25">
      <c r="A88" s="8"/>
      <c r="C88" s="3" t="str">
        <f>"&lt;/GeneAnalysis&gt;"</f>
        <v>&lt;/GeneAnalysis&gt;</v>
      </c>
    </row>
    <row r="89" spans="1:3" s="18" customFormat="1" x14ac:dyDescent="0.25">
      <c r="A89" s="27"/>
      <c r="B89" s="17"/>
    </row>
    <row r="90" spans="1:3" x14ac:dyDescent="0.25">
      <c r="A90" s="3" t="s">
        <v>513</v>
      </c>
      <c r="B90" s="9" t="s">
        <v>567</v>
      </c>
      <c r="C90" s="3" t="str">
        <f>CONCATENATE("&lt;# ",A90," ",B90," #&gt;")</f>
        <v>&lt;# symptoms fatigue D005221; depression D003863; sleep disorder D012893;  memory problems D008569;  #&gt;</v>
      </c>
    </row>
    <row r="92" spans="1:3" x14ac:dyDescent="0.25">
      <c r="B92" s="9" t="s">
        <v>569</v>
      </c>
      <c r="C92" s="3" t="str">
        <f>CONCATENATE("&lt;symptoms ",B92," /&gt;")</f>
        <v>&lt;symptoms D005221 D003863 D012893 D008569 /&gt;</v>
      </c>
    </row>
    <row r="94" spans="1:3" x14ac:dyDescent="0.25">
      <c r="A94" s="3" t="s">
        <v>514</v>
      </c>
      <c r="B94" s="9" t="s">
        <v>530</v>
      </c>
      <c r="C94" s="3" t="str">
        <f>CONCATENATE("&lt;# ",A94," ",B94," #&gt;")</f>
        <v>&lt;# Tissue List gastrointestinal tract; Kidney and urinary bladder;  #&gt;</v>
      </c>
    </row>
    <row r="96" spans="1:3" x14ac:dyDescent="0.25">
      <c r="B96" s="9" t="s">
        <v>531</v>
      </c>
      <c r="C96" s="3" t="str">
        <f>CONCATENATE("&lt;TissueList ",B96," /&gt;")</f>
        <v>&lt;TissueList D041981 D005221  /&gt;</v>
      </c>
    </row>
    <row r="98" spans="1:3" x14ac:dyDescent="0.25">
      <c r="A98" s="3" t="s">
        <v>518</v>
      </c>
      <c r="B98" s="3" t="s">
        <v>568</v>
      </c>
      <c r="C98" s="3" t="str">
        <f>CONCATENATE("&lt;# ",A98," ",B98," #&gt;")</f>
        <v>&lt;# Diseases Depression D003866; insomnia D007319; ME/CFS D015673; metabolic syndrome  D024821; cardiovascular disease D002318; cancer D009369; Seasonal Affective Disorder D016574; #&gt;</v>
      </c>
    </row>
    <row r="100" spans="1:3" x14ac:dyDescent="0.25">
      <c r="B100" s="3" t="s">
        <v>570</v>
      </c>
      <c r="C100" s="3" t="str">
        <f>CONCATENATE("&lt;diseases ",B100," /&gt;")</f>
        <v>&lt;diseases D003866 D007319 D015673 D024821 D002318 D009369 D016574 /&gt;</v>
      </c>
    </row>
    <row r="772" spans="3:3" x14ac:dyDescent="0.25">
      <c r="C772" s="3" t="str">
        <f>CONCATENATE("    This variant is a change at a specific point in the ",B763," gene from ",B772," to ",B773," resulting in incorrect ",B766,"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78" spans="3:3" x14ac:dyDescent="0.25">
      <c r="C778" s="3" t="str">
        <f>CONCATENATE("    This variant is a change at a specific point in the ",B763," gene from ",B778," to ",B779," resulting in incorrect ",B766,"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08" spans="3:3" x14ac:dyDescent="0.25">
      <c r="C908" s="3" t="str">
        <f>CONCATENATE("    This variant is a change at a specific point in the ",B899," gene from ",B908," to ",B909," resulting in incorrect ",B902,"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4" spans="3:3" x14ac:dyDescent="0.25">
      <c r="C914" s="3" t="str">
        <f>CONCATENATE("    This variant is a change at a specific point in the ",B899," gene from ",B914," to ",B915," resulting in incorrect ",B902,"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6" spans="3:3" x14ac:dyDescent="0.25">
      <c r="C1316" s="3" t="str">
        <f>CONCATENATE("    This variant is a change at a specific point in the ",B1307," gene from ",B1316," to ",B1317," resulting in incorrect ",B1310,"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2" spans="3:3" x14ac:dyDescent="0.25">
      <c r="C1322" s="3" t="str">
        <f>CONCATENATE("    This variant is a change at a specific point in the ",B1307," gene from ",B1322," to ",B1323," resulting in incorrect ",B1310,"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2" spans="3:3" x14ac:dyDescent="0.25">
      <c r="C1452" s="3" t="str">
        <f>CONCATENATE("    This variant is a change at a specific point in the ",B1443," gene from ",B1452," to ",B1453," resulting in incorrect ",B1446,"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8" spans="3:3" x14ac:dyDescent="0.25">
      <c r="C1458" s="3" t="str">
        <f>CONCATENATE("    This variant is a change at a specific point in the ",B1443," gene from ",B1458," to ",B1459," resulting in incorrect ",B1446,"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88" spans="3:3" x14ac:dyDescent="0.25">
      <c r="C1588" s="3" t="str">
        <f>CONCATENATE("    This variant is a change at a specific point in the ",B1579," gene from ",B1588," to ",B1589," resulting in incorrect ",B1582,"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4" spans="3:3" x14ac:dyDescent="0.25">
      <c r="C1594" s="3" t="str">
        <f>CONCATENATE("    This variant is a change at a specific point in the ",B1579," gene from ",B1594," to ",B1595," resulting in incorrect ",B1582,"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4" spans="3:3" x14ac:dyDescent="0.25">
      <c r="C1724" s="3" t="str">
        <f>CONCATENATE("    This variant is a change at a specific point in the ",B1715," gene from ",B1724," to ",B1725," resulting in incorrect ",B1718,"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0" spans="3:3" x14ac:dyDescent="0.25">
      <c r="C1730" s="3" t="str">
        <f>CONCATENATE("    This variant is a change at a specific point in the ",B1715," gene from ",B1730," to ",B1731," resulting in incorrect ",B1718,"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0" spans="3:3" x14ac:dyDescent="0.25">
      <c r="C1860" s="3" t="str">
        <f>CONCATENATE("    This variant is a change at a specific point in the ",B1851," gene from ",B1860," to ",B1861," resulting in incorrect ",B1854,"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6" spans="3:3" x14ac:dyDescent="0.25">
      <c r="C1866" s="3" t="str">
        <f>CONCATENATE("    This variant is a change at a specific point in the ",B1851," gene from ",B1866," to ",B1867," resulting in incorrect ",B1854,"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6" spans="3:3" x14ac:dyDescent="0.25">
      <c r="C1996" s="3" t="str">
        <f>CONCATENATE("    This variant is a change at a specific point in the ",B1987," gene from ",B1996," to ",B1997," resulting in incorrect ",B1990,"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2" spans="3:3" x14ac:dyDescent="0.25">
      <c r="C2002" s="3" t="str">
        <f>CONCATENATE("    This variant is a change at a specific point in the ",B1987," gene from ",B2002," to ",B2003," resulting in incorrect ",B1990,"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2" spans="3:3" x14ac:dyDescent="0.25">
      <c r="C2132" s="3" t="str">
        <f>CONCATENATE("    This variant is a change at a specific point in the ",B2123," gene from ",B2132," to ",B2133," resulting in incorrect ",B2126,"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8" spans="3:3" x14ac:dyDescent="0.25">
      <c r="C2138" s="3" t="str">
        <f>CONCATENATE("    This variant is a change at a specific point in the ",B2123," gene from ",B2138," to ",B2139," resulting in incorrect ",B2126,"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8" spans="3:3" x14ac:dyDescent="0.25">
      <c r="C2268" s="3" t="str">
        <f>CONCATENATE("    This variant is a change at a specific point in the ",B2259," gene from ",B2268," to ",B2269," resulting in incorrect ",B2262,"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4" spans="3:3" x14ac:dyDescent="0.25">
      <c r="C2274" s="3" t="str">
        <f>CONCATENATE("    This variant is a change at a specific point in the ",B2259," gene from ",B2274," to ",B2275," resulting in incorrect ",B2262,"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034-728D-4321-8648-869D93801596}">
  <dimension ref="A1:AJ2413"/>
  <sheetViews>
    <sheetView workbookViewId="0">
      <selection activeCell="C17" sqref="C1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447</v>
      </c>
      <c r="C2" s="3" t="str">
        <f>CONCATENATE("&lt;",A2," ",B2," /&gt;")</f>
        <v>&lt;Gene_Name TPH2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TPH2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12</v>
      </c>
      <c r="C10" s="3" t="str">
        <f>CONCATENATE("This gene is located on chromosome ",B10,". The ",B11," it creates acts in your ",B12)</f>
        <v>This gene is located on chromosome 12. The protein it creates acts in your brain.</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463</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A71942732G</v>
      </c>
      <c r="I13" s="18" t="str">
        <f>B28</f>
        <v>A72018440G</v>
      </c>
      <c r="J13" s="18" t="str">
        <f>B34</f>
        <v>A71966484G</v>
      </c>
      <c r="K13" s="18" t="str">
        <f>B40</f>
        <v>C71978821T</v>
      </c>
    </row>
    <row r="14" spans="1:36" ht="16.5" thickBot="1" x14ac:dyDescent="0.3">
      <c r="A14" s="8" t="s">
        <v>3</v>
      </c>
      <c r="B14" s="9" t="s">
        <v>447</v>
      </c>
      <c r="C14" s="3" t="str">
        <f>CONCATENATE("&lt;GeneAnalysis gene=",CHAR(34),B14,CHAR(34)," interval=",CHAR(34),B15,CHAR(34),"&gt; ")</f>
        <v xml:space="preserve">&lt;GeneAnalysis gene="TPH2" interval="NC_000012.12:g.71938846_72032441"&gt; </v>
      </c>
      <c r="H14" s="19" t="s">
        <v>453</v>
      </c>
      <c r="I14" s="19" t="s">
        <v>453</v>
      </c>
      <c r="J14" s="19" t="s">
        <v>453</v>
      </c>
      <c r="K14" s="19" t="s">
        <v>453</v>
      </c>
      <c r="L14" s="19"/>
      <c r="M14" s="19"/>
      <c r="N14" s="19"/>
      <c r="O14" s="40"/>
      <c r="P14" s="20"/>
      <c r="Q14" s="40"/>
      <c r="R14" s="40"/>
      <c r="S14" s="20"/>
      <c r="T14" s="20"/>
      <c r="U14" s="40"/>
      <c r="V14" s="40"/>
      <c r="W14" s="20"/>
      <c r="X14" s="20"/>
      <c r="Y14" s="20"/>
      <c r="Z14" s="20"/>
    </row>
    <row r="15" spans="1:36" x14ac:dyDescent="0.25">
      <c r="A15" s="8" t="s">
        <v>24</v>
      </c>
      <c r="B15" s="9" t="s">
        <v>462</v>
      </c>
      <c r="H15" s="9" t="s">
        <v>456</v>
      </c>
      <c r="I15" s="9" t="s">
        <v>458</v>
      </c>
      <c r="J15" s="9" t="s">
        <v>460</v>
      </c>
      <c r="K15" s="9" t="s">
        <v>454</v>
      </c>
      <c r="L15" s="9"/>
      <c r="M15" s="9"/>
      <c r="N15" s="9"/>
      <c r="O15" s="9"/>
      <c r="P15" s="9"/>
      <c r="Q15" s="9"/>
      <c r="R15" s="9"/>
      <c r="S15" s="9"/>
      <c r="T15" s="9"/>
      <c r="U15" s="9"/>
      <c r="V15" s="9"/>
      <c r="W15" s="9"/>
      <c r="X15" s="9"/>
      <c r="Y15" s="9"/>
      <c r="Z15" s="9"/>
    </row>
    <row r="16" spans="1:36" x14ac:dyDescent="0.25">
      <c r="A16" s="8" t="s">
        <v>25</v>
      </c>
      <c r="B16" s="9" t="s">
        <v>448</v>
      </c>
      <c r="C16" s="3" t="str">
        <f>CONCATENATE("# What are some common mutations of ",B14,"?")</f>
        <v># What are some common mutations of TPH2?</v>
      </c>
      <c r="H16" s="9" t="s">
        <v>457</v>
      </c>
      <c r="I16" s="9" t="s">
        <v>459</v>
      </c>
      <c r="J16" s="9" t="s">
        <v>461</v>
      </c>
      <c r="K16" s="9" t="s">
        <v>455</v>
      </c>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[A71942732G](https://www.ncbi.nlm.nih.gov/projects/SNP/snp_ref.cgi?rs=1007311)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[A72018440G](https://www.ncbi.nlm.nih.gov/projects/SNP/snp_ref.cgi?rs=2741343)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[A71966484G](https://www.ncbi.nlm.nih.gov/clinvar/variation/403250/)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[C71978821T](https://www.ncbi.nlm.nih.gov/clinvar/variation/14016/) variant. This substitution of a single nucleotide is known as a missense mutation.</v>
      </c>
      <c r="L17" s="9"/>
      <c r="M17" s="9"/>
      <c r="N17" s="9"/>
      <c r="O17" s="9"/>
      <c r="P17" s="9"/>
      <c r="Q17" s="9"/>
      <c r="R17" s="9"/>
      <c r="S17" s="9"/>
      <c r="T17" s="9"/>
      <c r="U17" s="9"/>
      <c r="V17" s="9"/>
      <c r="W17" s="9"/>
      <c r="X17" s="9"/>
      <c r="Y17" s="9"/>
      <c r="Z17" s="9"/>
    </row>
    <row r="18" spans="1:26" x14ac:dyDescent="0.25">
      <c r="C18" s="3" t="str">
        <f>CONCATENATE("There are ",B16," common variants in ",B14,": ",B25,", ",B31,", ",B37,", and ",B43,".")</f>
        <v>There are four common variants in TPH2: [A71942732G](https://www.ncbi.nlm.nih.gov/projects/SNP/snp_ref.cgi?rs=1007311), [A72018440G](https://www.ncbi.nlm.nih.gov/projects/SNP/snp_ref.cgi?rs=2741343), [A71966484G](https://www.ncbi.nlm.nih.gov/clinvar/variation/403250/), and [C71978821T](https://www.ncbi.nlm.nih.gov/clinvar/variation/14016/).</v>
      </c>
      <c r="H18" s="9" t="s">
        <v>28</v>
      </c>
      <c r="I18" s="9" t="s">
        <v>28</v>
      </c>
      <c r="J18" s="9" t="s">
        <v>28</v>
      </c>
      <c r="K18" s="9" t="s">
        <v>28</v>
      </c>
      <c r="L18" s="9"/>
      <c r="M18" s="9"/>
      <c r="N18" s="9"/>
      <c r="O18" s="9"/>
      <c r="P18" s="9"/>
      <c r="Q18" s="9"/>
      <c r="R18" s="9"/>
      <c r="S18" s="9"/>
      <c r="T18" s="9"/>
      <c r="U18" s="9"/>
      <c r="V18" s="9"/>
      <c r="W18" s="9"/>
      <c r="X18" s="9"/>
      <c r="Y18" s="9"/>
      <c r="Z18" s="9"/>
    </row>
    <row r="19" spans="1:26" x14ac:dyDescent="0.25">
      <c r="H19" s="9">
        <v>45.7</v>
      </c>
      <c r="I19" s="9">
        <v>49.7</v>
      </c>
      <c r="J19" s="9">
        <v>48.1</v>
      </c>
      <c r="K19" s="9">
        <v>49.7</v>
      </c>
      <c r="L19" s="9"/>
      <c r="M19" s="9"/>
      <c r="N19" s="9"/>
      <c r="O19" s="9"/>
      <c r="P19" s="9"/>
      <c r="Q19" s="9"/>
      <c r="R19" s="9"/>
      <c r="S19" s="9"/>
      <c r="T19" s="9"/>
      <c r="U19" s="9"/>
      <c r="V19" s="9"/>
      <c r="W19" s="9"/>
      <c r="X19" s="9"/>
      <c r="Y19" s="9"/>
      <c r="Z19" s="9"/>
    </row>
    <row r="20" spans="1:26" x14ac:dyDescent="0.25">
      <c r="C20" s="3" t="str">
        <f>CONCATENATE("&lt;# ",B22," #&gt;")</f>
        <v>&lt;# A71942732G #&gt;</v>
      </c>
      <c r="H20" s="9" t="str">
        <f>CONCATENATE("People with this variant have two copies of the ",B25," variant. This substitution of a single nucleotide is known as a missense mutation.")</f>
        <v>People with this variant have two copies of the [A71942732G](https://www.ncbi.nlm.nih.gov/projects/SNP/snp_ref.cgi?rs=1007311)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[A72018440G](https://www.ncbi.nlm.nih.gov/projects/SNP/snp_ref.cgi?rs=2741343)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[A71966484G](https://www.ncbi.nlm.nih.gov/clinvar/variation/403250/)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[C71978821T](https://www.ncbi.nlm.nih.gov/clinvar/variation/14016/) variant. This substitution of a single nucleotide is known as a missense mutation.</v>
      </c>
      <c r="L20" s="9"/>
      <c r="M20" s="9"/>
      <c r="N20" s="9"/>
      <c r="O20" s="9"/>
      <c r="P20" s="9"/>
      <c r="Q20" s="9"/>
      <c r="R20" s="9"/>
      <c r="S20" s="9"/>
      <c r="T20" s="9"/>
      <c r="U20" s="9"/>
      <c r="V20" s="9"/>
      <c r="W20" s="9"/>
      <c r="X20" s="9"/>
      <c r="Y20" s="9"/>
      <c r="Z20" s="9"/>
    </row>
    <row r="21" spans="1:26" x14ac:dyDescent="0.25">
      <c r="A21" s="8" t="s">
        <v>29</v>
      </c>
      <c r="B21" s="28" t="s">
        <v>449</v>
      </c>
      <c r="C21" s="3" t="str">
        <f>CONCATENATE("  &lt;Variant hgvs=",CHAR(34),B21,CHAR(34)," name=",CHAR(34),B22,CHAR(34),"&gt; ")</f>
        <v xml:space="preserve">  &lt;Variant hgvs="NC_000012.12:g.71942732A&gt;G" name="A71942732G"&gt; </v>
      </c>
      <c r="H21" s="9" t="s">
        <v>27</v>
      </c>
      <c r="I21" s="9" t="s">
        <v>27</v>
      </c>
      <c r="J21" s="9" t="s">
        <v>27</v>
      </c>
      <c r="K21" s="9" t="s">
        <v>27</v>
      </c>
      <c r="L21" s="9"/>
      <c r="M21" s="9"/>
      <c r="N21" s="9"/>
      <c r="O21" s="9"/>
      <c r="P21" s="9"/>
      <c r="Q21" s="9"/>
      <c r="R21" s="9"/>
      <c r="S21" s="9"/>
      <c r="T21" s="9"/>
      <c r="U21" s="9"/>
      <c r="V21" s="9"/>
      <c r="W21" s="9"/>
      <c r="X21" s="9"/>
      <c r="Y21" s="9"/>
      <c r="Z21" s="9"/>
    </row>
    <row r="22" spans="1:26" x14ac:dyDescent="0.25">
      <c r="A22" s="15" t="s">
        <v>30</v>
      </c>
      <c r="B22" s="21" t="s">
        <v>470</v>
      </c>
      <c r="H22" s="9">
        <v>24</v>
      </c>
      <c r="I22" s="9">
        <v>33.9</v>
      </c>
      <c r="J22" s="9">
        <v>28.3</v>
      </c>
      <c r="K22" s="9">
        <v>33.9</v>
      </c>
      <c r="L22" s="9"/>
      <c r="M22" s="9"/>
      <c r="N22" s="9"/>
      <c r="O22" s="9"/>
      <c r="P22" s="9"/>
      <c r="Q22" s="9"/>
      <c r="R22" s="9"/>
      <c r="S22" s="9"/>
      <c r="T22" s="9"/>
      <c r="U22" s="9"/>
      <c r="V22" s="9"/>
      <c r="W22" s="9"/>
      <c r="X22" s="9"/>
      <c r="Y22" s="9"/>
      <c r="Z22" s="9"/>
    </row>
    <row r="23" spans="1:26"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c r="H23" s="9" t="str">
        <f>CONCATENATE("Your ",B14," gene has no variants. A normal gene is referred to as a ",CHAR(34),"wild-type",CHAR(34)," gene.")</f>
        <v>Your TPH2 gene has no variants. A normal gene is referred to as a "wild-type" gene.</v>
      </c>
      <c r="I23" s="9" t="str">
        <f>CONCATENATE("Your ",B14," gene has no variants. A normal gene is referred to as a ",CHAR(34),"wild-type",CHAR(34)," gene.")</f>
        <v>Your TPH2 gene has no variants. A normal gene is referred to as a "wild-type" gene.</v>
      </c>
      <c r="J23" s="9" t="str">
        <f>CONCATENATE("Your ",B14," gene has no variants. A normal gene is referred to as a ",CHAR(34),"wild-type",CHAR(34)," gene.")</f>
        <v>Your TPH2 gene has no variants. A normal gene is referred to as a "wild-type" gene.</v>
      </c>
      <c r="K23" s="9" t="str">
        <f>CONCATENATE("Your ",B14," gene has no variants. A normal gene is referred to as a ",CHAR(34),"wild-type",CHAR(34)," gene.")</f>
        <v>Your TPH2 gene has no variants. A normal gene is referred to as a "wild-type" gene.</v>
      </c>
      <c r="L23" s="9"/>
      <c r="M23" s="9"/>
      <c r="N23" s="9"/>
      <c r="O23" s="9"/>
      <c r="P23" s="9"/>
      <c r="Q23" s="9"/>
      <c r="R23" s="9"/>
      <c r="S23" s="9"/>
      <c r="T23" s="9"/>
      <c r="U23" s="9"/>
      <c r="V23" s="9"/>
      <c r="W23" s="9"/>
      <c r="X23" s="9"/>
      <c r="Y23" s="9"/>
      <c r="Z23" s="9"/>
    </row>
    <row r="24" spans="1:26" x14ac:dyDescent="0.25">
      <c r="A24" s="15" t="s">
        <v>33</v>
      </c>
      <c r="B24" s="9" t="s">
        <v>34</v>
      </c>
      <c r="H24" s="9" t="s">
        <v>28</v>
      </c>
      <c r="I24" s="9" t="s">
        <v>28</v>
      </c>
      <c r="J24" s="9" t="s">
        <v>28</v>
      </c>
      <c r="K24" s="9" t="s">
        <v>28</v>
      </c>
      <c r="L24" s="9"/>
      <c r="M24" s="9"/>
      <c r="N24" s="9"/>
      <c r="O24" s="9"/>
      <c r="P24" s="9"/>
      <c r="Q24" s="9"/>
      <c r="R24" s="9"/>
      <c r="S24" s="9"/>
      <c r="T24" s="9"/>
      <c r="U24" s="9"/>
      <c r="V24" s="9"/>
      <c r="W24" s="9"/>
      <c r="X24" s="9"/>
      <c r="Y24" s="9"/>
      <c r="Z24" s="9"/>
    </row>
    <row r="25" spans="1:26" x14ac:dyDescent="0.25">
      <c r="A25" s="15" t="s">
        <v>35</v>
      </c>
      <c r="B25" s="9" t="s">
        <v>471</v>
      </c>
      <c r="C25" s="3" t="str">
        <f>"  &lt;/Variant&gt;"</f>
        <v xml:space="preserve">  &lt;/Variant&gt;</v>
      </c>
      <c r="H25" s="9">
        <v>30.3</v>
      </c>
      <c r="I25" s="9">
        <v>16.399999999999999</v>
      </c>
      <c r="J25" s="9">
        <v>23.6</v>
      </c>
      <c r="K25" s="9">
        <v>16.399999999999999</v>
      </c>
      <c r="L25" s="9"/>
      <c r="M25" s="9"/>
      <c r="N25" s="9"/>
      <c r="O25" s="9"/>
      <c r="P25" s="9"/>
      <c r="Q25" s="9"/>
      <c r="R25" s="9"/>
      <c r="S25" s="9"/>
      <c r="T25" s="9"/>
      <c r="U25" s="9"/>
      <c r="V25" s="9"/>
      <c r="W25" s="9"/>
      <c r="X25" s="9"/>
      <c r="Y25" s="9"/>
      <c r="Z25" s="9"/>
    </row>
    <row r="26" spans="1:26" x14ac:dyDescent="0.25">
      <c r="A26" s="15"/>
      <c r="C26" s="3" t="str">
        <f>CONCATENATE("&lt;# ",B28," #&gt;")</f>
        <v>&lt;# A72018440G #&gt;</v>
      </c>
    </row>
    <row r="27" spans="1:26" x14ac:dyDescent="0.25">
      <c r="A27" s="8" t="s">
        <v>29</v>
      </c>
      <c r="B27" s="28" t="s">
        <v>450</v>
      </c>
      <c r="C27" s="3" t="str">
        <f>CONCATENATE("  &lt;Variant hgvs=",CHAR(34),B27,CHAR(34)," name=",CHAR(34),B28,CHAR(34),"&gt; ")</f>
        <v xml:space="preserve">  &lt;Variant hgvs="NC_000012.12:g.72018440A&gt;G" name="A72018440G"&gt; </v>
      </c>
    </row>
    <row r="28" spans="1:26" x14ac:dyDescent="0.25">
      <c r="A28" s="15" t="s">
        <v>30</v>
      </c>
      <c r="B28" s="9" t="s">
        <v>468</v>
      </c>
    </row>
    <row r="29" spans="1:26" x14ac:dyDescent="0.25">
      <c r="A29" s="15" t="s">
        <v>31</v>
      </c>
      <c r="B29" s="9" t="s">
        <v>32</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30" spans="1:26" x14ac:dyDescent="0.25">
      <c r="A30" s="15" t="s">
        <v>33</v>
      </c>
      <c r="B30" s="9" t="s">
        <v>34</v>
      </c>
    </row>
    <row r="31" spans="1:26" x14ac:dyDescent="0.25">
      <c r="A31" s="15" t="s">
        <v>35</v>
      </c>
      <c r="B31" s="9" t="s">
        <v>469</v>
      </c>
      <c r="C31" s="3" t="str">
        <f>"  &lt;/Variant&gt;"</f>
        <v xml:space="preserve">  &lt;/Variant&gt;</v>
      </c>
    </row>
    <row r="32" spans="1:26" x14ac:dyDescent="0.25">
      <c r="A32" s="8"/>
      <c r="C32" s="3" t="str">
        <f>CONCATENATE("&lt;# ",B34," #&gt;")</f>
        <v>&lt;# A71966484G #&gt;</v>
      </c>
    </row>
    <row r="33" spans="1:3" x14ac:dyDescent="0.25">
      <c r="A33" s="8" t="s">
        <v>29</v>
      </c>
      <c r="B33" s="28" t="s">
        <v>451</v>
      </c>
      <c r="C33" s="3" t="str">
        <f>CONCATENATE("  &lt;Variant hgvs=",CHAR(34),B33,CHAR(34)," name=",CHAR(34),B34,CHAR(34),"&gt; ")</f>
        <v xml:space="preserve">  &lt;Variant hgvs="NC_000012.12:g.71966484A&gt;G" name="A71966484G"&gt; </v>
      </c>
    </row>
    <row r="34" spans="1:3" x14ac:dyDescent="0.25">
      <c r="A34" s="15" t="s">
        <v>30</v>
      </c>
      <c r="B34" s="9" t="s">
        <v>466</v>
      </c>
    </row>
    <row r="35" spans="1:3" x14ac:dyDescent="0.25">
      <c r="A35" s="15" t="s">
        <v>31</v>
      </c>
      <c r="B35" s="9" t="s">
        <v>32</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36" spans="1:3" x14ac:dyDescent="0.25">
      <c r="A36" s="15" t="s">
        <v>33</v>
      </c>
      <c r="B36" s="9" t="s">
        <v>34</v>
      </c>
    </row>
    <row r="37" spans="1:3" x14ac:dyDescent="0.25">
      <c r="A37" s="15" t="s">
        <v>35</v>
      </c>
      <c r="B37" s="9" t="s">
        <v>467</v>
      </c>
      <c r="C37" s="3" t="str">
        <f>"  &lt;/Variant&gt;"</f>
        <v xml:space="preserve">  &lt;/Variant&gt;</v>
      </c>
    </row>
    <row r="38" spans="1:3" x14ac:dyDescent="0.25">
      <c r="A38" s="15"/>
      <c r="C38" s="3" t="str">
        <f>CONCATENATE("&lt;# ",B40," #&gt;")</f>
        <v>&lt;# C71978821T #&gt;</v>
      </c>
    </row>
    <row r="39" spans="1:3" x14ac:dyDescent="0.25">
      <c r="A39" s="8" t="s">
        <v>29</v>
      </c>
      <c r="B39" s="28" t="s">
        <v>452</v>
      </c>
      <c r="C39" s="3" t="str">
        <f>CONCATENATE("  &lt;Variant hgvs=",CHAR(34),B39,CHAR(34)," name=",CHAR(34),B40,CHAR(34),"&gt; ")</f>
        <v xml:space="preserve">  &lt;Variant hgvs="NC_000012.12:g.71978821C&gt;T" name="C71978821T"&gt; </v>
      </c>
    </row>
    <row r="40" spans="1:3" x14ac:dyDescent="0.25">
      <c r="A40" s="15" t="s">
        <v>30</v>
      </c>
      <c r="B40" s="9" t="s">
        <v>464</v>
      </c>
    </row>
    <row r="41" spans="1:3" x14ac:dyDescent="0.25">
      <c r="A41" s="15" t="s">
        <v>31</v>
      </c>
      <c r="B41" s="9" t="str">
        <f>"cytosine (C)"</f>
        <v>cytosine (C)</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TPH2 gene from cytosine (C) to thymine (T) resulting in incorrect protein function. This substitution of a single nucleotide is known as a missense variant.</v>
      </c>
    </row>
    <row r="42" spans="1:3" x14ac:dyDescent="0.25">
      <c r="A42" s="15" t="s">
        <v>33</v>
      </c>
      <c r="B42" s="9" t="s">
        <v>36</v>
      </c>
    </row>
    <row r="43" spans="1:3" x14ac:dyDescent="0.25">
      <c r="A43" s="15" t="s">
        <v>35</v>
      </c>
      <c r="B43" s="9" t="s">
        <v>465</v>
      </c>
      <c r="C43" s="3" t="str">
        <f>"  &lt;/Variant&gt;"</f>
        <v xml:space="preserve">  &lt;/Variant&gt;</v>
      </c>
    </row>
    <row r="44" spans="1:3" s="18" customFormat="1" x14ac:dyDescent="0.25">
      <c r="A44" s="27"/>
      <c r="B44" s="17"/>
    </row>
    <row r="45" spans="1:3" s="18" customFormat="1" x14ac:dyDescent="0.25">
      <c r="A45" s="27"/>
      <c r="B45" s="17"/>
      <c r="C45" s="18" t="str">
        <f>C20</f>
        <v>&lt;# A71942732G #&gt;</v>
      </c>
    </row>
    <row r="46" spans="1:3" x14ac:dyDescent="0.25">
      <c r="A46" s="15" t="s">
        <v>37</v>
      </c>
      <c r="B46" s="21" t="str">
        <f>H14</f>
        <v>NC_000012.12:g.</v>
      </c>
      <c r="C46" s="3" t="str">
        <f>CONCATENATE("  &lt;Genotype hgvs=",CHAR(34),B46,B47,";",B48,CHAR(34)," name=",CHAR(34),B22,CHAR(34),"&gt; ")</f>
        <v xml:space="preserve">  &lt;Genotype hgvs="NC_000012.12:g.[71942732A&gt;G];[71942732=]" name="A71942732G"&gt; </v>
      </c>
    </row>
    <row r="47" spans="1:3" x14ac:dyDescent="0.25">
      <c r="A47" s="15" t="s">
        <v>35</v>
      </c>
      <c r="B47" s="21" t="str">
        <f t="shared" ref="B47:B51" si="1">H15</f>
        <v>[71942732A&gt;G]</v>
      </c>
    </row>
    <row r="48" spans="1:3" x14ac:dyDescent="0.25">
      <c r="A48" s="15" t="s">
        <v>31</v>
      </c>
      <c r="B48" s="21" t="str">
        <f t="shared" si="1"/>
        <v>[71942732=]</v>
      </c>
      <c r="C48" s="3" t="s">
        <v>38</v>
      </c>
    </row>
    <row r="49" spans="1:3" x14ac:dyDescent="0.25">
      <c r="A49" s="15" t="s">
        <v>39</v>
      </c>
      <c r="B49" s="21" t="str">
        <f t="shared" si="1"/>
        <v>People with this variant have one copy of the [A71942732G](https://www.ncbi.nlm.nih.gov/projects/SNP/snp_ref.cgi?rs=1007311) variant. This substitution of a single nucleotide is known as a missense mutation.</v>
      </c>
      <c r="C49" s="3" t="s">
        <v>26</v>
      </c>
    </row>
    <row r="50" spans="1:3" x14ac:dyDescent="0.25">
      <c r="A50" s="8" t="s">
        <v>40</v>
      </c>
      <c r="B50" s="21" t="str">
        <f t="shared" si="1"/>
        <v>This variant is not associated with increased risk.</v>
      </c>
      <c r="C50" s="3" t="str">
        <f>CONCATENATE("    ",B49)</f>
        <v xml:space="preserve">    People with this variant have one copy of the [A71942732G](https://www.ncbi.nlm.nih.gov/projects/SNP/snp_ref.cgi?rs=1007311) variant. This substitution of a single nucleotide is known as a missense mutation.</v>
      </c>
    </row>
    <row r="51" spans="1:3" x14ac:dyDescent="0.25">
      <c r="A51" s="8" t="s">
        <v>41</v>
      </c>
      <c r="B51" s="21">
        <f t="shared" si="1"/>
        <v>45.7</v>
      </c>
    </row>
    <row r="52" spans="1:3" x14ac:dyDescent="0.25">
      <c r="A52" s="15"/>
      <c r="C52" s="3" t="s">
        <v>42</v>
      </c>
    </row>
    <row r="53" spans="1:3" x14ac:dyDescent="0.25">
      <c r="A53" s="8"/>
    </row>
    <row r="54" spans="1:3" x14ac:dyDescent="0.25">
      <c r="A54" s="8"/>
      <c r="C54" s="3" t="str">
        <f>CONCATENATE("    ",B50)</f>
        <v xml:space="preserve">    This variant is not associated with increased risk.</v>
      </c>
    </row>
    <row r="55" spans="1:3" x14ac:dyDescent="0.25">
      <c r="A55" s="8"/>
    </row>
    <row r="56" spans="1:3" x14ac:dyDescent="0.25">
      <c r="A56" s="8"/>
      <c r="C56" s="3" t="s">
        <v>43</v>
      </c>
    </row>
    <row r="57" spans="1:3" x14ac:dyDescent="0.25">
      <c r="A57" s="15"/>
    </row>
    <row r="58" spans="1:3" x14ac:dyDescent="0.25">
      <c r="A58" s="15"/>
      <c r="C58" s="3" t="str">
        <f>CONCATENATE( "    &lt;piechart percentage=",B51," /&gt;")</f>
        <v xml:space="preserve">    &lt;piechart percentage=45.7 /&gt;</v>
      </c>
    </row>
    <row r="59" spans="1:3" x14ac:dyDescent="0.25">
      <c r="A59" s="15"/>
      <c r="C59" s="3" t="str">
        <f>"  &lt;/Genotype&gt;"</f>
        <v xml:space="preserve">  &lt;/Genotype&gt;</v>
      </c>
    </row>
    <row r="60" spans="1:3" x14ac:dyDescent="0.25">
      <c r="A60" s="15" t="s">
        <v>44</v>
      </c>
      <c r="B60" s="9" t="str">
        <f>H20</f>
        <v>People with this variant have two copies of the [A71942732G](https://www.ncbi.nlm.nih.gov/projects/SNP/snp_ref.cgi?rs=1007311) variant. This substitution of a single nucleotide is known as a missense mutation.</v>
      </c>
      <c r="C60" s="3" t="str">
        <f>CONCATENATE("  &lt;Genotype hgvs=",CHAR(34),B46,B47,";",B47,CHAR(34)," name=",CHAR(34),B22,CHAR(34),"&gt; ")</f>
        <v xml:space="preserve">  &lt;Genotype hgvs="NC_000012.12:g.[71942732A&gt;G];[71942732A&gt;G]" name="A71942732G"&gt; </v>
      </c>
    </row>
    <row r="61" spans="1:3" x14ac:dyDescent="0.25">
      <c r="A61" s="8" t="s">
        <v>45</v>
      </c>
      <c r="B61" s="9" t="str">
        <f t="shared" ref="B61:B62" si="2">H21</f>
        <v>You are in the Moderate Loss of Function category. See below for more information.</v>
      </c>
      <c r="C61" s="3" t="s">
        <v>26</v>
      </c>
    </row>
    <row r="62" spans="1:3" x14ac:dyDescent="0.25">
      <c r="A62" s="8" t="s">
        <v>41</v>
      </c>
      <c r="B62" s="9">
        <f t="shared" si="2"/>
        <v>24</v>
      </c>
      <c r="C62" s="3" t="s">
        <v>38</v>
      </c>
    </row>
    <row r="63" spans="1:3" x14ac:dyDescent="0.25">
      <c r="A63" s="8"/>
    </row>
    <row r="64" spans="1:3" x14ac:dyDescent="0.25">
      <c r="A64" s="15"/>
      <c r="C64" s="3" t="str">
        <f>CONCATENATE("    ",B60)</f>
        <v xml:space="preserve">    People with this variant have two copies of the [A71942732G](https://www.ncbi.nlm.nih.gov/projects/SNP/snp_ref.cgi?rs=1007311) variant. This substitution of a single nucleotide is known as a missense mutation.</v>
      </c>
    </row>
    <row r="65" spans="1:3" x14ac:dyDescent="0.25">
      <c r="A65" s="8"/>
    </row>
    <row r="66" spans="1:3" x14ac:dyDescent="0.25">
      <c r="A66" s="8"/>
      <c r="C66" s="3" t="s">
        <v>42</v>
      </c>
    </row>
    <row r="67" spans="1:3" x14ac:dyDescent="0.25">
      <c r="A67" s="8"/>
    </row>
    <row r="68" spans="1:3" x14ac:dyDescent="0.25">
      <c r="A68" s="8"/>
      <c r="C68" s="3" t="str">
        <f>CONCATENATE("    ",B61)</f>
        <v xml:space="preserve">    You are in the Moderate Loss of Function category. See below for more information.</v>
      </c>
    </row>
    <row r="69" spans="1:3" x14ac:dyDescent="0.25">
      <c r="A69" s="8"/>
    </row>
    <row r="70" spans="1:3" x14ac:dyDescent="0.25">
      <c r="A70" s="15"/>
      <c r="C70" s="3" t="s">
        <v>43</v>
      </c>
    </row>
    <row r="71" spans="1:3" x14ac:dyDescent="0.25">
      <c r="A71" s="15"/>
    </row>
    <row r="72" spans="1:3" x14ac:dyDescent="0.25">
      <c r="A72" s="15"/>
      <c r="C72" s="3" t="str">
        <f>CONCATENATE( "    &lt;piechart percentage=",B62," /&gt;")</f>
        <v xml:space="preserve">    &lt;piechart percentage=24 /&gt;</v>
      </c>
    </row>
    <row r="73" spans="1:3" x14ac:dyDescent="0.25">
      <c r="A73" s="15"/>
      <c r="C73" s="3" t="str">
        <f>"  &lt;/Genotype&gt;"</f>
        <v xml:space="preserve">  &lt;/Genotype&gt;</v>
      </c>
    </row>
    <row r="74" spans="1:3" x14ac:dyDescent="0.25">
      <c r="A74" s="15" t="s">
        <v>46</v>
      </c>
      <c r="B74" s="9" t="str">
        <f>H23</f>
        <v>Your TPH2 gene has no variants. A normal gene is referred to as a "wild-type" gene.</v>
      </c>
      <c r="C74" s="3" t="str">
        <f>CONCATENATE("  &lt;Genotype hgvs=",CHAR(34),B46,B48,";",B48,CHAR(34)," name=",CHAR(34),B22,CHAR(34),"&gt; ")</f>
        <v xml:space="preserve">  &lt;Genotype hgvs="NC_000012.12:g.[71942732=];[71942732=]" name="A71942732G"&gt; </v>
      </c>
    </row>
    <row r="75" spans="1:3" x14ac:dyDescent="0.25">
      <c r="A75" s="8" t="s">
        <v>47</v>
      </c>
      <c r="B75" s="9" t="str">
        <f t="shared" ref="B75:B76" si="3">H24</f>
        <v>This variant is not associated with increased risk.</v>
      </c>
      <c r="C75" s="3" t="s">
        <v>26</v>
      </c>
    </row>
    <row r="76" spans="1:3" x14ac:dyDescent="0.25">
      <c r="A76" s="8" t="s">
        <v>41</v>
      </c>
      <c r="B76" s="9">
        <f t="shared" si="3"/>
        <v>30.3</v>
      </c>
      <c r="C76" s="3" t="s">
        <v>38</v>
      </c>
    </row>
    <row r="77" spans="1:3" x14ac:dyDescent="0.25">
      <c r="A77" s="15"/>
    </row>
    <row r="78" spans="1:3" x14ac:dyDescent="0.25">
      <c r="A78" s="8"/>
      <c r="C78" s="3" t="str">
        <f>CONCATENATE("    ",B74)</f>
        <v xml:space="preserve">    Your TPH2 gene has no variants. A normal gene is referred to as a "wild-type" gene.</v>
      </c>
    </row>
    <row r="79" spans="1:3" x14ac:dyDescent="0.25">
      <c r="A79" s="8"/>
    </row>
    <row r="80" spans="1:3" x14ac:dyDescent="0.25">
      <c r="A80" s="15"/>
      <c r="C80" s="3" t="s">
        <v>43</v>
      </c>
    </row>
    <row r="81" spans="1:3" x14ac:dyDescent="0.25">
      <c r="A81" s="15"/>
    </row>
    <row r="82" spans="1:3" x14ac:dyDescent="0.25">
      <c r="A82" s="15"/>
      <c r="C82" s="3" t="str">
        <f>CONCATENATE( "    &lt;piechart percentage=",B76," /&gt;")</f>
        <v xml:space="preserve">    &lt;piechart percentage=30.3 /&gt;</v>
      </c>
    </row>
    <row r="83" spans="1:3" x14ac:dyDescent="0.25">
      <c r="A83" s="15"/>
      <c r="C83" s="3" t="str">
        <f>"  &lt;/Genotype&gt;"</f>
        <v xml:space="preserve">  &lt;/Genotype&gt;</v>
      </c>
    </row>
    <row r="84" spans="1:3" x14ac:dyDescent="0.25">
      <c r="A84" s="15"/>
      <c r="C84" s="3" t="str">
        <f>C26</f>
        <v>&lt;# A72018440G #&gt;</v>
      </c>
    </row>
    <row r="85" spans="1:3" x14ac:dyDescent="0.25">
      <c r="A85" s="15" t="s">
        <v>37</v>
      </c>
      <c r="B85" s="21" t="str">
        <f>I14</f>
        <v>NC_000012.12:g.</v>
      </c>
      <c r="C85" s="3" t="str">
        <f>CONCATENATE("  &lt;Genotype hgvs=",CHAR(34),B85,B86,";",B87,CHAR(34)," name=",CHAR(34),B28,CHAR(34),"&gt; ")</f>
        <v xml:space="preserve">  &lt;Genotype hgvs="NC_000012.12:g.[72018440A&gt;G];[72018440=]" name="A72018440G"&gt; </v>
      </c>
    </row>
    <row r="86" spans="1:3" x14ac:dyDescent="0.25">
      <c r="A86" s="15" t="s">
        <v>35</v>
      </c>
      <c r="B86" s="21" t="str">
        <f t="shared" ref="B86:B90" si="4">I15</f>
        <v>[72018440A&gt;G]</v>
      </c>
    </row>
    <row r="87" spans="1:3" x14ac:dyDescent="0.25">
      <c r="A87" s="15" t="s">
        <v>31</v>
      </c>
      <c r="B87" s="21" t="str">
        <f t="shared" si="4"/>
        <v>[72018440=]</v>
      </c>
      <c r="C87" s="3" t="s">
        <v>38</v>
      </c>
    </row>
    <row r="88" spans="1:3" x14ac:dyDescent="0.25">
      <c r="A88" s="15" t="s">
        <v>39</v>
      </c>
      <c r="B88" s="21" t="str">
        <f t="shared" si="4"/>
        <v>People with this variant have one copy of the [A72018440G](https://www.ncbi.nlm.nih.gov/projects/SNP/snp_ref.cgi?rs=2741343) variant. This substitution of a single nucleotide is known as a missense mutation.</v>
      </c>
      <c r="C88" s="3" t="s">
        <v>26</v>
      </c>
    </row>
    <row r="89" spans="1:3" x14ac:dyDescent="0.25">
      <c r="A89" s="8" t="s">
        <v>40</v>
      </c>
      <c r="B89" s="21" t="str">
        <f t="shared" si="4"/>
        <v>This variant is not associated with increased risk.</v>
      </c>
      <c r="C89" s="3" t="str">
        <f>CONCATENATE("    ",B88)</f>
        <v xml:space="preserve">    People with this variant have one copy of the [A72018440G](https://www.ncbi.nlm.nih.gov/projects/SNP/snp_ref.cgi?rs=2741343) variant. This substitution of a single nucleotide is known as a missense mutation.</v>
      </c>
    </row>
    <row r="90" spans="1:3" x14ac:dyDescent="0.25">
      <c r="A90" s="8" t="s">
        <v>41</v>
      </c>
      <c r="B90" s="21">
        <f t="shared" si="4"/>
        <v>49.7</v>
      </c>
    </row>
    <row r="91" spans="1:3" x14ac:dyDescent="0.25">
      <c r="A91" s="15"/>
      <c r="C91" s="3" t="s">
        <v>42</v>
      </c>
    </row>
    <row r="92" spans="1:3" x14ac:dyDescent="0.25">
      <c r="A92" s="8"/>
    </row>
    <row r="93" spans="1:3" x14ac:dyDescent="0.25">
      <c r="A93" s="8"/>
      <c r="C93" s="3" t="str">
        <f>CONCATENATE("    ",B89)</f>
        <v xml:space="preserve">    This variant is not associated with increased risk.</v>
      </c>
    </row>
    <row r="94" spans="1:3" x14ac:dyDescent="0.25">
      <c r="A94" s="8"/>
    </row>
    <row r="95" spans="1:3" x14ac:dyDescent="0.25">
      <c r="A95" s="8"/>
      <c r="C95" s="3" t="s">
        <v>43</v>
      </c>
    </row>
    <row r="96" spans="1:3" x14ac:dyDescent="0.25">
      <c r="A96" s="15"/>
    </row>
    <row r="97" spans="1:3" x14ac:dyDescent="0.25">
      <c r="A97" s="15"/>
      <c r="C97" s="3" t="str">
        <f>CONCATENATE( "    &lt;piechart percentage=",B90," /&gt;")</f>
        <v xml:space="preserve">    &lt;piechart percentage=49.7 /&gt;</v>
      </c>
    </row>
    <row r="98" spans="1:3" x14ac:dyDescent="0.25">
      <c r="A98" s="15"/>
      <c r="C98" s="3" t="str">
        <f>"  &lt;/Genotype&gt;"</f>
        <v xml:space="preserve">  &lt;/Genotype&gt;</v>
      </c>
    </row>
    <row r="99" spans="1:3" x14ac:dyDescent="0.25">
      <c r="A99" s="15" t="s">
        <v>44</v>
      </c>
      <c r="B99" s="9" t="str">
        <f>I20</f>
        <v>People with this variant have two copies of the [A72018440G](https://www.ncbi.nlm.nih.gov/projects/SNP/snp_ref.cgi?rs=2741343) variant. This substitution of a single nucleotide is known as a missense mutation.</v>
      </c>
      <c r="C99" s="3" t="str">
        <f>CONCATENATE("  &lt;Genotype hgvs=",CHAR(34),B85,B86,";",B86,CHAR(34)," name=",CHAR(34),B28,CHAR(34),"&gt; ")</f>
        <v xml:space="preserve">  &lt;Genotype hgvs="NC_000012.12:g.[72018440A&gt;G];[72018440A&gt;G]" name="A72018440G"&gt; </v>
      </c>
    </row>
    <row r="100" spans="1:3" x14ac:dyDescent="0.25">
      <c r="A100" s="8" t="s">
        <v>45</v>
      </c>
      <c r="B100" s="9" t="str">
        <f t="shared" ref="B100:B101" si="5">I21</f>
        <v>You are in the Moderate Loss of Function category. See below for more information.</v>
      </c>
      <c r="C100" s="3" t="s">
        <v>26</v>
      </c>
    </row>
    <row r="101" spans="1:3" x14ac:dyDescent="0.25">
      <c r="A101" s="8" t="s">
        <v>41</v>
      </c>
      <c r="B101" s="9">
        <f t="shared" si="5"/>
        <v>33.9</v>
      </c>
      <c r="C101" s="3" t="s">
        <v>38</v>
      </c>
    </row>
    <row r="102" spans="1:3" x14ac:dyDescent="0.25">
      <c r="A102" s="8"/>
    </row>
    <row r="103" spans="1:3" x14ac:dyDescent="0.25">
      <c r="A103" s="15"/>
      <c r="C103" s="3" t="str">
        <f>CONCATENATE("    ",B99)</f>
        <v xml:space="preserve">    People with this variant have two copies of the [A72018440G](https://www.ncbi.nlm.nih.gov/projects/SNP/snp_ref.cgi?rs=2741343) variant. This substitution of a single nucleotide is known as a missense mutation.</v>
      </c>
    </row>
    <row r="104" spans="1:3" x14ac:dyDescent="0.25">
      <c r="A104" s="8"/>
    </row>
    <row r="105" spans="1:3" x14ac:dyDescent="0.25">
      <c r="A105" s="8"/>
      <c r="C105" s="3" t="s">
        <v>42</v>
      </c>
    </row>
    <row r="106" spans="1:3" x14ac:dyDescent="0.25">
      <c r="A106" s="8"/>
    </row>
    <row r="107" spans="1:3" x14ac:dyDescent="0.25">
      <c r="A107" s="8"/>
      <c r="C107" s="3" t="str">
        <f>CONCATENATE("    ",B100)</f>
        <v xml:space="preserve">    You are in the Moderate Loss of Function category. See below for more information.</v>
      </c>
    </row>
    <row r="108" spans="1:3" x14ac:dyDescent="0.25">
      <c r="A108" s="8"/>
    </row>
    <row r="109" spans="1:3" x14ac:dyDescent="0.25">
      <c r="A109" s="15"/>
      <c r="C109" s="3" t="s">
        <v>43</v>
      </c>
    </row>
    <row r="110" spans="1:3" x14ac:dyDescent="0.25">
      <c r="A110" s="15"/>
    </row>
    <row r="111" spans="1:3" x14ac:dyDescent="0.25">
      <c r="A111" s="15"/>
      <c r="C111" s="3" t="str">
        <f>CONCATENATE( "    &lt;piechart percentage=",B101," /&gt;")</f>
        <v xml:space="preserve">    &lt;piechart percentage=33.9 /&gt;</v>
      </c>
    </row>
    <row r="112" spans="1:3" x14ac:dyDescent="0.25">
      <c r="A112" s="15"/>
      <c r="C112" s="3" t="str">
        <f>"  &lt;/Genotype&gt;"</f>
        <v xml:space="preserve">  &lt;/Genotype&gt;</v>
      </c>
    </row>
    <row r="113" spans="1:3" x14ac:dyDescent="0.25">
      <c r="A113" s="15" t="s">
        <v>46</v>
      </c>
      <c r="B113" s="9" t="str">
        <f>I23</f>
        <v>Your TPH2 gene has no variants. A normal gene is referred to as a "wild-type" gene.</v>
      </c>
      <c r="C113" s="3" t="str">
        <f>CONCATENATE("  &lt;Genotype hgvs=",CHAR(34),B85,B87,";",B87,CHAR(34)," name=",CHAR(34),B28,CHAR(34),"&gt; ")</f>
        <v xml:space="preserve">  &lt;Genotype hgvs="NC_000012.12:g.[72018440=];[72018440=]" name="A72018440G"&gt; </v>
      </c>
    </row>
    <row r="114" spans="1:3" x14ac:dyDescent="0.25">
      <c r="A114" s="8" t="s">
        <v>47</v>
      </c>
      <c r="B114" s="9" t="str">
        <f t="shared" ref="B114:B115" si="6">I24</f>
        <v>This variant is not associated with increased risk.</v>
      </c>
      <c r="C114" s="3" t="s">
        <v>26</v>
      </c>
    </row>
    <row r="115" spans="1:3" x14ac:dyDescent="0.25">
      <c r="A115" s="8" t="s">
        <v>41</v>
      </c>
      <c r="B115" s="9">
        <f t="shared" si="6"/>
        <v>16.399999999999999</v>
      </c>
      <c r="C115" s="3" t="s">
        <v>38</v>
      </c>
    </row>
    <row r="116" spans="1:3" x14ac:dyDescent="0.25">
      <c r="A116" s="15"/>
    </row>
    <row r="117" spans="1:3" x14ac:dyDescent="0.25">
      <c r="A117" s="8"/>
      <c r="C117" s="3" t="str">
        <f>CONCATENATE("    ",B113)</f>
        <v xml:space="preserve">    Your TPH2 gene has no variants. A normal gene is referred to as a "wild-type" gene.</v>
      </c>
    </row>
    <row r="118" spans="1:3" x14ac:dyDescent="0.25">
      <c r="A118" s="8"/>
    </row>
    <row r="119" spans="1:3" x14ac:dyDescent="0.25">
      <c r="A119" s="15"/>
      <c r="C119" s="3" t="s">
        <v>43</v>
      </c>
    </row>
    <row r="120" spans="1:3" x14ac:dyDescent="0.25">
      <c r="A120" s="15"/>
    </row>
    <row r="121" spans="1:3" x14ac:dyDescent="0.25">
      <c r="A121" s="15"/>
      <c r="C121" s="3" t="str">
        <f>CONCATENATE( "    &lt;piechart percentage=",B115," /&gt;")</f>
        <v xml:space="preserve">    &lt;piechart percentage=16.4 /&gt;</v>
      </c>
    </row>
    <row r="122" spans="1:3" x14ac:dyDescent="0.25">
      <c r="A122" s="15"/>
      <c r="C122" s="3" t="str">
        <f>"  &lt;/Genotype&gt;"</f>
        <v xml:space="preserve">  &lt;/Genotype&gt;</v>
      </c>
    </row>
    <row r="123" spans="1:3" x14ac:dyDescent="0.25">
      <c r="A123" s="15"/>
      <c r="C123" s="3" t="str">
        <f>C32</f>
        <v>&lt;# A71966484G #&gt;</v>
      </c>
    </row>
    <row r="124" spans="1:3" x14ac:dyDescent="0.25">
      <c r="A124" s="15" t="s">
        <v>37</v>
      </c>
      <c r="B124" s="21" t="str">
        <f>J14</f>
        <v>NC_000012.12:g.</v>
      </c>
      <c r="C124" s="3" t="str">
        <f>CONCATENATE("  &lt;Genotype hgvs=",CHAR(34),B124,B125,";",B126,CHAR(34)," name=",CHAR(34),B34,CHAR(34),"&gt; ")</f>
        <v xml:space="preserve">  &lt;Genotype hgvs="NC_000012.12:g.[71966484A&gt;G];[71966484=]" name="A71966484G"&gt; </v>
      </c>
    </row>
    <row r="125" spans="1:3" x14ac:dyDescent="0.25">
      <c r="A125" s="15" t="s">
        <v>35</v>
      </c>
      <c r="B125" s="21" t="str">
        <f t="shared" ref="B125:B129" si="7">J15</f>
        <v>[71966484A&gt;G]</v>
      </c>
    </row>
    <row r="126" spans="1:3" x14ac:dyDescent="0.25">
      <c r="A126" s="15" t="s">
        <v>31</v>
      </c>
      <c r="B126" s="21" t="str">
        <f t="shared" si="7"/>
        <v>[71966484=]</v>
      </c>
      <c r="C126" s="3" t="s">
        <v>38</v>
      </c>
    </row>
    <row r="127" spans="1:3" x14ac:dyDescent="0.25">
      <c r="A127" s="15" t="s">
        <v>39</v>
      </c>
      <c r="B127" s="21" t="str">
        <f t="shared" si="7"/>
        <v>People with this variant have one copy of the [A71966484G](https://www.ncbi.nlm.nih.gov/clinvar/variation/403250/) variant. This substitution of a single nucleotide is known as a missense mutation.</v>
      </c>
      <c r="C127" s="3" t="s">
        <v>26</v>
      </c>
    </row>
    <row r="128" spans="1:3" x14ac:dyDescent="0.25">
      <c r="A128" s="8" t="s">
        <v>40</v>
      </c>
      <c r="B128" s="21" t="str">
        <f t="shared" si="7"/>
        <v>This variant is not associated with increased risk.</v>
      </c>
      <c r="C128" s="3" t="str">
        <f>CONCATENATE("    ",B127)</f>
        <v xml:space="preserve">    People with this variant have one copy of the [A71966484G](https://www.ncbi.nlm.nih.gov/clinvar/variation/403250/) variant. This substitution of a single nucleotide is known as a missense mutation.</v>
      </c>
    </row>
    <row r="129" spans="1:3" x14ac:dyDescent="0.25">
      <c r="A129" s="8" t="s">
        <v>41</v>
      </c>
      <c r="B129" s="21">
        <f t="shared" si="7"/>
        <v>48.1</v>
      </c>
    </row>
    <row r="130" spans="1:3" x14ac:dyDescent="0.25">
      <c r="A130" s="15"/>
      <c r="C130" s="3" t="s">
        <v>42</v>
      </c>
    </row>
    <row r="131" spans="1:3" x14ac:dyDescent="0.25">
      <c r="A131" s="8"/>
    </row>
    <row r="132" spans="1:3" x14ac:dyDescent="0.25">
      <c r="A132" s="8"/>
      <c r="C132" s="3" t="str">
        <f>CONCATENATE("    ",B128)</f>
        <v xml:space="preserve">    This variant is not associated with increased risk.</v>
      </c>
    </row>
    <row r="133" spans="1:3" x14ac:dyDescent="0.25">
      <c r="A133" s="8"/>
    </row>
    <row r="134" spans="1:3" x14ac:dyDescent="0.25">
      <c r="A134" s="8"/>
      <c r="C134" s="3" t="s">
        <v>43</v>
      </c>
    </row>
    <row r="135" spans="1:3" x14ac:dyDescent="0.25">
      <c r="A135" s="15"/>
    </row>
    <row r="136" spans="1:3" x14ac:dyDescent="0.25">
      <c r="A136" s="15"/>
      <c r="C136" s="3" t="str">
        <f>CONCATENATE( "    &lt;piechart percentage=",B129," /&gt;")</f>
        <v xml:space="preserve">    &lt;piechart percentage=48.1 /&gt;</v>
      </c>
    </row>
    <row r="137" spans="1:3" x14ac:dyDescent="0.25">
      <c r="A137" s="15"/>
      <c r="C137" s="3" t="str">
        <f>"  &lt;/Genotype&gt;"</f>
        <v xml:space="preserve">  &lt;/Genotype&gt;</v>
      </c>
    </row>
    <row r="138" spans="1:3" x14ac:dyDescent="0.25">
      <c r="A138" s="15" t="s">
        <v>44</v>
      </c>
      <c r="B138" s="9" t="str">
        <f>J20</f>
        <v>People with this variant have two copies of the [A71966484G](https://www.ncbi.nlm.nih.gov/clinvar/variation/403250/) variant. This substitution of a single nucleotide is known as a missense mutation.</v>
      </c>
      <c r="C138" s="3" t="str">
        <f>CONCATENATE("  &lt;Genotype hgvs=",CHAR(34),B124,B125,";",B125,CHAR(34)," name=",CHAR(34),B34,CHAR(34),"&gt; ")</f>
        <v xml:space="preserve">  &lt;Genotype hgvs="NC_000012.12:g.[71966484A&gt;G];[71966484A&gt;G]" name="A71966484G"&gt; </v>
      </c>
    </row>
    <row r="139" spans="1:3" x14ac:dyDescent="0.25">
      <c r="A139" s="8" t="s">
        <v>45</v>
      </c>
      <c r="B139" s="9" t="str">
        <f t="shared" ref="B139:B140" si="8">J21</f>
        <v>You are in the Moderate Loss of Function category. See below for more information.</v>
      </c>
      <c r="C139" s="3" t="s">
        <v>26</v>
      </c>
    </row>
    <row r="140" spans="1:3" x14ac:dyDescent="0.25">
      <c r="A140" s="8" t="s">
        <v>41</v>
      </c>
      <c r="B140" s="9">
        <f t="shared" si="8"/>
        <v>28.3</v>
      </c>
      <c r="C140" s="3" t="s">
        <v>38</v>
      </c>
    </row>
    <row r="141" spans="1:3" x14ac:dyDescent="0.25">
      <c r="A141" s="8"/>
    </row>
    <row r="142" spans="1:3" x14ac:dyDescent="0.25">
      <c r="A142" s="15"/>
      <c r="C142" s="3" t="str">
        <f>CONCATENATE("    ",B138)</f>
        <v xml:space="preserve">    People with this variant have two copies of the [A71966484G](https://www.ncbi.nlm.nih.gov/clinvar/variation/403250/) variant. This substitution of a single nucleotide is known as a missense mutation.</v>
      </c>
    </row>
    <row r="143" spans="1:3" x14ac:dyDescent="0.25">
      <c r="A143" s="8"/>
    </row>
    <row r="144" spans="1:3" x14ac:dyDescent="0.25">
      <c r="A144" s="8"/>
      <c r="C144" s="3" t="s">
        <v>42</v>
      </c>
    </row>
    <row r="145" spans="1:3" x14ac:dyDescent="0.25">
      <c r="A145" s="8"/>
    </row>
    <row r="146" spans="1:3" x14ac:dyDescent="0.25">
      <c r="A146" s="8"/>
      <c r="C146" s="3" t="str">
        <f>CONCATENATE("    ",B139)</f>
        <v xml:space="preserve">    You are in the Moderate Loss of Function category. See below for more information.</v>
      </c>
    </row>
    <row r="147" spans="1:3" x14ac:dyDescent="0.25">
      <c r="A147" s="8"/>
    </row>
    <row r="148" spans="1:3" x14ac:dyDescent="0.25">
      <c r="A148" s="15"/>
      <c r="C148" s="3" t="s">
        <v>43</v>
      </c>
    </row>
    <row r="149" spans="1:3" x14ac:dyDescent="0.25">
      <c r="A149" s="15"/>
    </row>
    <row r="150" spans="1:3" x14ac:dyDescent="0.25">
      <c r="A150" s="15"/>
      <c r="C150" s="3" t="str">
        <f>CONCATENATE( "    &lt;piechart percentage=",B140," /&gt;")</f>
        <v xml:space="preserve">    &lt;piechart percentage=28.3 /&gt;</v>
      </c>
    </row>
    <row r="151" spans="1:3" x14ac:dyDescent="0.25">
      <c r="A151" s="15"/>
      <c r="C151" s="3" t="str">
        <f>"  &lt;/Genotype&gt;"</f>
        <v xml:space="preserve">  &lt;/Genotype&gt;</v>
      </c>
    </row>
    <row r="152" spans="1:3" x14ac:dyDescent="0.25">
      <c r="A152" s="15" t="s">
        <v>46</v>
      </c>
      <c r="B152" s="9" t="str">
        <f>J23</f>
        <v>Your TPH2 gene has no variants. A normal gene is referred to as a "wild-type" gene.</v>
      </c>
      <c r="C152" s="3" t="str">
        <f>CONCATENATE("  &lt;Genotype hgvs=",CHAR(34),B124,B126,";",B126,CHAR(34)," name=",CHAR(34),B34,CHAR(34),"&gt; ")</f>
        <v xml:space="preserve">  &lt;Genotype hgvs="NC_000012.12:g.[71966484=];[71966484=]" name="A71966484G"&gt; </v>
      </c>
    </row>
    <row r="153" spans="1:3" x14ac:dyDescent="0.25">
      <c r="A153" s="8" t="s">
        <v>47</v>
      </c>
      <c r="B153" s="9" t="str">
        <f t="shared" ref="B153:B154" si="9">J24</f>
        <v>This variant is not associated with increased risk.</v>
      </c>
      <c r="C153" s="3" t="s">
        <v>26</v>
      </c>
    </row>
    <row r="154" spans="1:3" x14ac:dyDescent="0.25">
      <c r="A154" s="8" t="s">
        <v>41</v>
      </c>
      <c r="B154" s="9">
        <f t="shared" si="9"/>
        <v>23.6</v>
      </c>
      <c r="C154" s="3" t="s">
        <v>38</v>
      </c>
    </row>
    <row r="155" spans="1:3" x14ac:dyDescent="0.25">
      <c r="A155" s="15"/>
    </row>
    <row r="156" spans="1:3" x14ac:dyDescent="0.25">
      <c r="A156" s="8"/>
      <c r="C156" s="3" t="str">
        <f>CONCATENATE("    ",B152)</f>
        <v xml:space="preserve">    Your TPH2 gene has no variants. A normal gene is referred to as a "wild-type" gene.</v>
      </c>
    </row>
    <row r="157" spans="1:3" x14ac:dyDescent="0.25">
      <c r="A157" s="8"/>
    </row>
    <row r="158" spans="1:3" x14ac:dyDescent="0.25">
      <c r="A158" s="15"/>
      <c r="C158" s="3" t="s">
        <v>43</v>
      </c>
    </row>
    <row r="159" spans="1:3" x14ac:dyDescent="0.25">
      <c r="A159" s="15"/>
    </row>
    <row r="160" spans="1:3" x14ac:dyDescent="0.25">
      <c r="A160" s="15"/>
      <c r="C160" s="3" t="str">
        <f>CONCATENATE( "    &lt;piechart percentage=",B154," /&gt;")</f>
        <v xml:space="preserve">    &lt;piechart percentage=23.6 /&gt;</v>
      </c>
    </row>
    <row r="161" spans="1:3" x14ac:dyDescent="0.25">
      <c r="A161" s="15"/>
      <c r="C161" s="3" t="str">
        <f>"  &lt;/Genotype&gt;"</f>
        <v xml:space="preserve">  &lt;/Genotype&gt;</v>
      </c>
    </row>
    <row r="162" spans="1:3" x14ac:dyDescent="0.25">
      <c r="A162" s="15"/>
      <c r="C162" s="3" t="str">
        <f>C38</f>
        <v>&lt;# C71978821T #&gt;</v>
      </c>
    </row>
    <row r="163" spans="1:3" x14ac:dyDescent="0.25">
      <c r="A163" s="15" t="s">
        <v>37</v>
      </c>
      <c r="B163" s="21" t="str">
        <f>K14</f>
        <v>NC_000012.12:g.</v>
      </c>
      <c r="C163" s="3" t="str">
        <f>CONCATENATE("  &lt;Genotype hgvs=",CHAR(34),B163,B164,";",B165,CHAR(34)," name=",CHAR(34),B40,CHAR(34),"&gt; ")</f>
        <v xml:space="preserve">  &lt;Genotype hgvs="NC_000012.12:g.[71978821C&gt;T];[71978821=]" name="C71978821T"&gt; </v>
      </c>
    </row>
    <row r="164" spans="1:3" x14ac:dyDescent="0.25">
      <c r="A164" s="15" t="s">
        <v>35</v>
      </c>
      <c r="B164" s="21" t="str">
        <f t="shared" ref="B164:B168" si="10">K15</f>
        <v>[71978821C&gt;T]</v>
      </c>
    </row>
    <row r="165" spans="1:3" x14ac:dyDescent="0.25">
      <c r="A165" s="15" t="s">
        <v>31</v>
      </c>
      <c r="B165" s="21" t="str">
        <f t="shared" si="10"/>
        <v>[71978821=]</v>
      </c>
      <c r="C165" s="3" t="s">
        <v>38</v>
      </c>
    </row>
    <row r="166" spans="1:3" x14ac:dyDescent="0.25">
      <c r="A166" s="15" t="s">
        <v>39</v>
      </c>
      <c r="B166" s="21" t="str">
        <f t="shared" si="10"/>
        <v>People with this variant have one copy of the [C71978821T](https://www.ncbi.nlm.nih.gov/clinvar/variation/14016/) variant. This substitution of a single nucleotide is known as a missense mutation.</v>
      </c>
      <c r="C166" s="3" t="s">
        <v>26</v>
      </c>
    </row>
    <row r="167" spans="1:3" x14ac:dyDescent="0.25">
      <c r="A167" s="8" t="s">
        <v>40</v>
      </c>
      <c r="B167" s="21" t="str">
        <f t="shared" si="10"/>
        <v>This variant is not associated with increased risk.</v>
      </c>
      <c r="C167" s="3" t="str">
        <f>CONCATENATE("    ",B166)</f>
        <v xml:space="preserve">    People with this variant have one copy of the [C71978821T](https://www.ncbi.nlm.nih.gov/clinvar/variation/14016/) variant. This substitution of a single nucleotide is known as a missense mutation.</v>
      </c>
    </row>
    <row r="168" spans="1:3" x14ac:dyDescent="0.25">
      <c r="A168" s="8" t="s">
        <v>41</v>
      </c>
      <c r="B168" s="21">
        <f t="shared" si="10"/>
        <v>49.7</v>
      </c>
    </row>
    <row r="169" spans="1:3" x14ac:dyDescent="0.25">
      <c r="A169" s="15"/>
      <c r="C169" s="3" t="s">
        <v>42</v>
      </c>
    </row>
    <row r="170" spans="1:3" x14ac:dyDescent="0.25">
      <c r="A170" s="8"/>
    </row>
    <row r="171" spans="1:3" x14ac:dyDescent="0.25">
      <c r="A171" s="8"/>
      <c r="C171" s="3" t="str">
        <f>CONCATENATE("    ",B167)</f>
        <v xml:space="preserve">    This variant is not associated with increased risk.</v>
      </c>
    </row>
    <row r="172" spans="1:3" x14ac:dyDescent="0.25">
      <c r="A172" s="8"/>
    </row>
    <row r="173" spans="1:3" x14ac:dyDescent="0.25">
      <c r="A173" s="8"/>
      <c r="C173" s="3" t="s">
        <v>43</v>
      </c>
    </row>
    <row r="174" spans="1:3" x14ac:dyDescent="0.25">
      <c r="A174" s="15"/>
    </row>
    <row r="175" spans="1:3" x14ac:dyDescent="0.25">
      <c r="A175" s="15"/>
      <c r="C175" s="3" t="str">
        <f>CONCATENATE( "    &lt;piechart percentage=",B168," /&gt;")</f>
        <v xml:space="preserve">    &lt;piechart percentage=49.7 /&gt;</v>
      </c>
    </row>
    <row r="176" spans="1:3" x14ac:dyDescent="0.25">
      <c r="A176" s="15"/>
      <c r="C176" s="3" t="str">
        <f>"  &lt;/Genotype&gt;"</f>
        <v xml:space="preserve">  &lt;/Genotype&gt;</v>
      </c>
    </row>
    <row r="177" spans="1:3" x14ac:dyDescent="0.25">
      <c r="A177" s="15" t="s">
        <v>44</v>
      </c>
      <c r="B177" s="9" t="str">
        <f>K20</f>
        <v>People with this variant have two copies of the [C71978821T](https://www.ncbi.nlm.nih.gov/clinvar/variation/14016/) variant. This substitution of a single nucleotide is known as a missense mutation.</v>
      </c>
      <c r="C177" s="3" t="str">
        <f>CONCATENATE("  &lt;Genotype hgvs=",CHAR(34),B163,B164,";",B164,CHAR(34)," name=",CHAR(34),B40,CHAR(34),"&gt; ")</f>
        <v xml:space="preserve">  &lt;Genotype hgvs="NC_000012.12:g.[71978821C&gt;T];[71978821C&gt;T]" name="C71978821T"&gt; </v>
      </c>
    </row>
    <row r="178" spans="1:3" x14ac:dyDescent="0.25">
      <c r="A178" s="8" t="s">
        <v>45</v>
      </c>
      <c r="B178" s="9" t="str">
        <f t="shared" ref="B178:B179" si="11">K21</f>
        <v>You are in the Moderate Loss of Function category. See below for more information.</v>
      </c>
      <c r="C178" s="3" t="s">
        <v>26</v>
      </c>
    </row>
    <row r="179" spans="1:3" x14ac:dyDescent="0.25">
      <c r="A179" s="8" t="s">
        <v>41</v>
      </c>
      <c r="B179" s="9">
        <f t="shared" si="11"/>
        <v>33.9</v>
      </c>
      <c r="C179" s="3" t="s">
        <v>38</v>
      </c>
    </row>
    <row r="180" spans="1:3" x14ac:dyDescent="0.25">
      <c r="A180" s="8"/>
    </row>
    <row r="181" spans="1:3" x14ac:dyDescent="0.25">
      <c r="A181" s="15"/>
      <c r="C181" s="3" t="str">
        <f>CONCATENATE("    ",B177)</f>
        <v xml:space="preserve">    People with this variant have two copies of the [C71978821T](https://www.ncbi.nlm.nih.gov/clinvar/variation/14016/) variant. This substitution of a single nucleotide is known as a missense mutation.</v>
      </c>
    </row>
    <row r="182" spans="1:3" x14ac:dyDescent="0.25">
      <c r="A182" s="8"/>
    </row>
    <row r="183" spans="1:3" x14ac:dyDescent="0.25">
      <c r="A183" s="8"/>
      <c r="C183" s="3" t="s">
        <v>42</v>
      </c>
    </row>
    <row r="184" spans="1:3" x14ac:dyDescent="0.25">
      <c r="A184" s="8"/>
    </row>
    <row r="185" spans="1:3" x14ac:dyDescent="0.25">
      <c r="A185" s="8"/>
      <c r="C185" s="3" t="str">
        <f>CONCATENATE("    ",B178)</f>
        <v xml:space="preserve">    You are in the Moderate Loss of Function category. See below for more information.</v>
      </c>
    </row>
    <row r="186" spans="1:3" x14ac:dyDescent="0.25">
      <c r="A186" s="8"/>
    </row>
    <row r="187" spans="1:3" x14ac:dyDescent="0.25">
      <c r="A187" s="15"/>
      <c r="C187" s="3" t="s">
        <v>43</v>
      </c>
    </row>
    <row r="188" spans="1:3" x14ac:dyDescent="0.25">
      <c r="A188" s="15"/>
    </row>
    <row r="189" spans="1:3" x14ac:dyDescent="0.25">
      <c r="A189" s="15"/>
      <c r="C189" s="3" t="str">
        <f>CONCATENATE( "    &lt;piechart percentage=",B179," /&gt;")</f>
        <v xml:space="preserve">    &lt;piechart percentage=33.9 /&gt;</v>
      </c>
    </row>
    <row r="190" spans="1:3" x14ac:dyDescent="0.25">
      <c r="A190" s="15"/>
      <c r="C190" s="3" t="str">
        <f>"  &lt;/Genotype&gt;"</f>
        <v xml:space="preserve">  &lt;/Genotype&gt;</v>
      </c>
    </row>
    <row r="191" spans="1:3" x14ac:dyDescent="0.25">
      <c r="A191" s="15" t="s">
        <v>46</v>
      </c>
      <c r="B191" s="9" t="str">
        <f>K23</f>
        <v>Your TPH2 gene has no variants. A normal gene is referred to as a "wild-type" gene.</v>
      </c>
      <c r="C191" s="3" t="str">
        <f>CONCATENATE("  &lt;Genotype hgvs=",CHAR(34),B163,B165,";",B165,CHAR(34)," name=",CHAR(34),B40,CHAR(34),"&gt; ")</f>
        <v xml:space="preserve">  &lt;Genotype hgvs="NC_000012.12:g.[71978821=];[71978821=]" name="C71978821T"&gt; </v>
      </c>
    </row>
    <row r="192" spans="1:3" x14ac:dyDescent="0.25">
      <c r="A192" s="8" t="s">
        <v>47</v>
      </c>
      <c r="B192" s="9" t="str">
        <f t="shared" ref="B192:B193" si="12">K24</f>
        <v>This variant is not associated with increased risk.</v>
      </c>
      <c r="C192" s="3" t="s">
        <v>26</v>
      </c>
    </row>
    <row r="193" spans="1:3" x14ac:dyDescent="0.25">
      <c r="A193" s="8" t="s">
        <v>41</v>
      </c>
      <c r="B193" s="9">
        <f t="shared" si="12"/>
        <v>16.399999999999999</v>
      </c>
      <c r="C193" s="3" t="s">
        <v>38</v>
      </c>
    </row>
    <row r="194" spans="1:3" x14ac:dyDescent="0.25">
      <c r="A194" s="15"/>
    </row>
    <row r="195" spans="1:3" x14ac:dyDescent="0.25">
      <c r="A195" s="8"/>
      <c r="C195" s="3" t="str">
        <f>CONCATENATE("    ",B191)</f>
        <v xml:space="preserve">    Your TPH2 gene has no variants. A normal gene is referred to as a "wild-type" gene.</v>
      </c>
    </row>
    <row r="196" spans="1:3" x14ac:dyDescent="0.25">
      <c r="A196" s="8"/>
    </row>
    <row r="197" spans="1:3" x14ac:dyDescent="0.25">
      <c r="A197" s="15"/>
      <c r="C197" s="3" t="s">
        <v>43</v>
      </c>
    </row>
    <row r="198" spans="1:3" x14ac:dyDescent="0.25">
      <c r="A198" s="15"/>
    </row>
    <row r="199" spans="1:3" x14ac:dyDescent="0.25">
      <c r="A199" s="15"/>
      <c r="C199" s="3" t="str">
        <f>CONCATENATE( "    &lt;piechart percentage=",B193," /&gt;")</f>
        <v xml:space="preserve">    &lt;piechart percentage=16.4 /&gt;</v>
      </c>
    </row>
    <row r="200" spans="1:3" x14ac:dyDescent="0.25">
      <c r="A200" s="15"/>
      <c r="C200" s="3" t="str">
        <f>"  &lt;/Genotype&gt;"</f>
        <v xml:space="preserve">  &lt;/Genotype&gt;</v>
      </c>
    </row>
    <row r="201" spans="1:3" x14ac:dyDescent="0.25">
      <c r="A201" s="15"/>
      <c r="C201" s="3" t="s">
        <v>48</v>
      </c>
    </row>
    <row r="202" spans="1:3" x14ac:dyDescent="0.25">
      <c r="A202" s="15" t="s">
        <v>49</v>
      </c>
      <c r="B202" s="9" t="str">
        <f>CONCATENATE("Your ",B2," gene has an unknown variant.")</f>
        <v>Your TPH2 gene has an unknown variant.</v>
      </c>
      <c r="C202" s="3" t="str">
        <f>CONCATENATE("  &lt;Genotype hgvs=",CHAR(34),"unknown",CHAR(34),"&gt; ")</f>
        <v xml:space="preserve">  &lt;Genotype hgvs="unknown"&gt; </v>
      </c>
    </row>
    <row r="203" spans="1:3" x14ac:dyDescent="0.25">
      <c r="A203" s="8" t="s">
        <v>49</v>
      </c>
      <c r="B203" s="9" t="s">
        <v>50</v>
      </c>
      <c r="C203" s="3" t="s">
        <v>26</v>
      </c>
    </row>
    <row r="204" spans="1:3" x14ac:dyDescent="0.25">
      <c r="A204" s="8" t="s">
        <v>41</v>
      </c>
      <c r="C204" s="3" t="s">
        <v>38</v>
      </c>
    </row>
    <row r="205" spans="1:3" x14ac:dyDescent="0.25">
      <c r="A205" s="8"/>
    </row>
    <row r="206" spans="1:3" x14ac:dyDescent="0.25">
      <c r="A206" s="8"/>
      <c r="C206" s="3" t="str">
        <f>CONCATENATE("    ",B202)</f>
        <v xml:space="preserve">    Your TPH2 gene has an unknown variant.</v>
      </c>
    </row>
    <row r="207" spans="1:3" x14ac:dyDescent="0.25">
      <c r="A207" s="8"/>
    </row>
    <row r="208" spans="1:3" x14ac:dyDescent="0.25">
      <c r="A208" s="15"/>
      <c r="C208" s="3" t="s">
        <v>43</v>
      </c>
    </row>
    <row r="209" spans="1:3" x14ac:dyDescent="0.25">
      <c r="A209" s="15"/>
    </row>
    <row r="210" spans="1:3" x14ac:dyDescent="0.25">
      <c r="A210" s="15"/>
      <c r="C210" s="3" t="str">
        <f>CONCATENATE( "    &lt;piechart percentage=",B204," /&gt;")</f>
        <v xml:space="preserve">    &lt;piechart percentage= /&gt;</v>
      </c>
    </row>
    <row r="211" spans="1:3" x14ac:dyDescent="0.25">
      <c r="A211" s="15"/>
      <c r="C211" s="3" t="str">
        <f>"  &lt;/Genotype&gt;"</f>
        <v xml:space="preserve">  &lt;/Genotype&gt;</v>
      </c>
    </row>
    <row r="212" spans="1:3" x14ac:dyDescent="0.25">
      <c r="A212" s="15"/>
      <c r="C212" s="3" t="s">
        <v>51</v>
      </c>
    </row>
    <row r="213" spans="1:3" x14ac:dyDescent="0.25">
      <c r="A213" s="15" t="s">
        <v>46</v>
      </c>
      <c r="B213" s="9" t="str">
        <f>CONCATENATE("Your ",B2," gene has no variants. A normal gene is referred to as a ",CHAR(34),"wild-type",CHAR(34)," gene.")</f>
        <v>Your TPH2 gene has no variants. A normal gene is referred to as a "wild-type" gene.</v>
      </c>
      <c r="C213" s="3" t="str">
        <f>CONCATENATE("  &lt;Genotype hgvs=",CHAR(34),"wildtype",CHAR(34),"&gt;")</f>
        <v xml:space="preserve">  &lt;Genotype hgvs="wildtype"&gt;</v>
      </c>
    </row>
    <row r="214" spans="1:3" x14ac:dyDescent="0.25">
      <c r="A214" s="8" t="s">
        <v>47</v>
      </c>
      <c r="B214" s="9" t="s">
        <v>52</v>
      </c>
      <c r="C214" s="3" t="s">
        <v>26</v>
      </c>
    </row>
    <row r="215" spans="1:3" x14ac:dyDescent="0.25">
      <c r="A215" s="8" t="s">
        <v>41</v>
      </c>
      <c r="C215" s="3" t="s">
        <v>38</v>
      </c>
    </row>
    <row r="216" spans="1:3" x14ac:dyDescent="0.25">
      <c r="A216" s="8"/>
    </row>
    <row r="217" spans="1:3" x14ac:dyDescent="0.25">
      <c r="A217" s="8"/>
      <c r="C217" s="3" t="str">
        <f>CONCATENATE("    ",B213)</f>
        <v xml:space="preserve">    Your TPH2 gene has no variants. A normal gene is referred to as a "wild-type" gene.</v>
      </c>
    </row>
    <row r="218" spans="1:3" x14ac:dyDescent="0.25">
      <c r="A218" s="8"/>
    </row>
    <row r="219" spans="1:3" x14ac:dyDescent="0.25">
      <c r="A219" s="8"/>
      <c r="C219" s="3" t="s">
        <v>43</v>
      </c>
    </row>
    <row r="220" spans="1:3" x14ac:dyDescent="0.25">
      <c r="A220" s="15"/>
    </row>
    <row r="221" spans="1:3" x14ac:dyDescent="0.25">
      <c r="A221" s="8"/>
      <c r="C221" s="3" t="str">
        <f>CONCATENATE( "    &lt;piechart percentage=",B215," /&gt;")</f>
        <v xml:space="preserve">    &lt;piechart percentage= /&gt;</v>
      </c>
    </row>
    <row r="222" spans="1:3" x14ac:dyDescent="0.25">
      <c r="A222" s="8"/>
      <c r="C222" s="3" t="str">
        <f>"  &lt;/Genotype&gt;"</f>
        <v xml:space="preserve">  &lt;/Genotype&gt;</v>
      </c>
    </row>
    <row r="223" spans="1:3" x14ac:dyDescent="0.25">
      <c r="A223" s="8"/>
      <c r="C223" s="3" t="str">
        <f>"&lt;/GeneAnalysis&gt;"</f>
        <v>&lt;/GeneAnalysis&gt;</v>
      </c>
    </row>
    <row r="224" spans="1:3" s="18" customFormat="1" x14ac:dyDescent="0.25">
      <c r="A224" s="27"/>
      <c r="B224" s="17"/>
    </row>
    <row r="225" spans="1:3" x14ac:dyDescent="0.25">
      <c r="A225" s="3" t="s">
        <v>513</v>
      </c>
      <c r="B225" s="9" t="s">
        <v>522</v>
      </c>
      <c r="C225" s="3" t="str">
        <f>CONCATENATE("&lt;# ",A225," ",B225," #&gt;")</f>
        <v>&lt;# symptoms  vision problems; pain; chills and night sweats; multiple chemical sensitivity/allergies; inflamation; #&gt;</v>
      </c>
    </row>
    <row r="227" spans="1:3" x14ac:dyDescent="0.25">
      <c r="B227" s="9" t="s">
        <v>521</v>
      </c>
      <c r="C227" s="3" t="str">
        <f>CONCATENATE("&lt;symptoms ",B227," /&gt;")</f>
        <v>&lt;symptoms D014786 D010146 D023341 D018777 D007249 /&gt;</v>
      </c>
    </row>
    <row r="229" spans="1:3" x14ac:dyDescent="0.25">
      <c r="A229" s="3" t="s">
        <v>514</v>
      </c>
      <c r="B229" s="9" t="s">
        <v>529</v>
      </c>
      <c r="C229" s="3" t="str">
        <f>CONCATENATE("&lt;# ",A229," ",B229," #&gt;")</f>
        <v>&lt;# Tissue List brain #&gt;</v>
      </c>
    </row>
    <row r="231" spans="1:3" x14ac:dyDescent="0.25">
      <c r="B231" s="9" t="s">
        <v>528</v>
      </c>
      <c r="C231" s="3" t="str">
        <f>CONCATENATE("&lt;TissueList ",B231," /&gt;")</f>
        <v>&lt;TissueList D001921 /&gt;</v>
      </c>
    </row>
    <row r="233" spans="1:3" x14ac:dyDescent="0.25">
      <c r="A233" s="3" t="s">
        <v>515</v>
      </c>
      <c r="B233" s="9" t="s">
        <v>516</v>
      </c>
      <c r="C233" s="3" t="str">
        <f>CONCATENATE("&lt;# ",A233," ",B233," #&gt;")</f>
        <v>&lt;# Pathways Nicotine metabolism, ion transport, ion channel gating #&gt;</v>
      </c>
    </row>
    <row r="235" spans="1:3" x14ac:dyDescent="0.25">
      <c r="B235" s="9" t="s">
        <v>517</v>
      </c>
      <c r="C235" s="3" t="str">
        <f>CONCATENATE("&lt;Pathways ",B235," /&gt;")</f>
        <v>&lt;Pathways D011978 D017136 D015640 /&gt;</v>
      </c>
    </row>
    <row r="237" spans="1:3" x14ac:dyDescent="0.25">
      <c r="A237" s="3" t="s">
        <v>518</v>
      </c>
      <c r="B237" s="3" t="s">
        <v>519</v>
      </c>
      <c r="C237" s="3" t="str">
        <f>CONCATENATE("&lt;# ",A237," ",B237," #&gt;")</f>
        <v>&lt;# Diseases cancer; cancer, lung cancer; Disease susceptibility - increased susceptibility to viral, bacterial, and parasitical infections; disease, Genetic Predisposition to Disease; nicotine dependency; #&gt;</v>
      </c>
    </row>
    <row r="239" spans="1:3" x14ac:dyDescent="0.25">
      <c r="B239" s="3" t="s">
        <v>520</v>
      </c>
      <c r="C239" s="3" t="str">
        <f>CONCATENATE("&lt;diseases ",B239," /&gt;")</f>
        <v>&lt;diseases D009369 D008175 D004198 D01402 /&gt;</v>
      </c>
    </row>
    <row r="911" spans="3:3" x14ac:dyDescent="0.25">
      <c r="C911" s="3"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3"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3"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3"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3"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3"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3"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3"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3"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3"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3"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3"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3"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3"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3"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3"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3"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3"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3"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3"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F204"/>
  <sheetViews>
    <sheetView topLeftCell="A7" workbookViewId="0">
      <selection activeCell="C18" sqref="C18"/>
    </sheetView>
  </sheetViews>
  <sheetFormatPr defaultRowHeight="15" x14ac:dyDescent="0.25"/>
  <cols>
    <col min="1" max="1" width="15.7109375" bestFit="1" customWidth="1"/>
    <col min="2" max="2" width="39.5703125" customWidth="1"/>
    <col min="8" max="8" width="15.7109375" customWidth="1"/>
    <col min="9" max="9" width="15.28515625" customWidth="1"/>
    <col min="10" max="10" width="13.140625" customWidth="1"/>
  </cols>
  <sheetData>
    <row r="1" spans="1:32" ht="15.75" x14ac:dyDescent="0.25">
      <c r="A1" s="1" t="s">
        <v>0</v>
      </c>
      <c r="B1" s="2" t="s">
        <v>1</v>
      </c>
      <c r="C1" s="1" t="s">
        <v>2</v>
      </c>
      <c r="D1" s="3"/>
      <c r="E1" s="3"/>
      <c r="F1" s="3"/>
      <c r="G1" s="3"/>
      <c r="H1" s="4"/>
      <c r="I1" s="5"/>
      <c r="J1" s="4"/>
      <c r="K1" s="4"/>
      <c r="L1" s="4"/>
      <c r="M1" s="3"/>
      <c r="N1" s="3"/>
      <c r="O1" s="3"/>
      <c r="P1" s="3"/>
      <c r="Q1" s="3"/>
      <c r="R1" s="3"/>
      <c r="S1" s="3"/>
      <c r="T1" s="3"/>
      <c r="U1" s="3"/>
      <c r="V1" s="3"/>
      <c r="W1" s="3"/>
      <c r="X1" s="3"/>
      <c r="Y1" s="6"/>
      <c r="Z1" s="3"/>
      <c r="AA1" s="3"/>
      <c r="AB1" s="3"/>
      <c r="AC1" s="6"/>
      <c r="AD1" s="3"/>
      <c r="AE1" s="3"/>
      <c r="AF1" s="7"/>
    </row>
    <row r="2" spans="1:32" ht="15.75" x14ac:dyDescent="0.25">
      <c r="A2" s="8" t="s">
        <v>511</v>
      </c>
      <c r="B2" s="11" t="s">
        <v>274</v>
      </c>
      <c r="C2" s="3" t="str">
        <f>CONCATENATE("&lt;",A2," ",B2," /&gt;")</f>
        <v>&lt;Gene_Name IL12B /&gt;</v>
      </c>
      <c r="D2" s="9"/>
      <c r="E2" s="3"/>
      <c r="F2" s="3"/>
      <c r="G2" s="3"/>
      <c r="H2" s="4"/>
      <c r="I2" s="5"/>
      <c r="J2" s="4"/>
      <c r="K2" s="4"/>
      <c r="L2" s="4"/>
      <c r="M2" s="3"/>
      <c r="N2" s="3"/>
      <c r="O2" s="3"/>
      <c r="P2" s="3"/>
      <c r="Q2" s="3"/>
      <c r="R2" s="3"/>
      <c r="S2" s="3"/>
      <c r="T2" s="3"/>
      <c r="U2" s="3"/>
      <c r="V2" s="3"/>
      <c r="W2" s="3"/>
      <c r="X2" s="3"/>
      <c r="Y2" s="6"/>
      <c r="Z2" s="3"/>
      <c r="AA2" s="3"/>
      <c r="AB2" s="3"/>
      <c r="AC2" s="6"/>
      <c r="AD2" s="3"/>
      <c r="AE2" s="3"/>
      <c r="AF2" s="7"/>
    </row>
    <row r="3" spans="1:32" ht="15.75" x14ac:dyDescent="0.25">
      <c r="A3" s="1"/>
      <c r="B3" s="2"/>
      <c r="C3" s="1"/>
      <c r="D3" s="9"/>
      <c r="E3" s="3"/>
      <c r="F3" s="3"/>
      <c r="G3" s="3"/>
      <c r="H3" s="4"/>
      <c r="I3" s="5"/>
      <c r="J3" s="4"/>
      <c r="K3" s="4"/>
      <c r="L3" s="4"/>
      <c r="M3" s="3"/>
      <c r="N3" s="3"/>
      <c r="O3" s="3"/>
      <c r="P3" s="3"/>
      <c r="Q3" s="3"/>
      <c r="R3" s="3"/>
      <c r="S3" s="3"/>
      <c r="T3" s="3"/>
      <c r="U3" s="3"/>
      <c r="V3" s="3"/>
      <c r="W3" s="3"/>
      <c r="X3" s="3"/>
      <c r="Y3" s="6"/>
      <c r="Z3" s="3"/>
      <c r="AA3" s="3"/>
      <c r="AB3" s="3"/>
      <c r="AC3" s="6"/>
      <c r="AD3" s="3"/>
      <c r="AE3" s="3"/>
      <c r="AF3" s="7"/>
    </row>
    <row r="4" spans="1:32" ht="15.75" x14ac:dyDescent="0.25">
      <c r="A4" s="8" t="s">
        <v>512</v>
      </c>
      <c r="B4" s="9"/>
      <c r="C4" s="3" t="str">
        <f>CONCATENATE("&lt;",A4," ",B4," /&gt;")</f>
        <v>&lt;GeneName_full  /&gt;</v>
      </c>
      <c r="D4" s="9"/>
      <c r="E4" s="3"/>
      <c r="F4" s="3"/>
      <c r="G4" s="3"/>
      <c r="H4" s="4"/>
      <c r="I4" s="5"/>
      <c r="J4" s="4"/>
      <c r="K4" s="4"/>
      <c r="L4" s="4"/>
      <c r="M4" s="3"/>
      <c r="N4" s="3"/>
      <c r="O4" s="3"/>
      <c r="P4" s="3"/>
      <c r="Q4" s="3"/>
      <c r="R4" s="3"/>
      <c r="S4" s="3"/>
      <c r="T4" s="3"/>
      <c r="U4" s="3"/>
      <c r="V4" s="3"/>
      <c r="W4" s="3"/>
      <c r="X4" s="3"/>
      <c r="Y4" s="6"/>
      <c r="Z4" s="3"/>
      <c r="AA4" s="3"/>
      <c r="AB4" s="3"/>
      <c r="AC4" s="6"/>
      <c r="AD4" s="3"/>
      <c r="AE4" s="3"/>
      <c r="AF4" s="7"/>
    </row>
    <row r="5" spans="1:32" ht="15.75" x14ac:dyDescent="0.25">
      <c r="A5" s="8"/>
      <c r="B5" s="2"/>
      <c r="C5" s="1"/>
      <c r="D5" s="9"/>
      <c r="E5" s="3"/>
      <c r="F5" s="3"/>
      <c r="G5" s="3"/>
      <c r="H5" s="4"/>
      <c r="I5" s="5"/>
      <c r="J5" s="4"/>
      <c r="K5" s="4"/>
      <c r="L5" s="4"/>
      <c r="M5" s="3"/>
      <c r="N5" s="3"/>
      <c r="O5" s="3"/>
      <c r="P5" s="3"/>
      <c r="Q5" s="3"/>
      <c r="R5" s="3"/>
      <c r="S5" s="3"/>
      <c r="T5" s="3"/>
      <c r="U5" s="3"/>
      <c r="V5" s="3"/>
      <c r="W5" s="3"/>
      <c r="X5" s="3"/>
      <c r="Y5" s="6"/>
      <c r="Z5" s="3"/>
      <c r="AA5" s="3"/>
      <c r="AB5" s="3"/>
      <c r="AC5" s="6"/>
      <c r="AD5" s="3"/>
      <c r="AE5" s="3"/>
      <c r="AF5" s="7"/>
    </row>
    <row r="6" spans="1:32" ht="15.75" x14ac:dyDescent="0.25">
      <c r="A6" s="8"/>
      <c r="B6" s="3"/>
      <c r="C6" s="3" t="str">
        <f>CONCATENATE("# What does the ",B2," gene do?")</f>
        <v># What does the IL12B gene do?</v>
      </c>
      <c r="D6" s="3"/>
      <c r="E6" s="3"/>
      <c r="F6" s="3"/>
      <c r="G6" s="3"/>
      <c r="H6" s="4"/>
      <c r="I6" s="5"/>
      <c r="J6" s="4"/>
      <c r="K6" s="4"/>
      <c r="L6" s="4"/>
      <c r="M6" s="3"/>
      <c r="N6" s="3"/>
      <c r="O6" s="3"/>
      <c r="P6" s="3"/>
      <c r="Q6" s="3"/>
      <c r="R6" s="3"/>
      <c r="S6" s="3"/>
      <c r="T6" s="3"/>
      <c r="U6" s="3"/>
      <c r="V6" s="3"/>
      <c r="W6" s="3"/>
      <c r="X6" s="3"/>
      <c r="Y6" s="10"/>
      <c r="Z6" s="10"/>
      <c r="AA6" s="10"/>
      <c r="AB6" s="3"/>
      <c r="AC6" s="10"/>
      <c r="AD6" s="3"/>
      <c r="AE6" s="3"/>
      <c r="AF6" s="7"/>
    </row>
    <row r="7" spans="1:32" ht="15.75" x14ac:dyDescent="0.25">
      <c r="A7" s="8"/>
      <c r="B7" s="9"/>
      <c r="C7" s="3"/>
      <c r="D7" s="3"/>
      <c r="E7" s="3"/>
      <c r="F7" s="3"/>
      <c r="G7" s="3"/>
      <c r="H7" s="3" t="s">
        <v>4</v>
      </c>
      <c r="I7" s="11" t="s">
        <v>5</v>
      </c>
      <c r="J7" s="3">
        <v>0.47</v>
      </c>
      <c r="K7" s="3">
        <v>0.33300000000000002</v>
      </c>
      <c r="L7" s="3">
        <f t="shared" ref="L7:L12" si="0">J7/K7</f>
        <v>1.4114114114114114</v>
      </c>
      <c r="M7" s="3"/>
      <c r="N7" s="3"/>
      <c r="O7" s="3"/>
      <c r="P7" s="3"/>
      <c r="Q7" s="3"/>
      <c r="R7" s="3"/>
      <c r="S7" s="3"/>
      <c r="T7" s="3"/>
      <c r="U7" s="3"/>
      <c r="V7" s="3"/>
      <c r="W7" s="3"/>
      <c r="X7" s="3"/>
      <c r="Y7" s="10"/>
      <c r="Z7" s="10"/>
      <c r="AA7" s="10"/>
      <c r="AB7" s="3"/>
      <c r="AC7" s="10"/>
      <c r="AD7" s="3"/>
      <c r="AE7" s="3"/>
      <c r="AF7" s="7"/>
    </row>
    <row r="8" spans="1:32" ht="15.75" x14ac:dyDescent="0.25">
      <c r="A8" s="8" t="s">
        <v>7</v>
      </c>
      <c r="B8" s="12"/>
      <c r="C8" s="3">
        <f>B8</f>
        <v>0</v>
      </c>
      <c r="D8" s="3"/>
      <c r="E8" s="3"/>
      <c r="F8" s="3"/>
      <c r="G8" s="3"/>
      <c r="H8" s="3" t="s">
        <v>8</v>
      </c>
      <c r="I8" s="11" t="s">
        <v>9</v>
      </c>
      <c r="J8" s="3">
        <v>0.24</v>
      </c>
      <c r="K8" s="3">
        <v>0.13700000000000001</v>
      </c>
      <c r="L8" s="3">
        <f t="shared" si="0"/>
        <v>1.751824817518248</v>
      </c>
      <c r="M8" s="3"/>
      <c r="N8" s="3"/>
      <c r="O8" s="3"/>
      <c r="P8" s="3"/>
      <c r="Q8" s="3"/>
      <c r="R8" s="3"/>
      <c r="S8" s="3"/>
      <c r="T8" s="3"/>
      <c r="U8" s="3"/>
      <c r="V8" s="3"/>
      <c r="W8" s="3"/>
      <c r="X8" s="13"/>
      <c r="Y8" s="10"/>
      <c r="Z8" s="10"/>
      <c r="AA8" s="10"/>
      <c r="AB8" s="3"/>
      <c r="AC8" s="10"/>
      <c r="AD8" s="3"/>
      <c r="AE8" s="3"/>
      <c r="AF8" s="3"/>
    </row>
    <row r="9" spans="1:32" ht="15.75" x14ac:dyDescent="0.25">
      <c r="A9" s="8"/>
      <c r="B9" s="14"/>
      <c r="C9" s="3"/>
      <c r="D9" s="3"/>
      <c r="E9" s="3"/>
      <c r="F9" s="3"/>
      <c r="G9" s="3"/>
      <c r="H9" s="3" t="s">
        <v>10</v>
      </c>
      <c r="I9" s="11" t="s">
        <v>11</v>
      </c>
      <c r="J9" s="3">
        <v>0.24</v>
      </c>
      <c r="K9" s="3">
        <v>0.13700000000000001</v>
      </c>
      <c r="L9" s="3">
        <f t="shared" si="0"/>
        <v>1.751824817518248</v>
      </c>
      <c r="M9" s="3"/>
      <c r="N9" s="3"/>
      <c r="O9" s="3"/>
      <c r="P9" s="3"/>
      <c r="Q9" s="3"/>
      <c r="R9" s="3"/>
      <c r="S9" s="3"/>
      <c r="T9" s="3"/>
      <c r="U9" s="3"/>
      <c r="V9" s="3"/>
      <c r="W9" s="3"/>
      <c r="X9" s="3"/>
      <c r="Y9" s="10"/>
      <c r="Z9" s="10"/>
      <c r="AA9" s="10"/>
      <c r="AB9" s="3"/>
      <c r="AC9" s="10"/>
      <c r="AD9" s="3"/>
      <c r="AE9" s="3"/>
      <c r="AF9" s="3"/>
    </row>
    <row r="10" spans="1:32" ht="15.75" x14ac:dyDescent="0.25">
      <c r="A10" s="8" t="s">
        <v>12</v>
      </c>
      <c r="B10" s="9">
        <v>5</v>
      </c>
      <c r="C10" s="3" t="str">
        <f>CONCATENATE("This gene is located on chromosome ",B10,". The ",B11," it creates acts in your ",B12)</f>
        <v>This gene is located on chromosome 5. The protein it creates acts in your immune system.</v>
      </c>
      <c r="D10" s="3"/>
      <c r="E10" s="3"/>
      <c r="F10" s="3"/>
      <c r="G10" s="3"/>
      <c r="H10" s="3" t="s">
        <v>13</v>
      </c>
      <c r="I10" s="11" t="s">
        <v>6</v>
      </c>
      <c r="J10" s="3">
        <v>0.44</v>
      </c>
      <c r="K10" s="3">
        <v>0.316</v>
      </c>
      <c r="L10" s="3">
        <f t="shared" si="0"/>
        <v>1.3924050632911393</v>
      </c>
      <c r="M10" s="3"/>
      <c r="N10" s="3"/>
      <c r="O10" s="3"/>
      <c r="P10" s="3"/>
      <c r="Q10" s="3"/>
      <c r="R10" s="3"/>
      <c r="S10" s="3"/>
      <c r="T10" s="3"/>
      <c r="U10" s="3"/>
      <c r="V10" s="3"/>
      <c r="W10" s="3"/>
      <c r="X10" s="3"/>
      <c r="Y10" s="10"/>
      <c r="Z10" s="10"/>
      <c r="AA10" s="10"/>
      <c r="AB10" s="3"/>
      <c r="AC10" s="10"/>
      <c r="AD10" s="3"/>
      <c r="AE10" s="3"/>
      <c r="AF10" s="3"/>
    </row>
    <row r="11" spans="1:32" ht="15.75" x14ac:dyDescent="0.25">
      <c r="A11" s="8" t="s">
        <v>14</v>
      </c>
      <c r="B11" s="9" t="s">
        <v>15</v>
      </c>
      <c r="C11" s="3"/>
      <c r="D11" s="3"/>
      <c r="E11" s="3"/>
      <c r="F11" s="3"/>
      <c r="G11" s="3"/>
      <c r="H11" s="3" t="s">
        <v>16</v>
      </c>
      <c r="I11" s="11" t="s">
        <v>17</v>
      </c>
      <c r="J11" s="3">
        <v>0.45</v>
      </c>
      <c r="K11" s="3">
        <v>0.33100000000000002</v>
      </c>
      <c r="L11" s="3">
        <f t="shared" si="0"/>
        <v>1.3595166163141994</v>
      </c>
      <c r="M11" s="3"/>
      <c r="N11" s="3"/>
      <c r="O11" s="3"/>
      <c r="P11" s="3"/>
      <c r="Q11" s="3"/>
      <c r="R11" s="3"/>
      <c r="S11" s="3"/>
      <c r="T11" s="3"/>
      <c r="U11" s="3"/>
      <c r="V11" s="3"/>
      <c r="W11" s="3"/>
      <c r="X11" s="3"/>
      <c r="Y11" s="6"/>
      <c r="Z11" s="3"/>
      <c r="AA11" s="3"/>
      <c r="AB11" s="3"/>
      <c r="AC11" s="10"/>
      <c r="AD11" s="3"/>
      <c r="AE11" s="3"/>
      <c r="AF11" s="3"/>
    </row>
    <row r="12" spans="1:32" ht="15.75" x14ac:dyDescent="0.25">
      <c r="A12" s="8" t="s">
        <v>18</v>
      </c>
      <c r="B12" s="9" t="s">
        <v>275</v>
      </c>
      <c r="C12" s="3"/>
      <c r="D12" s="3"/>
      <c r="E12" s="3"/>
      <c r="F12" s="3"/>
      <c r="G12" s="3"/>
      <c r="H12" s="3" t="s">
        <v>19</v>
      </c>
      <c r="I12" s="11" t="s">
        <v>20</v>
      </c>
      <c r="J12" s="3">
        <v>0.17299999999999999</v>
      </c>
      <c r="K12" s="3">
        <v>0.1</v>
      </c>
      <c r="L12" s="3">
        <f t="shared" si="0"/>
        <v>1.7299999999999998</v>
      </c>
      <c r="M12" s="3"/>
      <c r="N12" s="3"/>
      <c r="O12" s="3"/>
      <c r="P12" s="3"/>
      <c r="Q12" s="3"/>
      <c r="R12" s="3"/>
      <c r="S12" s="3"/>
      <c r="T12" s="3"/>
      <c r="U12" s="3"/>
      <c r="V12" s="3"/>
      <c r="W12" s="3"/>
      <c r="X12" s="3"/>
      <c r="Y12" s="6"/>
      <c r="Z12" s="3"/>
      <c r="AA12" s="3"/>
      <c r="AB12" s="3"/>
      <c r="AC12" s="10"/>
      <c r="AD12" s="3"/>
      <c r="AE12" s="3"/>
      <c r="AF12" s="3"/>
    </row>
    <row r="13" spans="1:32" ht="16.5" thickBot="1" x14ac:dyDescent="0.3">
      <c r="A13" s="16"/>
      <c r="B13" s="17"/>
      <c r="C13" s="18"/>
      <c r="D13" s="18"/>
      <c r="E13" s="18"/>
      <c r="F13" s="18"/>
      <c r="G13" s="18"/>
      <c r="H13" s="18" t="str">
        <f>B22</f>
        <v>C1095A</v>
      </c>
      <c r="I13" s="18" t="str">
        <f>B28</f>
        <v>T159323005C</v>
      </c>
      <c r="J13" s="18" t="str">
        <f>B34</f>
        <v>A159C</v>
      </c>
      <c r="K13" s="18"/>
      <c r="L13" s="18"/>
      <c r="M13" s="18"/>
      <c r="N13" s="18"/>
      <c r="O13" s="18"/>
      <c r="P13" s="18"/>
      <c r="Q13" s="18"/>
      <c r="R13" s="18"/>
      <c r="S13" s="18"/>
      <c r="T13" s="18"/>
      <c r="U13" s="18"/>
      <c r="V13" s="18"/>
      <c r="W13" s="18"/>
      <c r="X13" s="18"/>
      <c r="Y13" s="18"/>
      <c r="Z13" s="18"/>
      <c r="AA13" s="18"/>
      <c r="AB13" s="18"/>
      <c r="AC13" s="18"/>
      <c r="AD13" s="18"/>
      <c r="AE13" s="18"/>
      <c r="AF13" s="18"/>
    </row>
    <row r="14" spans="1:32" ht="16.5" thickBot="1" x14ac:dyDescent="0.3">
      <c r="A14" s="8" t="s">
        <v>3</v>
      </c>
      <c r="B14" s="11" t="s">
        <v>274</v>
      </c>
      <c r="C14" s="3" t="str">
        <f>CONCATENATE("&lt;GeneAnalysis gene=",CHAR(34),B14,CHAR(34)," interval=",CHAR(34),B15,CHAR(34),"&gt; ")</f>
        <v xml:space="preserve">&lt;GeneAnalysis gene="IL12B" interval="NC_000005.10:g.159314783_159330473"&gt; </v>
      </c>
      <c r="D14" s="3"/>
      <c r="E14" s="3"/>
      <c r="F14" s="3"/>
      <c r="G14" s="3"/>
      <c r="H14" s="19" t="s">
        <v>78</v>
      </c>
      <c r="I14" s="19" t="s">
        <v>78</v>
      </c>
      <c r="J14" s="19" t="s">
        <v>78</v>
      </c>
      <c r="K14" s="19"/>
      <c r="L14" s="19"/>
      <c r="M14" s="19"/>
      <c r="N14" s="19"/>
      <c r="O14" s="40"/>
      <c r="P14" s="20"/>
      <c r="Q14" s="40"/>
      <c r="R14" s="40"/>
      <c r="S14" s="20"/>
      <c r="T14" s="20"/>
      <c r="U14" s="40"/>
      <c r="V14" s="40"/>
      <c r="W14" s="20"/>
      <c r="X14" s="20"/>
      <c r="Y14" s="20"/>
      <c r="Z14" s="20"/>
      <c r="AA14" s="3"/>
      <c r="AB14" s="3"/>
      <c r="AC14" s="3"/>
      <c r="AD14" s="3"/>
      <c r="AE14" s="3"/>
      <c r="AF14" s="3"/>
    </row>
    <row r="15" spans="1:32" ht="15.75" x14ac:dyDescent="0.25">
      <c r="A15" s="8" t="s">
        <v>24</v>
      </c>
      <c r="B15" s="9" t="s">
        <v>276</v>
      </c>
      <c r="C15" s="3"/>
      <c r="D15" s="3"/>
      <c r="E15" s="3"/>
      <c r="F15" s="3"/>
      <c r="G15" s="3"/>
      <c r="H15" s="9" t="s">
        <v>278</v>
      </c>
      <c r="I15" s="9" t="s">
        <v>281</v>
      </c>
      <c r="J15" s="9" t="s">
        <v>300</v>
      </c>
      <c r="K15" s="9"/>
      <c r="L15" s="9"/>
      <c r="M15" s="9"/>
      <c r="N15" s="9"/>
      <c r="O15" s="9"/>
      <c r="P15" s="9"/>
      <c r="Q15" s="9"/>
      <c r="R15" s="9"/>
      <c r="S15" s="9"/>
      <c r="T15" s="9"/>
      <c r="U15" s="9"/>
      <c r="V15" s="9"/>
      <c r="W15" s="9"/>
      <c r="X15" s="9"/>
      <c r="Y15" s="9"/>
      <c r="Z15" s="9"/>
      <c r="AA15" s="3"/>
      <c r="AB15" s="3"/>
      <c r="AC15" s="3"/>
      <c r="AD15" s="3"/>
      <c r="AE15" s="3"/>
      <c r="AF15" s="3"/>
    </row>
    <row r="16" spans="1:32" ht="15.75" x14ac:dyDescent="0.25">
      <c r="A16" s="8" t="s">
        <v>25</v>
      </c>
      <c r="B16" s="9" t="s">
        <v>124</v>
      </c>
      <c r="C16" s="3" t="str">
        <f>CONCATENATE("# What are some common mutations of ",B14,"?")</f>
        <v># What are some common mutations of IL12B?</v>
      </c>
      <c r="D16" s="3"/>
      <c r="E16" s="3"/>
      <c r="F16" s="3"/>
      <c r="G16" s="3"/>
      <c r="H16" s="9" t="s">
        <v>279</v>
      </c>
      <c r="I16" s="9" t="s">
        <v>282</v>
      </c>
      <c r="J16" s="9" t="s">
        <v>301</v>
      </c>
      <c r="K16" s="9"/>
      <c r="L16" s="9"/>
      <c r="M16" s="9"/>
      <c r="N16" s="9"/>
      <c r="O16" s="9"/>
      <c r="P16" s="9"/>
      <c r="Q16" s="9"/>
      <c r="R16" s="9"/>
      <c r="S16" s="9"/>
      <c r="T16" s="9"/>
      <c r="U16" s="9"/>
      <c r="V16" s="9"/>
      <c r="W16" s="9"/>
      <c r="X16" s="9"/>
      <c r="Y16" s="9"/>
      <c r="Z16" s="9"/>
      <c r="AA16" s="3"/>
      <c r="AB16" s="3"/>
      <c r="AC16" s="3"/>
      <c r="AD16" s="3"/>
      <c r="AE16" s="3"/>
      <c r="AF16" s="3"/>
    </row>
    <row r="17" spans="1:32" ht="15.75" x14ac:dyDescent="0.25">
      <c r="A17" s="8"/>
      <c r="B17" s="9"/>
      <c r="C17" s="3" t="s">
        <v>26</v>
      </c>
      <c r="D17" s="3"/>
      <c r="E17" s="3"/>
      <c r="F17" s="3"/>
      <c r="G17" s="3"/>
      <c r="H17" s="9" t="str">
        <f>CONCATENATE("People with this variant have one copy of the ",B25," variant. This substitution of a single nucleotide is known as a missense mutation.")</f>
        <v>People with this variant have one copy of the [C1095A](https://www.ncbi.nlm.nih.gov/clinvar/variation/352554/)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c r="AA17" s="3"/>
      <c r="AB17" s="3"/>
      <c r="AC17" s="3"/>
      <c r="AD17" s="3"/>
      <c r="AE17" s="3"/>
      <c r="AF17" s="3"/>
    </row>
    <row r="18" spans="1:32" ht="15.75" x14ac:dyDescent="0.25">
      <c r="A18" s="3"/>
      <c r="B18" s="9"/>
      <c r="C18" s="3" t="str">
        <f>CONCATENATE("There are ",B16," common variants in ",B14,": ",B25,", ",B31,", and ",B37,".")</f>
        <v>There are three common variants in IL12B: [C1095A](https://www.ncbi.nlm.nih.gov/clinvar/variation/352554/), [T159323005C](https://www.ncbi.nlm.nih.gov/projects/SNP/snp_ref.cgi?rs=2288831), and [A159C](https://www.ncbi.nlm.nih.gov/clinvar/variation/352569/).</v>
      </c>
      <c r="D18" s="3"/>
      <c r="E18" s="3"/>
      <c r="F18" s="3"/>
      <c r="G18" s="3"/>
      <c r="H18" s="9" t="s">
        <v>26</v>
      </c>
      <c r="I18" s="9" t="s">
        <v>27</v>
      </c>
      <c r="J18" s="9" t="s">
        <v>27</v>
      </c>
      <c r="K18" s="9"/>
      <c r="L18" s="9"/>
      <c r="M18" s="9"/>
      <c r="N18" s="9"/>
      <c r="O18" s="9"/>
      <c r="P18" s="9"/>
      <c r="Q18" s="9"/>
      <c r="R18" s="9"/>
      <c r="S18" s="9"/>
      <c r="T18" s="9"/>
      <c r="U18" s="9"/>
      <c r="V18" s="9"/>
      <c r="W18" s="9"/>
      <c r="X18" s="9"/>
      <c r="Y18" s="9"/>
      <c r="Z18" s="9"/>
      <c r="AA18" s="3"/>
      <c r="AB18" s="3"/>
      <c r="AC18" s="3"/>
      <c r="AD18" s="3"/>
      <c r="AE18" s="3"/>
      <c r="AF18" s="3"/>
    </row>
    <row r="19" spans="1:32" ht="15.75" x14ac:dyDescent="0.25">
      <c r="A19" s="3"/>
      <c r="B19" s="9"/>
      <c r="C19" s="3"/>
      <c r="D19" s="3"/>
      <c r="E19" s="3"/>
      <c r="F19" s="3"/>
      <c r="G19" s="3"/>
      <c r="H19" s="9">
        <v>14.7</v>
      </c>
      <c r="I19" s="9">
        <v>39.700000000000003</v>
      </c>
      <c r="J19" s="9">
        <v>46</v>
      </c>
      <c r="K19" s="9"/>
      <c r="L19" s="9"/>
      <c r="M19" s="9"/>
      <c r="N19" s="9"/>
      <c r="O19" s="9"/>
      <c r="P19" s="9"/>
      <c r="Q19" s="9"/>
      <c r="R19" s="9"/>
      <c r="S19" s="9"/>
      <c r="T19" s="9"/>
      <c r="U19" s="9"/>
      <c r="V19" s="9"/>
      <c r="W19" s="9"/>
      <c r="X19" s="9"/>
      <c r="Y19" s="9"/>
      <c r="Z19" s="9"/>
      <c r="AA19" s="3"/>
      <c r="AB19" s="3"/>
      <c r="AC19" s="3"/>
      <c r="AD19" s="3"/>
      <c r="AE19" s="3"/>
      <c r="AF19" s="3"/>
    </row>
    <row r="20" spans="1:32" ht="15.75" x14ac:dyDescent="0.25">
      <c r="A20" s="3"/>
      <c r="B20" s="9"/>
      <c r="C20" s="3" t="str">
        <f>CONCATENATE("&lt;# ",B22," #&gt;")</f>
        <v>&lt;# C1095A #&gt;</v>
      </c>
      <c r="D20" s="3"/>
      <c r="E20" s="3"/>
      <c r="F20" s="3"/>
      <c r="G20" s="3"/>
      <c r="H20" s="9" t="str">
        <f>CONCATENATE("People with this variant have two copies of the ",B25," variant. This substitution of a single nucleotide is known as a missense mutation.")</f>
        <v>People with this variant have two copies of the [C1095A](https://www.ncbi.nlm.nih.gov/clinvar/variation/352554/)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[A159C](https://www.ncbi.nlm.nih.gov/clinvar/variation/352569/) variant. This substitution of a single nucleotide is known as a missense mutation.</v>
      </c>
      <c r="K20" s="9"/>
      <c r="L20" s="9"/>
      <c r="M20" s="9"/>
      <c r="N20" s="9"/>
      <c r="O20" s="9"/>
      <c r="P20" s="9"/>
      <c r="Q20" s="9"/>
      <c r="R20" s="9"/>
      <c r="S20" s="9"/>
      <c r="T20" s="9"/>
      <c r="U20" s="9"/>
      <c r="V20" s="9"/>
      <c r="W20" s="9"/>
      <c r="X20" s="9"/>
      <c r="Y20" s="9"/>
      <c r="Z20" s="9"/>
      <c r="AA20" s="3"/>
      <c r="AB20" s="3"/>
      <c r="AC20" s="3"/>
      <c r="AD20" s="3"/>
      <c r="AE20" s="3"/>
      <c r="AF20" s="3"/>
    </row>
    <row r="21" spans="1:32" ht="15.75" x14ac:dyDescent="0.25">
      <c r="A21" s="8" t="s">
        <v>29</v>
      </c>
      <c r="B21" s="19" t="s">
        <v>277</v>
      </c>
      <c r="C21" s="3" t="str">
        <f>CONCATENATE("  &lt;Variant hgvs=",CHAR(34),B21,CHAR(34)," name=",CHAR(34),B22,CHAR(34),"&gt; ")</f>
        <v xml:space="preserve">  &lt;Variant hgvs="NC_000005.10:g.159315006G&gt;T" name="C1095A"&gt; </v>
      </c>
      <c r="D21" s="3"/>
      <c r="E21" s="3"/>
      <c r="F21" s="3"/>
      <c r="G21" s="3"/>
      <c r="H21" s="9" t="s">
        <v>26</v>
      </c>
      <c r="I21" s="9" t="s">
        <v>27</v>
      </c>
      <c r="J21" s="9" t="s">
        <v>28</v>
      </c>
      <c r="K21" s="9"/>
      <c r="L21" s="9"/>
      <c r="M21" s="9"/>
      <c r="N21" s="9"/>
      <c r="O21" s="9"/>
      <c r="P21" s="9"/>
      <c r="Q21" s="9"/>
      <c r="R21" s="9"/>
      <c r="S21" s="9"/>
      <c r="T21" s="9"/>
      <c r="U21" s="9"/>
      <c r="V21" s="9"/>
      <c r="W21" s="9"/>
      <c r="X21" s="9"/>
      <c r="Y21" s="9"/>
      <c r="Z21" s="9"/>
      <c r="AA21" s="3"/>
      <c r="AB21" s="3"/>
      <c r="AC21" s="3"/>
      <c r="AD21" s="3"/>
      <c r="AE21" s="3"/>
      <c r="AF21" s="3"/>
    </row>
    <row r="22" spans="1:32" ht="15.75" x14ac:dyDescent="0.25">
      <c r="A22" s="15" t="s">
        <v>30</v>
      </c>
      <c r="B22" s="21" t="s">
        <v>285</v>
      </c>
      <c r="C22" s="3"/>
      <c r="D22" s="3"/>
      <c r="E22" s="3"/>
      <c r="F22" s="3"/>
      <c r="G22" s="3"/>
      <c r="H22" s="9">
        <v>4.3</v>
      </c>
      <c r="I22" s="9">
        <v>26.2</v>
      </c>
      <c r="J22" s="9">
        <v>52.5</v>
      </c>
      <c r="K22" s="9"/>
      <c r="L22" s="9"/>
      <c r="M22" s="9"/>
      <c r="N22" s="9"/>
      <c r="O22" s="9"/>
      <c r="P22" s="9"/>
      <c r="Q22" s="9"/>
      <c r="R22" s="9"/>
      <c r="S22" s="9"/>
      <c r="T22" s="9"/>
      <c r="U22" s="9"/>
      <c r="V22" s="9"/>
      <c r="W22" s="9"/>
      <c r="X22" s="9"/>
      <c r="Y22" s="9"/>
      <c r="Z22" s="9"/>
      <c r="AA22" s="3"/>
      <c r="AB22" s="3"/>
      <c r="AC22" s="3"/>
      <c r="AD22" s="3"/>
      <c r="AE22" s="3"/>
      <c r="AF22" s="3"/>
    </row>
    <row r="23" spans="1:32" ht="15.75" x14ac:dyDescent="0.25">
      <c r="A23" s="15" t="s">
        <v>31</v>
      </c>
      <c r="B23" s="9" t="str">
        <f>"cytosine (C)"</f>
        <v>cytosine (C)</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IL12B gene from cytosine (C) to adenine (A) resulting in incorrect protein function. This substitution of a single nucleotide is known as a missense variant.</v>
      </c>
      <c r="D23" s="3"/>
      <c r="E23" s="3"/>
      <c r="F23" s="3"/>
      <c r="G23" s="3"/>
      <c r="H23" s="9" t="str">
        <f>CONCATENATE("Your ",B14," gene has no variants. A normal gene is referred to as a ",CHAR(34),"wild-type",CHAR(34)," gene.")</f>
        <v>Your IL12B gene has no variants. A normal gene is referred to as a "wild-type" gene.</v>
      </c>
      <c r="I23" s="9" t="str">
        <f>CONCATENATE("Your ",B14," gene has no variants. A normal gene is referred to as a ",CHAR(34),"wild-type",CHAR(34)," gene.")</f>
        <v>Your IL12B gene has no variants. A normal gene is referred to as a "wild-type" gene.</v>
      </c>
      <c r="J23" s="9" t="str">
        <f>CONCATENATE("Your ",B14," gene has no variants. A normal gene is referred to as a ",CHAR(34),"wild-type",CHAR(34)," gene.")</f>
        <v>Your IL12B gene has no variants. A normal gene is referred to as a "wild-type" gene.</v>
      </c>
      <c r="K23" s="9"/>
      <c r="L23" s="9"/>
      <c r="M23" s="9"/>
      <c r="N23" s="9"/>
      <c r="O23" s="9"/>
      <c r="P23" s="9"/>
      <c r="Q23" s="9"/>
      <c r="R23" s="9"/>
      <c r="S23" s="9"/>
      <c r="T23" s="9"/>
      <c r="U23" s="9"/>
      <c r="V23" s="9"/>
      <c r="W23" s="9"/>
      <c r="X23" s="9"/>
      <c r="Y23" s="9"/>
      <c r="Z23" s="9"/>
      <c r="AA23" s="3"/>
      <c r="AB23" s="3"/>
      <c r="AC23" s="3"/>
      <c r="AD23" s="3"/>
      <c r="AE23" s="3"/>
      <c r="AF23" s="3"/>
    </row>
    <row r="24" spans="1:32" ht="15.75" x14ac:dyDescent="0.25">
      <c r="A24" s="15" t="s">
        <v>33</v>
      </c>
      <c r="B24" s="9" t="s">
        <v>32</v>
      </c>
      <c r="C24" s="3"/>
      <c r="D24" s="3"/>
      <c r="E24" s="3"/>
      <c r="F24" s="3"/>
      <c r="G24" s="3"/>
      <c r="H24" s="9" t="s">
        <v>26</v>
      </c>
      <c r="I24" s="9" t="s">
        <v>28</v>
      </c>
      <c r="J24" s="9" t="s">
        <v>28</v>
      </c>
      <c r="K24" s="9"/>
      <c r="L24" s="9"/>
      <c r="M24" s="9"/>
      <c r="N24" s="9"/>
      <c r="O24" s="9"/>
      <c r="P24" s="9"/>
      <c r="Q24" s="9"/>
      <c r="R24" s="9"/>
      <c r="S24" s="9"/>
      <c r="T24" s="9"/>
      <c r="U24" s="9"/>
      <c r="V24" s="9"/>
      <c r="W24" s="9"/>
      <c r="X24" s="9"/>
      <c r="Y24" s="9"/>
      <c r="Z24" s="9"/>
      <c r="AA24" s="3"/>
      <c r="AB24" s="3"/>
      <c r="AC24" s="3"/>
      <c r="AD24" s="3"/>
      <c r="AE24" s="3"/>
      <c r="AF24" s="3"/>
    </row>
    <row r="25" spans="1:32" ht="15.75" x14ac:dyDescent="0.25">
      <c r="A25" s="15" t="s">
        <v>35</v>
      </c>
      <c r="B25" s="9" t="s">
        <v>287</v>
      </c>
      <c r="C25" s="3" t="str">
        <f>"  &lt;/Variant&gt;"</f>
        <v xml:space="preserve">  &lt;/Variant&gt;</v>
      </c>
      <c r="D25" s="3"/>
      <c r="E25" s="3"/>
      <c r="F25" s="3"/>
      <c r="G25" s="3"/>
      <c r="H25" s="9">
        <v>81</v>
      </c>
      <c r="I25" s="9">
        <v>34.1</v>
      </c>
      <c r="J25" s="9">
        <v>1.5</v>
      </c>
      <c r="K25" s="9"/>
      <c r="L25" s="9"/>
      <c r="M25" s="9"/>
      <c r="N25" s="9"/>
      <c r="O25" s="9"/>
      <c r="P25" s="9"/>
      <c r="Q25" s="9"/>
      <c r="R25" s="9"/>
      <c r="S25" s="9"/>
      <c r="T25" s="9"/>
      <c r="U25" s="9"/>
      <c r="V25" s="9"/>
      <c r="W25" s="9"/>
      <c r="X25" s="9"/>
      <c r="Y25" s="9"/>
      <c r="Z25" s="9"/>
      <c r="AA25" s="3"/>
      <c r="AB25" s="3"/>
      <c r="AC25" s="3"/>
      <c r="AD25" s="3"/>
      <c r="AE25" s="3"/>
      <c r="AF25" s="3"/>
    </row>
    <row r="26" spans="1:32" ht="15.75" x14ac:dyDescent="0.25">
      <c r="A26" s="15"/>
      <c r="B26" s="9"/>
      <c r="C26" s="3" t="str">
        <f>CONCATENATE("&lt;# ",B28," #&gt;")</f>
        <v>&lt;# T159323005C #&gt;</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ht="15.75" x14ac:dyDescent="0.25">
      <c r="A27" s="8" t="s">
        <v>29</v>
      </c>
      <c r="B27" s="29" t="s">
        <v>280</v>
      </c>
      <c r="C27" s="3" t="str">
        <f>CONCATENATE("  &lt;Variant hgvs=",CHAR(34),B27,CHAR(34)," name=",CHAR(34),B28,CHAR(34),"&gt; ")</f>
        <v xml:space="preserve">  &lt;Variant hgvs="NC_000005.10:g.159323005T&gt;C" name="T159323005C"&gt;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ht="15.75" x14ac:dyDescent="0.25">
      <c r="A28" s="15" t="s">
        <v>30</v>
      </c>
      <c r="B28" s="9" t="s">
        <v>286</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ht="15.75" x14ac:dyDescent="0.25">
      <c r="A29" s="15" t="s">
        <v>31</v>
      </c>
      <c r="B29" s="9" t="s">
        <v>36</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ht="15.75" x14ac:dyDescent="0.25">
      <c r="A30" s="15" t="s">
        <v>33</v>
      </c>
      <c r="B30" s="9" t="str">
        <f>"cytosine (C)"</f>
        <v>cytosine (C)</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ht="15.75" x14ac:dyDescent="0.25">
      <c r="A31" s="15" t="s">
        <v>35</v>
      </c>
      <c r="B31" s="9" t="s">
        <v>288</v>
      </c>
      <c r="C31" s="3" t="str">
        <f>"  &lt;/Variant&gt;"</f>
        <v xml:space="preserve">  &lt;/Variant&gt;</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ht="15.75" x14ac:dyDescent="0.25">
      <c r="A32" s="8"/>
      <c r="B32" s="9"/>
      <c r="C32" s="3" t="str">
        <f>CONCATENATE("&lt;# ",B34," #&gt;")</f>
        <v>&lt;# A159C #&gt;</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ht="15.75" x14ac:dyDescent="0.25">
      <c r="A33" s="8" t="s">
        <v>29</v>
      </c>
      <c r="B33" s="19" t="s">
        <v>283</v>
      </c>
      <c r="C33" s="3" t="str">
        <f>CONCATENATE("  &lt;Variant hgvs=",CHAR(34),B33,CHAR(34)," name=",CHAR(34),B34,CHAR(34),"&gt; ")</f>
        <v xml:space="preserve">  &lt;Variant hgvs="NC_000005.10:g.159315942T&gt;G" name="A159C"&gt; </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ht="15.75" x14ac:dyDescent="0.25">
      <c r="A34" s="15" t="s">
        <v>30</v>
      </c>
      <c r="B34" s="9" t="s">
        <v>284</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ht="15.75" x14ac:dyDescent="0.25">
      <c r="A35" s="15" t="s">
        <v>31</v>
      </c>
      <c r="B35" s="9" t="s">
        <v>32</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IL12B gene from adenine (A) to cytosine (C) resulting in incorrect protein function. This substitution of a single nucleotide is known as a missense variant.</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ht="15.75" x14ac:dyDescent="0.25">
      <c r="A36" s="15" t="s">
        <v>33</v>
      </c>
      <c r="B36" s="9" t="str">
        <f>"cytosine (C)"</f>
        <v>cytosine (C)</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ht="15.75" x14ac:dyDescent="0.25">
      <c r="A37" s="15" t="s">
        <v>35</v>
      </c>
      <c r="B37" s="9" t="s">
        <v>289</v>
      </c>
      <c r="C37" s="3" t="str">
        <f>"  &lt;/Variant&gt;"</f>
        <v xml:space="preserve">  &lt;/Variant&gt;</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ht="15.75" x14ac:dyDescent="0.25">
      <c r="A38" s="27"/>
      <c r="B38" s="17"/>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ht="15.75" x14ac:dyDescent="0.25">
      <c r="A39" s="27"/>
      <c r="B39" s="17"/>
      <c r="C39" s="18" t="str">
        <f>C20</f>
        <v>&lt;# C1095A #&gt;</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ht="15.75" x14ac:dyDescent="0.25">
      <c r="A40" s="15" t="s">
        <v>37</v>
      </c>
      <c r="B40" s="21" t="str">
        <f>H14</f>
        <v>NC_000005.10:g.</v>
      </c>
      <c r="C40" s="3" t="str">
        <f>CONCATENATE("  &lt;Genotype hgvs=",CHAR(34),B40,B41,";",B42,CHAR(34)," name=",CHAR(34),B22,CHAR(34),"&gt; ")</f>
        <v xml:space="preserve">  &lt;Genotype hgvs="NC_000005.10:g.[159315006G&gt;T];[159315006=]" name="C1095A"&gt;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ht="15.75" x14ac:dyDescent="0.25">
      <c r="A41" s="15" t="s">
        <v>35</v>
      </c>
      <c r="B41" s="21" t="str">
        <f t="shared" ref="B41:B45" si="1">H15</f>
        <v>[159315006G&gt;T]</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ht="15.75" x14ac:dyDescent="0.25">
      <c r="A42" s="15" t="s">
        <v>31</v>
      </c>
      <c r="B42" s="21" t="str">
        <f t="shared" si="1"/>
        <v>[159315006=]</v>
      </c>
      <c r="C42" s="3" t="s">
        <v>38</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ht="15.75" x14ac:dyDescent="0.25">
      <c r="A43" s="15" t="s">
        <v>39</v>
      </c>
      <c r="B43" s="21" t="str">
        <f t="shared" si="1"/>
        <v>People with this variant have one copy of the [C1095A](https://www.ncbi.nlm.nih.gov/clinvar/variation/352554/) variant. This substitution of a single nucleotide is known as a missense mutation.</v>
      </c>
      <c r="C43" s="3" t="s">
        <v>26</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ht="15.75" x14ac:dyDescent="0.25">
      <c r="A44" s="8" t="s">
        <v>40</v>
      </c>
      <c r="B44" s="21" t="str">
        <f t="shared" si="1"/>
        <v xml:space="preserve"> </v>
      </c>
      <c r="C44" s="3" t="str">
        <f>CONCATENATE("    ",B43)</f>
        <v xml:space="preserve">    People with this variant have one copy of the [C1095A](https://www.ncbi.nlm.nih.gov/clinvar/variation/352554/) variant. This substitution of a single nucleotide is known as a missense mutation.</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ht="15.75" x14ac:dyDescent="0.25">
      <c r="A45" s="8" t="s">
        <v>41</v>
      </c>
      <c r="B45" s="21">
        <f t="shared" si="1"/>
        <v>14.7</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ht="15.75" x14ac:dyDescent="0.25">
      <c r="A46" s="15"/>
      <c r="B46" s="9"/>
      <c r="C46" s="3" t="s">
        <v>42</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ht="15.75" x14ac:dyDescent="0.25">
      <c r="A47" s="8"/>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15.75" x14ac:dyDescent="0.25">
      <c r="A48" s="8"/>
      <c r="B48" s="9"/>
      <c r="C48" s="3" t="str">
        <f>CONCATENATE("    ",B44)</f>
        <v xml:space="preserve">     </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5.75" x14ac:dyDescent="0.25">
      <c r="A49" s="8"/>
      <c r="B49" s="9"/>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5.75" x14ac:dyDescent="0.25">
      <c r="A50" s="8"/>
      <c r="B50" s="9"/>
      <c r="C50" s="3" t="s">
        <v>43</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5.75" x14ac:dyDescent="0.25">
      <c r="A51" s="15"/>
      <c r="B51" s="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ht="15.75" x14ac:dyDescent="0.25">
      <c r="A52" s="15"/>
      <c r="B52" s="9"/>
      <c r="C52" s="3" t="str">
        <f>CONCATENATE( "    &lt;piechart percentage=",B45," /&gt;")</f>
        <v xml:space="preserve">    &lt;piechart percentage=14.7 /&gt;</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ht="15.75" x14ac:dyDescent="0.25">
      <c r="A53" s="15"/>
      <c r="B53" s="9"/>
      <c r="C53" s="3" t="str">
        <f>"  &lt;/Genotype&gt;"</f>
        <v xml:space="preserve">  &lt;/Genotype&gt;</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ht="15.75" x14ac:dyDescent="0.25">
      <c r="A54" s="15" t="s">
        <v>44</v>
      </c>
      <c r="B54" s="9" t="str">
        <f>H20</f>
        <v>People with this variant have two copies of the [C1095A](https://www.ncbi.nlm.nih.gov/clinvar/variation/352554/) variant. This substitution of a single nucleotide is known as a missense mutation.</v>
      </c>
      <c r="C54" s="3" t="str">
        <f>CONCATENATE("  &lt;Genotype hgvs=",CHAR(34),B40,B41,";",B41,CHAR(34)," name=",CHAR(34),B22,CHAR(34),"&gt; ")</f>
        <v xml:space="preserve">  &lt;Genotype hgvs="NC_000005.10:g.[159315006G&gt;T];[159315006G&gt;T]" name="C1095A"&gt; </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ht="15.75" x14ac:dyDescent="0.25">
      <c r="A55" s="8" t="s">
        <v>45</v>
      </c>
      <c r="B55" s="9" t="str">
        <f t="shared" ref="B55:B56" si="2">H21</f>
        <v xml:space="preserve"> </v>
      </c>
      <c r="C55" s="3" t="s">
        <v>26</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ht="15.75" x14ac:dyDescent="0.25">
      <c r="A56" s="8" t="s">
        <v>41</v>
      </c>
      <c r="B56" s="9">
        <f t="shared" si="2"/>
        <v>4.3</v>
      </c>
      <c r="C56" s="3" t="s">
        <v>38</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15.75" x14ac:dyDescent="0.25">
      <c r="A57" s="8"/>
      <c r="B57" s="9"/>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ht="15.75" x14ac:dyDescent="0.25">
      <c r="A58" s="15"/>
      <c r="B58" s="9"/>
      <c r="C58" s="3" t="str">
        <f>CONCATENATE("    ",B54)</f>
        <v xml:space="preserve">    People with this variant have two copies of the [C1095A](https://www.ncbi.nlm.nih.gov/clinvar/variation/352554/) variant. This substitution of a single nucleotide is known as a missense mutation.</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ht="15.75" x14ac:dyDescent="0.25">
      <c r="A59" s="8"/>
      <c r="B59" s="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15.75" x14ac:dyDescent="0.25">
      <c r="A60" s="8"/>
      <c r="B60" s="9"/>
      <c r="C60" s="3" t="s">
        <v>42</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ht="15.75" x14ac:dyDescent="0.25">
      <c r="A61" s="8"/>
      <c r="B61" s="9"/>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ht="15.75" x14ac:dyDescent="0.25">
      <c r="A62" s="8"/>
      <c r="B62" s="9"/>
      <c r="C62" s="3" t="str">
        <f>CONCATENATE("    ",B55)</f>
        <v xml:space="preserve">     </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ht="15.75" x14ac:dyDescent="0.25">
      <c r="A63" s="8"/>
      <c r="B63" s="9"/>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ht="15.75" x14ac:dyDescent="0.25">
      <c r="A64" s="15"/>
      <c r="B64" s="9"/>
      <c r="C64" s="3" t="s">
        <v>43</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ht="15.75" x14ac:dyDescent="0.25">
      <c r="A65" s="15"/>
      <c r="B65" s="9"/>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ht="15.75" x14ac:dyDescent="0.25">
      <c r="A66" s="15"/>
      <c r="B66" s="9"/>
      <c r="C66" s="3" t="str">
        <f>CONCATENATE( "    &lt;piechart percentage=",B56," /&gt;")</f>
        <v xml:space="preserve">    &lt;piechart percentage=4.3 /&gt;</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15.75" x14ac:dyDescent="0.25">
      <c r="A67" s="15"/>
      <c r="B67" s="9"/>
      <c r="C67" s="3" t="str">
        <f>"  &lt;/Genotype&gt;"</f>
        <v xml:space="preserve">  &lt;/Genotype&gt;</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15.75" x14ac:dyDescent="0.25">
      <c r="A68" s="15" t="s">
        <v>46</v>
      </c>
      <c r="B68" s="9" t="str">
        <f>H23</f>
        <v>Your IL12B gene has no variants. A normal gene is referred to as a "wild-type" gene.</v>
      </c>
      <c r="C68" s="3" t="str">
        <f>CONCATENATE("  &lt;Genotype hgvs=",CHAR(34),B40,B42,";",B42,CHAR(34)," name=",CHAR(34),B22,CHAR(34),"&gt; ")</f>
        <v xml:space="preserve">  &lt;Genotype hgvs="NC_000005.10:g.[159315006=];[159315006=]" name="C1095A"&gt; </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15.75" x14ac:dyDescent="0.25">
      <c r="A69" s="8" t="s">
        <v>47</v>
      </c>
      <c r="B69" s="9" t="str">
        <f t="shared" ref="B69:B70" si="3">H24</f>
        <v xml:space="preserve"> </v>
      </c>
      <c r="C69" s="3" t="s">
        <v>26</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15.75" x14ac:dyDescent="0.25">
      <c r="A70" s="8" t="s">
        <v>41</v>
      </c>
      <c r="B70" s="9">
        <f t="shared" si="3"/>
        <v>81</v>
      </c>
      <c r="C70" s="3" t="s">
        <v>38</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15.75" x14ac:dyDescent="0.25">
      <c r="A71" s="15"/>
      <c r="B71" s="9"/>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ht="15.75" x14ac:dyDescent="0.25">
      <c r="A72" s="8"/>
      <c r="B72" s="9"/>
      <c r="C72" s="3" t="str">
        <f>CONCATENATE("    ",B68)</f>
        <v xml:space="preserve">    Your IL12B gene has no variants. A normal gene is referred to as a "wild-type" gene.</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15.75" x14ac:dyDescent="0.25">
      <c r="A73" s="8"/>
      <c r="B73" s="9"/>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15.75" x14ac:dyDescent="0.25">
      <c r="A74" s="15"/>
      <c r="B74" s="9"/>
      <c r="C74" s="3" t="s">
        <v>43</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ht="15.75" x14ac:dyDescent="0.25">
      <c r="A75" s="15"/>
      <c r="B75" s="9"/>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ht="15.75" x14ac:dyDescent="0.25">
      <c r="A76" s="15"/>
      <c r="B76" s="9"/>
      <c r="C76" s="3" t="str">
        <f>CONCATENATE( "    &lt;piechart percentage=",B70," /&gt;")</f>
        <v xml:space="preserve">    &lt;piechart percentage=81 /&gt;</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ht="15.75" x14ac:dyDescent="0.25">
      <c r="A77" s="15"/>
      <c r="B77" s="9"/>
      <c r="C77" s="3" t="str">
        <f>"  &lt;/Genotype&gt;"</f>
        <v xml:space="preserve">  &lt;/Genotype&gt;</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ht="15.75" x14ac:dyDescent="0.25">
      <c r="A78" s="15"/>
      <c r="B78" s="9"/>
      <c r="C78" s="3" t="str">
        <f>C26</f>
        <v>&lt;# T159323005C #&gt;</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ht="15.75" x14ac:dyDescent="0.25">
      <c r="A79" s="15" t="s">
        <v>37</v>
      </c>
      <c r="B79" s="21" t="str">
        <f>I14</f>
        <v>NC_000005.10:g.</v>
      </c>
      <c r="C79" s="3" t="str">
        <f>CONCATENATE("  &lt;Genotype hgvs=",CHAR(34),B79,B80,";",B81,CHAR(34)," name=",CHAR(34),B28,CHAR(34),"&gt; ")</f>
        <v xml:space="preserve">  &lt;Genotype hgvs="NC_000005.10:g.[159323005T&gt;C];[159323005=]" name="T159323005C"&gt; </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15.75" x14ac:dyDescent="0.25">
      <c r="A80" s="15" t="s">
        <v>35</v>
      </c>
      <c r="B80" s="21" t="str">
        <f t="shared" ref="B80:B84" si="4">I15</f>
        <v>[159323005T&gt;C]</v>
      </c>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ht="15.75" x14ac:dyDescent="0.25">
      <c r="A81" s="15" t="s">
        <v>31</v>
      </c>
      <c r="B81" s="21" t="str">
        <f t="shared" si="4"/>
        <v>[159323005=]</v>
      </c>
      <c r="C81" s="3" t="s">
        <v>38</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ht="15.75" x14ac:dyDescent="0.25">
      <c r="A82" s="15" t="s">
        <v>39</v>
      </c>
      <c r="B82" s="21" t="str">
        <f t="shared" si="4"/>
        <v>People with this variant have one copy of the [T159323005C](https://www.ncbi.nlm.nih.gov/projects/SNP/snp_ref.cgi?rs=2288831) variant. This substitution of a single nucleotide is known as a missense mutation.</v>
      </c>
      <c r="C82" s="3" t="s">
        <v>26</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15.75" x14ac:dyDescent="0.25">
      <c r="A83" s="8" t="s">
        <v>40</v>
      </c>
      <c r="B83" s="21" t="str">
        <f t="shared" si="4"/>
        <v>You are in the Moderate Loss of Function category. See below for more information.</v>
      </c>
      <c r="C83" s="3" t="str">
        <f>CONCATENATE("    ",B82)</f>
        <v xml:space="preserve">    People with this variant have one copy of the [T159323005C](https://www.ncbi.nlm.nih.gov/projects/SNP/snp_ref.cgi?rs=2288831) variant. This substitution of a single nucleotide is known as a missense mutation.</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ht="15.75" x14ac:dyDescent="0.25">
      <c r="A84" s="8" t="s">
        <v>41</v>
      </c>
      <c r="B84" s="21">
        <f t="shared" si="4"/>
        <v>39.700000000000003</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ht="15.75" x14ac:dyDescent="0.25">
      <c r="A85" s="15"/>
      <c r="B85" s="9"/>
      <c r="C85" s="3" t="s">
        <v>42</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ht="15.75" x14ac:dyDescent="0.25">
      <c r="A86" s="8"/>
      <c r="B86" s="9"/>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ht="15.75" x14ac:dyDescent="0.25">
      <c r="A87" s="8"/>
      <c r="B87" s="9"/>
      <c r="C87" s="3" t="str">
        <f>CONCATENATE("    ",B83)</f>
        <v xml:space="preserve">    You are in the Moderate Loss of Function category. See below for more information.</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ht="15.75" x14ac:dyDescent="0.25">
      <c r="A88" s="8"/>
      <c r="B88" s="9"/>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ht="15.75" x14ac:dyDescent="0.25">
      <c r="A89" s="8"/>
      <c r="B89" s="9"/>
      <c r="C89" s="3" t="s">
        <v>43</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ht="15.75" x14ac:dyDescent="0.25">
      <c r="A90" s="15"/>
      <c r="B90" s="9"/>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ht="15.75" x14ac:dyDescent="0.25">
      <c r="A91" s="15"/>
      <c r="B91" s="9"/>
      <c r="C91" s="3" t="str">
        <f>CONCATENATE( "    &lt;piechart percentage=",B84," /&gt;")</f>
        <v xml:space="preserve">    &lt;piechart percentage=39.7 /&gt;</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ht="15.75" x14ac:dyDescent="0.25">
      <c r="A92" s="15"/>
      <c r="B92" s="9"/>
      <c r="C92" s="3" t="str">
        <f>"  &lt;/Genotype&gt;"</f>
        <v xml:space="preserve">  &lt;/Genotype&gt;</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ht="15.75" x14ac:dyDescent="0.25">
      <c r="A93" s="15" t="s">
        <v>44</v>
      </c>
      <c r="B93" s="9" t="str">
        <f>I20</f>
        <v>People with this variant have two copies of the [T159323005C](https://www.ncbi.nlm.nih.gov/projects/SNP/snp_ref.cgi?rs=2288831) variant. This substitution of a single nucleotide is known as a missense mutation.</v>
      </c>
      <c r="C93" s="3" t="str">
        <f>CONCATENATE("  &lt;Genotype hgvs=",CHAR(34),B79,B80,";",B80,CHAR(34)," name=",CHAR(34),B28,CHAR(34),"&gt; ")</f>
        <v xml:space="preserve">  &lt;Genotype hgvs="NC_000005.10:g.[159323005T&gt;C];[159323005T&gt;C]" name="T159323005C"&gt; </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ht="15.75" x14ac:dyDescent="0.25">
      <c r="A94" s="8" t="s">
        <v>45</v>
      </c>
      <c r="B94" s="9" t="str">
        <f t="shared" ref="B94:B95" si="5">I21</f>
        <v>You are in the Moderate Loss of Function category. See below for more information.</v>
      </c>
      <c r="C94" s="3" t="s">
        <v>26</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ht="15.75" x14ac:dyDescent="0.25">
      <c r="A95" s="8" t="s">
        <v>41</v>
      </c>
      <c r="B95" s="9">
        <f t="shared" si="5"/>
        <v>26.2</v>
      </c>
      <c r="C95" s="3" t="s">
        <v>38</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ht="15.75" x14ac:dyDescent="0.25">
      <c r="A96" s="8"/>
      <c r="B96" s="9"/>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ht="15.75" x14ac:dyDescent="0.25">
      <c r="A97" s="15"/>
      <c r="B97" s="9"/>
      <c r="C97" s="3" t="str">
        <f>CONCATENATE("    ",B93)</f>
        <v xml:space="preserve">    People with this variant have two copies of the [T159323005C](https://www.ncbi.nlm.nih.gov/projects/SNP/snp_ref.cgi?rs=2288831) variant. This substitution of a single nucleotide is known as a missense mutation.</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ht="15.75" x14ac:dyDescent="0.25">
      <c r="A98" s="8"/>
      <c r="B98" s="9"/>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ht="15.75" x14ac:dyDescent="0.25">
      <c r="A99" s="8"/>
      <c r="B99" s="9"/>
      <c r="C99" s="3" t="s">
        <v>42</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ht="15.75" x14ac:dyDescent="0.25">
      <c r="A100" s="8"/>
      <c r="B100" s="9"/>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ht="15.75" x14ac:dyDescent="0.25">
      <c r="A101" s="8"/>
      <c r="B101" s="9"/>
      <c r="C101" s="3" t="str">
        <f>CONCATENATE("    ",B94)</f>
        <v xml:space="preserve">    You are in the Moderate Loss of Function category. See below for more information.</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ht="15.75" x14ac:dyDescent="0.25">
      <c r="A102" s="8"/>
      <c r="B102" s="9"/>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ht="15.75" x14ac:dyDescent="0.25">
      <c r="A103" s="15"/>
      <c r="B103" s="9"/>
      <c r="C103" s="3" t="s">
        <v>43</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ht="15.75" x14ac:dyDescent="0.25">
      <c r="A104" s="15"/>
      <c r="B104" s="9"/>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ht="15.75" x14ac:dyDescent="0.25">
      <c r="A105" s="15"/>
      <c r="B105" s="9"/>
      <c r="C105" s="3" t="str">
        <f>CONCATENATE( "    &lt;piechart percentage=",B95," /&gt;")</f>
        <v xml:space="preserve">    &lt;piechart percentage=26.2 /&gt;</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ht="15.75" x14ac:dyDescent="0.25">
      <c r="A106" s="15"/>
      <c r="B106" s="9"/>
      <c r="C106" s="3" t="str">
        <f>"  &lt;/Genotype&gt;"</f>
        <v xml:space="preserve">  &lt;/Genotype&gt;</v>
      </c>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ht="15.75" x14ac:dyDescent="0.25">
      <c r="A107" s="15" t="s">
        <v>46</v>
      </c>
      <c r="B107" s="9" t="str">
        <f>I23</f>
        <v>Your IL12B gene has no variants. A normal gene is referred to as a "wild-type" gene.</v>
      </c>
      <c r="C107" s="3" t="str">
        <f>CONCATENATE("  &lt;Genotype hgvs=",CHAR(34),B79,B81,";",B81,CHAR(34)," name=",CHAR(34),B28,CHAR(34),"&gt; ")</f>
        <v xml:space="preserve">  &lt;Genotype hgvs="NC_000005.10:g.[159323005=];[159323005=]" name="T159323005C"&gt; </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ht="15.75" x14ac:dyDescent="0.25">
      <c r="A108" s="8" t="s">
        <v>47</v>
      </c>
      <c r="B108" s="9" t="str">
        <f t="shared" ref="B108:B109" si="6">I24</f>
        <v>This variant is not associated with increased risk.</v>
      </c>
      <c r="C108" s="3" t="s">
        <v>26</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ht="15.75" x14ac:dyDescent="0.25">
      <c r="A109" s="8" t="s">
        <v>41</v>
      </c>
      <c r="B109" s="9">
        <f t="shared" si="6"/>
        <v>34.1</v>
      </c>
      <c r="C109" s="3" t="s">
        <v>38</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ht="15.75" x14ac:dyDescent="0.25">
      <c r="A110" s="15"/>
      <c r="B110" s="9"/>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ht="15.75" x14ac:dyDescent="0.25">
      <c r="A111" s="8"/>
      <c r="B111" s="9"/>
      <c r="C111" s="3" t="str">
        <f>CONCATENATE("    ",B107)</f>
        <v xml:space="preserve">    Your IL12B gene has no variants. A normal gene is referred to as a "wild-type" gene.</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spans="1:32" ht="15.75" x14ac:dyDescent="0.25">
      <c r="A112" s="8"/>
      <c r="B112" s="9"/>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spans="1:32" ht="15.75" x14ac:dyDescent="0.25">
      <c r="A113" s="15"/>
      <c r="B113" s="9"/>
      <c r="C113" s="3" t="s">
        <v>43</v>
      </c>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spans="1:32" ht="15.75" x14ac:dyDescent="0.25">
      <c r="A114" s="15"/>
      <c r="B114" s="9"/>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spans="1:32" ht="15.75" x14ac:dyDescent="0.25">
      <c r="A115" s="15"/>
      <c r="B115" s="9"/>
      <c r="C115" s="3" t="str">
        <f>CONCATENATE( "    &lt;piechart percentage=",B109," /&gt;")</f>
        <v xml:space="preserve">    &lt;piechart percentage=34.1 /&gt;</v>
      </c>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spans="1:32" ht="15.75" x14ac:dyDescent="0.25">
      <c r="A116" s="15"/>
      <c r="B116" s="9"/>
      <c r="C116" s="3" t="str">
        <f>"  &lt;/Genotype&gt;"</f>
        <v xml:space="preserve">  &lt;/Genotype&gt;</v>
      </c>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spans="1:32" ht="15.75" x14ac:dyDescent="0.25">
      <c r="A117" s="15"/>
      <c r="B117" s="9"/>
      <c r="C117" s="3" t="str">
        <f>C32</f>
        <v>&lt;# A159C #&gt;</v>
      </c>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spans="1:32" ht="15.75" x14ac:dyDescent="0.25">
      <c r="A118" s="15" t="s">
        <v>37</v>
      </c>
      <c r="B118" s="21" t="str">
        <f>J14</f>
        <v>NC_000005.10:g.</v>
      </c>
      <c r="C118" s="3" t="str">
        <f>CONCATENATE("  &lt;Genotype hgvs=",CHAR(34),B118,B119,";",B120,CHAR(34)," name=",CHAR(34),B34,CHAR(34),"&gt; ")</f>
        <v xml:space="preserve">  &lt;Genotype hgvs="NC_000005.10:g.[159315942T&gt;G];[159315942=]" name="A159C"&gt; </v>
      </c>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spans="1:32" ht="15.75" x14ac:dyDescent="0.25">
      <c r="A119" s="15" t="s">
        <v>35</v>
      </c>
      <c r="B119" s="21" t="str">
        <f t="shared" ref="B119:B123" si="7">J15</f>
        <v>[159315942T&gt;G]</v>
      </c>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spans="1:32" ht="15.75" x14ac:dyDescent="0.25">
      <c r="A120" s="15" t="s">
        <v>31</v>
      </c>
      <c r="B120" s="21" t="str">
        <f t="shared" si="7"/>
        <v>[159315942=]</v>
      </c>
      <c r="C120" s="3" t="s">
        <v>38</v>
      </c>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spans="1:32" ht="15.75" x14ac:dyDescent="0.25">
      <c r="A121" s="15" t="s">
        <v>39</v>
      </c>
      <c r="B121" s="21" t="str">
        <f t="shared" si="7"/>
        <v>People with this variant have one copy of the [A159C](https://www.ncbi.nlm.nih.gov/clinvar/variation/352569/) variant. This substitution of a single nucleotide is known as a missense mutation.</v>
      </c>
      <c r="C121" s="3" t="s">
        <v>26</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spans="1:32" ht="15.75" x14ac:dyDescent="0.25">
      <c r="A122" s="8" t="s">
        <v>40</v>
      </c>
      <c r="B122" s="21" t="str">
        <f t="shared" si="7"/>
        <v>You are in the Moderate Loss of Function category. See below for more information.</v>
      </c>
      <c r="C122" s="3" t="str">
        <f>CONCATENATE("    ",B121)</f>
        <v xml:space="preserve">    People with this variant have one copy of the [A159C](https://www.ncbi.nlm.nih.gov/clinvar/variation/352569/) variant. This substitution of a single nucleotide is known as a missense mutation.</v>
      </c>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spans="1:32" ht="15.75" x14ac:dyDescent="0.25">
      <c r="A123" s="8" t="s">
        <v>41</v>
      </c>
      <c r="B123" s="21">
        <f t="shared" si="7"/>
        <v>46</v>
      </c>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spans="1:32" ht="15.75" x14ac:dyDescent="0.25">
      <c r="A124" s="15"/>
      <c r="B124" s="9"/>
      <c r="C124" s="3" t="s">
        <v>42</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spans="1:32" ht="15.75" x14ac:dyDescent="0.25">
      <c r="A125" s="8"/>
      <c r="B125" s="9"/>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spans="1:32" ht="15.75" x14ac:dyDescent="0.25">
      <c r="A126" s="8"/>
      <c r="B126" s="9"/>
      <c r="C126" s="3" t="str">
        <f>CONCATENATE("    ",B122)</f>
        <v xml:space="preserve">    You are in the Moderate Loss of Function category. See below for more information.</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spans="1:32" ht="15.75" x14ac:dyDescent="0.25">
      <c r="A127" s="8"/>
      <c r="B127" s="9"/>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spans="1:32" ht="15.75" x14ac:dyDescent="0.25">
      <c r="A128" s="8"/>
      <c r="B128" s="9"/>
      <c r="C128" s="3" t="s">
        <v>43</v>
      </c>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spans="1:32" ht="15.75" x14ac:dyDescent="0.25">
      <c r="A129" s="15"/>
      <c r="B129" s="9"/>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spans="1:32" ht="15.75" x14ac:dyDescent="0.25">
      <c r="A130" s="15"/>
      <c r="B130" s="9"/>
      <c r="C130" s="3" t="str">
        <f>CONCATENATE( "    &lt;piechart percentage=",B123," /&gt;")</f>
        <v xml:space="preserve">    &lt;piechart percentage=46 /&gt;</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spans="1:32" ht="15.75" x14ac:dyDescent="0.25">
      <c r="A131" s="15"/>
      <c r="B131" s="9"/>
      <c r="C131" s="3" t="str">
        <f>"  &lt;/Genotype&gt;"</f>
        <v xml:space="preserve">  &lt;/Genotype&gt;</v>
      </c>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spans="1:32" ht="15.75" x14ac:dyDescent="0.25">
      <c r="A132" s="15" t="s">
        <v>44</v>
      </c>
      <c r="B132" s="9" t="str">
        <f>J20</f>
        <v>People with this variant have two copies of the [A159C](https://www.ncbi.nlm.nih.gov/clinvar/variation/352569/) variant. This substitution of a single nucleotide is known as a missense mutation.</v>
      </c>
      <c r="C132" s="3" t="str">
        <f>CONCATENATE("  &lt;Genotype hgvs=",CHAR(34),B118,B119,";",B119,CHAR(34)," name=",CHAR(34),B34,CHAR(34),"&gt; ")</f>
        <v xml:space="preserve">  &lt;Genotype hgvs="NC_000005.10:g.[159315942T&gt;G];[159315942T&gt;G]" name="A159C"&gt; </v>
      </c>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spans="1:32" ht="15.75" x14ac:dyDescent="0.25">
      <c r="A133" s="8" t="s">
        <v>45</v>
      </c>
      <c r="B133" s="9" t="str">
        <f t="shared" ref="B133:B134" si="8">J21</f>
        <v>This variant is not associated with increased risk.</v>
      </c>
      <c r="C133" s="3" t="s">
        <v>26</v>
      </c>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spans="1:32" ht="15.75" x14ac:dyDescent="0.25">
      <c r="A134" s="8" t="s">
        <v>41</v>
      </c>
      <c r="B134" s="9">
        <f t="shared" si="8"/>
        <v>52.5</v>
      </c>
      <c r="C134" s="3" t="s">
        <v>38</v>
      </c>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spans="1:32" ht="15.75" x14ac:dyDescent="0.25">
      <c r="A135" s="8"/>
      <c r="B135" s="9"/>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spans="1:32" ht="15.75" x14ac:dyDescent="0.25">
      <c r="A136" s="15"/>
      <c r="B136" s="9"/>
      <c r="C136" s="3" t="str">
        <f>CONCATENATE("    ",B132)</f>
        <v xml:space="preserve">    People with this variant have two copies of the [A159C](https://www.ncbi.nlm.nih.gov/clinvar/variation/352569/) variant. This substitution of a single nucleotide is known as a missense mutation.</v>
      </c>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spans="1:32" ht="15.75" x14ac:dyDescent="0.25">
      <c r="A137" s="8"/>
      <c r="B137" s="9"/>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spans="1:32" ht="15.75" x14ac:dyDescent="0.25">
      <c r="A138" s="8"/>
      <c r="B138" s="9"/>
      <c r="C138" s="3" t="s">
        <v>42</v>
      </c>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spans="1:32" ht="15.75" x14ac:dyDescent="0.25">
      <c r="A139" s="8"/>
      <c r="B139" s="9"/>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spans="1:32" ht="15.75" x14ac:dyDescent="0.25">
      <c r="A140" s="8"/>
      <c r="B140" s="9"/>
      <c r="C140" s="3" t="str">
        <f>CONCATENATE("    ",B133)</f>
        <v xml:space="preserve">    This variant is not associated with increased risk.</v>
      </c>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spans="1:32" ht="15.75" x14ac:dyDescent="0.25">
      <c r="A141" s="8"/>
      <c r="B141" s="9"/>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ht="15.75" x14ac:dyDescent="0.25">
      <c r="A142" s="15"/>
      <c r="B142" s="9"/>
      <c r="C142" s="3" t="s">
        <v>43</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spans="1:32" ht="15.75" x14ac:dyDescent="0.25">
      <c r="A143" s="15"/>
      <c r="B143" s="9"/>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ht="15.75" x14ac:dyDescent="0.25">
      <c r="A144" s="15"/>
      <c r="B144" s="9"/>
      <c r="C144" s="3" t="str">
        <f>CONCATENATE( "    &lt;piechart percentage=",B134," /&gt;")</f>
        <v xml:space="preserve">    &lt;piechart percentage=52.5 /&gt;</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ht="15.75" x14ac:dyDescent="0.25">
      <c r="A145" s="15"/>
      <c r="B145" s="9"/>
      <c r="C145" s="3" t="str">
        <f>"  &lt;/Genotype&gt;"</f>
        <v xml:space="preserve">  &lt;/Genotype&gt;</v>
      </c>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ht="15.75" x14ac:dyDescent="0.25">
      <c r="A146" s="15" t="s">
        <v>46</v>
      </c>
      <c r="B146" s="9" t="str">
        <f>J23</f>
        <v>Your IL12B gene has no variants. A normal gene is referred to as a "wild-type" gene.</v>
      </c>
      <c r="C146" s="3" t="str">
        <f>CONCATENATE("  &lt;Genotype hgvs=",CHAR(34),B118,B120,";",B120,CHAR(34)," name=",CHAR(34),B34,CHAR(34),"&gt; ")</f>
        <v xml:space="preserve">  &lt;Genotype hgvs="NC_000005.10:g.[159315942=];[159315942=]" name="A159C"&gt; </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ht="15.75" x14ac:dyDescent="0.25">
      <c r="A147" s="8" t="s">
        <v>47</v>
      </c>
      <c r="B147" s="9" t="str">
        <f t="shared" ref="B147:B148" si="9">J24</f>
        <v>This variant is not associated with increased risk.</v>
      </c>
      <c r="C147" s="3" t="s">
        <v>26</v>
      </c>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ht="15.75" x14ac:dyDescent="0.25">
      <c r="A148" s="8" t="s">
        <v>41</v>
      </c>
      <c r="B148" s="9">
        <f t="shared" si="9"/>
        <v>1.5</v>
      </c>
      <c r="C148" s="3" t="s">
        <v>38</v>
      </c>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ht="15.75" x14ac:dyDescent="0.25">
      <c r="A149" s="15"/>
      <c r="B149" s="9"/>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ht="15.75" x14ac:dyDescent="0.25">
      <c r="A150" s="8"/>
      <c r="B150" s="9"/>
      <c r="C150" s="3" t="str">
        <f>CONCATENATE("    ",B146)</f>
        <v xml:space="preserve">    Your IL12B gene has no variants. A normal gene is referred to as a "wild-type" gene.</v>
      </c>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ht="15.75" x14ac:dyDescent="0.25">
      <c r="A151" s="8"/>
      <c r="B151" s="9"/>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ht="15.75" x14ac:dyDescent="0.25">
      <c r="A152" s="15"/>
      <c r="B152" s="9"/>
      <c r="C152" s="3" t="s">
        <v>43</v>
      </c>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ht="15.75" x14ac:dyDescent="0.25">
      <c r="A153" s="15"/>
      <c r="B153" s="9"/>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ht="15.75" x14ac:dyDescent="0.25">
      <c r="A154" s="15"/>
      <c r="B154" s="9"/>
      <c r="C154" s="3" t="str">
        <f>CONCATENATE( "    &lt;piechart percentage=",B148," /&gt;")</f>
        <v xml:space="preserve">    &lt;piechart percentage=1.5 /&gt;</v>
      </c>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ht="15.75" x14ac:dyDescent="0.25">
      <c r="A155" s="15"/>
      <c r="B155" s="9"/>
      <c r="C155" s="3" t="str">
        <f>"  &lt;/Genotype&gt;"</f>
        <v xml:space="preserve">  &lt;/Genotype&gt;</v>
      </c>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spans="1:32" s="3" customFormat="1" ht="15.75" x14ac:dyDescent="0.25">
      <c r="A156" s="15"/>
      <c r="B156" s="9"/>
      <c r="C156" s="3" t="s">
        <v>48</v>
      </c>
    </row>
    <row r="157" spans="1:32" s="3" customFormat="1" ht="15.75" x14ac:dyDescent="0.25">
      <c r="A157" s="15" t="s">
        <v>49</v>
      </c>
      <c r="B157" s="9" t="str">
        <f>CONCATENATE("Your ",B2," gene has an unknown variant.")</f>
        <v>Your IL12B gene has an unknown variant.</v>
      </c>
      <c r="C157" s="3" t="str">
        <f>CONCATENATE("  &lt;Genotype hgvs=",CHAR(34),"unknown",CHAR(34),"&gt; ")</f>
        <v xml:space="preserve">  &lt;Genotype hgvs="unknown"&gt; </v>
      </c>
    </row>
    <row r="158" spans="1:32" s="3" customFormat="1" ht="15.75" x14ac:dyDescent="0.25">
      <c r="A158" s="8" t="s">
        <v>49</v>
      </c>
      <c r="B158" s="9" t="s">
        <v>50</v>
      </c>
      <c r="C158" s="3" t="s">
        <v>26</v>
      </c>
    </row>
    <row r="159" spans="1:32" s="3" customFormat="1" ht="15.75" x14ac:dyDescent="0.25">
      <c r="A159" s="8" t="s">
        <v>41</v>
      </c>
      <c r="B159" s="9"/>
      <c r="C159" s="3" t="s">
        <v>38</v>
      </c>
    </row>
    <row r="160" spans="1:32" s="3" customFormat="1" ht="15.75" x14ac:dyDescent="0.25">
      <c r="A160" s="8"/>
      <c r="B160" s="9"/>
    </row>
    <row r="161" spans="1:3" s="3" customFormat="1" ht="15.75" x14ac:dyDescent="0.25">
      <c r="A161" s="8"/>
      <c r="B161" s="9"/>
      <c r="C161" s="3" t="str">
        <f>CONCATENATE("    ",B157)</f>
        <v xml:space="preserve">    Your IL12B gene has an unknown variant.</v>
      </c>
    </row>
    <row r="162" spans="1:3" s="3" customFormat="1" ht="15.75" x14ac:dyDescent="0.25">
      <c r="A162" s="8"/>
      <c r="B162" s="9"/>
    </row>
    <row r="163" spans="1:3" s="3" customFormat="1" ht="15.75" x14ac:dyDescent="0.25">
      <c r="A163" s="8"/>
      <c r="B163" s="9"/>
      <c r="C163" s="3" t="s">
        <v>42</v>
      </c>
    </row>
    <row r="164" spans="1:3" s="3" customFormat="1" ht="15.75" x14ac:dyDescent="0.25">
      <c r="A164" s="8"/>
      <c r="B164" s="9"/>
    </row>
    <row r="165" spans="1:3" s="3" customFormat="1" ht="15.75" x14ac:dyDescent="0.25">
      <c r="A165" s="15"/>
      <c r="B165" s="9"/>
      <c r="C165" s="3" t="str">
        <f>CONCATENATE("    ",B158)</f>
        <v xml:space="preserve">    The effect is unknown.</v>
      </c>
    </row>
    <row r="166" spans="1:3" s="3" customFormat="1" ht="15.75" x14ac:dyDescent="0.25">
      <c r="A166" s="8"/>
      <c r="B166" s="9"/>
    </row>
    <row r="167" spans="1:3" s="3" customFormat="1" ht="15.75" x14ac:dyDescent="0.25">
      <c r="A167" s="15"/>
      <c r="B167" s="9"/>
      <c r="C167" s="3" t="s">
        <v>43</v>
      </c>
    </row>
    <row r="168" spans="1:3" s="3" customFormat="1" ht="15.75" x14ac:dyDescent="0.25">
      <c r="A168" s="15"/>
      <c r="B168" s="9"/>
    </row>
    <row r="169" spans="1:3" s="3" customFormat="1" ht="15.75" x14ac:dyDescent="0.25">
      <c r="A169" s="15"/>
      <c r="B169" s="9"/>
      <c r="C169" s="3" t="str">
        <f>CONCATENATE( "    &lt;piechart percentage=",B159," /&gt;")</f>
        <v xml:space="preserve">    &lt;piechart percentage= /&gt;</v>
      </c>
    </row>
    <row r="170" spans="1:3" s="3" customFormat="1" ht="15.75" x14ac:dyDescent="0.25">
      <c r="A170" s="15"/>
      <c r="B170" s="9"/>
      <c r="C170" s="3" t="str">
        <f>"  &lt;/Genotype&gt;"</f>
        <v xml:space="preserve">  &lt;/Genotype&gt;</v>
      </c>
    </row>
    <row r="171" spans="1:3" s="3" customFormat="1" ht="15.75" x14ac:dyDescent="0.25">
      <c r="A171" s="15"/>
      <c r="B171" s="9"/>
      <c r="C171" s="3" t="s">
        <v>51</v>
      </c>
    </row>
    <row r="172" spans="1:3" s="3" customFormat="1" ht="15.75" x14ac:dyDescent="0.25">
      <c r="A172" s="15" t="s">
        <v>46</v>
      </c>
      <c r="B172" s="9" t="str">
        <f>CONCATENATE("Your ",B2," gene has no variants. A normal gene is referred to as a ",CHAR(34),"wild-type",CHAR(34)," gene.")</f>
        <v>Your IL12B gene has no variants. A normal gene is referred to as a "wild-type" gene.</v>
      </c>
      <c r="C172" s="3" t="str">
        <f>CONCATENATE("  &lt;Genotype hgvs=",CHAR(34),"wildtype",CHAR(34),"&gt;")</f>
        <v xml:space="preserve">  &lt;Genotype hgvs="wildtype"&gt;</v>
      </c>
    </row>
    <row r="173" spans="1:3" s="3" customFormat="1" ht="15.75" x14ac:dyDescent="0.25">
      <c r="A173" s="8" t="s">
        <v>47</v>
      </c>
      <c r="B173" s="9" t="s">
        <v>52</v>
      </c>
      <c r="C173" s="3" t="s">
        <v>26</v>
      </c>
    </row>
    <row r="174" spans="1:3" s="3" customFormat="1" ht="15.75" x14ac:dyDescent="0.25">
      <c r="A174" s="8" t="s">
        <v>41</v>
      </c>
      <c r="B174" s="9"/>
      <c r="C174" s="3" t="s">
        <v>38</v>
      </c>
    </row>
    <row r="175" spans="1:3" s="3" customFormat="1" ht="15.75" x14ac:dyDescent="0.25">
      <c r="A175" s="8"/>
      <c r="B175" s="9"/>
    </row>
    <row r="176" spans="1:3" s="3" customFormat="1" ht="15.75" x14ac:dyDescent="0.25">
      <c r="A176" s="8"/>
      <c r="B176" s="9"/>
      <c r="C176" s="3" t="str">
        <f>CONCATENATE("    ",B172)</f>
        <v xml:space="preserve">    Your IL12B gene has no variants. A normal gene is referred to as a "wild-type" gene.</v>
      </c>
    </row>
    <row r="177" spans="1:32" s="3" customFormat="1" ht="15.75" x14ac:dyDescent="0.25">
      <c r="A177" s="8"/>
      <c r="B177" s="9"/>
    </row>
    <row r="178" spans="1:32" s="3" customFormat="1" ht="15.75" x14ac:dyDescent="0.25">
      <c r="A178" s="8"/>
      <c r="B178" s="9"/>
      <c r="C178" s="3" t="s">
        <v>42</v>
      </c>
    </row>
    <row r="179" spans="1:32" s="3" customFormat="1" ht="15.75" x14ac:dyDescent="0.25">
      <c r="A179" s="8"/>
      <c r="B179" s="9"/>
    </row>
    <row r="180" spans="1:32" s="3" customFormat="1" ht="15.75" x14ac:dyDescent="0.25">
      <c r="A180" s="8"/>
      <c r="B180" s="9"/>
      <c r="C180" s="3" t="str">
        <f>CONCATENATE("    ",B173)</f>
        <v xml:space="preserve">    Your variant is not associated with any loss of function.</v>
      </c>
    </row>
    <row r="181" spans="1:32" s="3" customFormat="1" ht="15.75" x14ac:dyDescent="0.25">
      <c r="A181" s="8"/>
      <c r="B181" s="9"/>
    </row>
    <row r="182" spans="1:32" s="3" customFormat="1" ht="15.75" x14ac:dyDescent="0.25">
      <c r="A182" s="8"/>
      <c r="B182" s="9"/>
      <c r="C182" s="3" t="s">
        <v>43</v>
      </c>
    </row>
    <row r="183" spans="1:32" s="3" customFormat="1" ht="15.75" x14ac:dyDescent="0.25">
      <c r="A183" s="15"/>
      <c r="B183" s="9"/>
    </row>
    <row r="184" spans="1:32" s="3" customFormat="1" ht="15.75" x14ac:dyDescent="0.25">
      <c r="A184" s="8"/>
      <c r="B184" s="9"/>
      <c r="C184" s="3" t="str">
        <f>CONCATENATE( "    &lt;piechart percentage=",B174," /&gt;")</f>
        <v xml:space="preserve">    &lt;piechart percentage= /&gt;</v>
      </c>
    </row>
    <row r="185" spans="1:32" s="3" customFormat="1" ht="15.75" x14ac:dyDescent="0.25">
      <c r="A185" s="8"/>
      <c r="B185" s="9"/>
      <c r="C185" s="3" t="str">
        <f>"  &lt;/Genotype&gt;"</f>
        <v xml:space="preserve">  &lt;/Genotype&gt;</v>
      </c>
    </row>
    <row r="186" spans="1:32" ht="15.75" x14ac:dyDescent="0.25">
      <c r="A186" s="8"/>
      <c r="B186" s="9"/>
      <c r="C186" s="3" t="str">
        <f>"&lt;/GeneAnalysis&gt;"</f>
        <v>&lt;/GeneAnalysis&gt;</v>
      </c>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spans="1:32" ht="15.75" x14ac:dyDescent="0.25">
      <c r="A187" s="27"/>
      <c r="B187" s="17"/>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row>
    <row r="188" spans="1:32" ht="15.75" x14ac:dyDescent="0.25">
      <c r="A188" s="3" t="s">
        <v>513</v>
      </c>
      <c r="B188" s="9" t="s">
        <v>522</v>
      </c>
      <c r="C188" s="3" t="str">
        <f>CONCATENATE("&lt;# ",A188," ",B188," #&gt;")</f>
        <v>&lt;# symptoms  vision problems; pain; chills and night sweats; multiple chemical sensitivity/allergies; inflamation; #&gt;</v>
      </c>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spans="1:32" ht="15.75" x14ac:dyDescent="0.25">
      <c r="A189" s="3"/>
      <c r="B189" s="9"/>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spans="1:32" ht="15.75" x14ac:dyDescent="0.25">
      <c r="A190" s="3"/>
      <c r="B190" s="9" t="s">
        <v>521</v>
      </c>
      <c r="C190" s="3" t="str">
        <f>CONCATENATE("&lt;symptoms ",B190," /&gt;")</f>
        <v>&lt;symptoms D014786 D010146 D023341 D018777 D007249 /&gt;</v>
      </c>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spans="1:32" ht="15.75" x14ac:dyDescent="0.25">
      <c r="A191" s="3"/>
      <c r="B191" s="9"/>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spans="1:32" ht="15.75" x14ac:dyDescent="0.25">
      <c r="A192" s="3" t="s">
        <v>514</v>
      </c>
      <c r="B192" s="34" t="s">
        <v>527</v>
      </c>
      <c r="C192" s="3" t="str">
        <f>CONCATENATE("&lt;# ",A192," ",B192," #&gt;")</f>
        <v>&lt;# Tissue List brain; #&gt;</v>
      </c>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spans="1:32" ht="15.75" x14ac:dyDescent="0.25">
      <c r="A193" s="3"/>
      <c r="B193" s="9"/>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spans="1:32" ht="15.75" x14ac:dyDescent="0.25">
      <c r="A194" s="3"/>
      <c r="B194" s="34" t="s">
        <v>528</v>
      </c>
      <c r="C194" s="3" t="str">
        <f>CONCATENATE("&lt;TissueList ",B194," /&gt;")</f>
        <v>&lt;TissueList D001921 /&gt;</v>
      </c>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spans="1:32" ht="15.75" x14ac:dyDescent="0.25">
      <c r="A195" s="3"/>
      <c r="B195" s="9"/>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spans="1:32" ht="15.75" x14ac:dyDescent="0.25">
      <c r="A196" s="3" t="s">
        <v>515</v>
      </c>
      <c r="B196" s="9" t="s">
        <v>516</v>
      </c>
      <c r="C196" s="3" t="str">
        <f>CONCATENATE("&lt;# ",A196," ",B196," #&gt;")</f>
        <v>&lt;# Pathways Nicotine metabolism, ion transport, ion channel gating #&gt;</v>
      </c>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spans="1:32" ht="15.75" x14ac:dyDescent="0.25">
      <c r="A197" s="3"/>
      <c r="B197" s="9"/>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spans="1:32" ht="15.75" x14ac:dyDescent="0.25">
      <c r="A198" s="3"/>
      <c r="B198" s="9" t="s">
        <v>517</v>
      </c>
      <c r="C198" s="3" t="str">
        <f>CONCATENATE("&lt;Pathways ",B198," /&gt;")</f>
        <v>&lt;Pathways D011978 D017136 D015640 /&gt;</v>
      </c>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spans="1:32" ht="15.75" x14ac:dyDescent="0.25">
      <c r="A199" s="3"/>
      <c r="B199" s="9"/>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spans="1:32" ht="15.75" x14ac:dyDescent="0.25">
      <c r="A200" s="3" t="s">
        <v>518</v>
      </c>
      <c r="B200" s="3" t="s">
        <v>519</v>
      </c>
      <c r="C200" s="3" t="str">
        <f>CONCATENATE("&lt;# ",A200," ",B200," #&gt;")</f>
        <v>&lt;# Diseases cancer; cancer, lung cancer; Disease susceptibility - increased susceptibility to viral, bacterial, and parasitical infections; disease, Genetic Predisposition to Disease; nicotine dependency; #&gt;</v>
      </c>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spans="1:32" ht="15.75" x14ac:dyDescent="0.25">
      <c r="A201" s="3"/>
      <c r="B201" s="9"/>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spans="1:32" ht="15.75" x14ac:dyDescent="0.25">
      <c r="A202" s="3"/>
      <c r="B202" s="3" t="s">
        <v>520</v>
      </c>
      <c r="C202" s="3" t="str">
        <f>CONCATENATE("&lt;diseases ",B202," /&gt;")</f>
        <v>&lt;diseases D009369 D008175 D004198 D01402 /&gt;</v>
      </c>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spans="1:32" ht="15.75" x14ac:dyDescent="0.25">
      <c r="A203" s="3"/>
      <c r="B203" s="9"/>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spans="1:32" ht="15.75" x14ac:dyDescent="0.25">
      <c r="A204" s="3"/>
      <c r="B204" s="9"/>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BF659-479F-4DD0-92B3-0BF4B9291FD3}">
  <dimension ref="A1:AF208"/>
  <sheetViews>
    <sheetView workbookViewId="0">
      <selection activeCell="C2" sqref="C2:C206"/>
    </sheetView>
  </sheetViews>
  <sheetFormatPr defaultRowHeight="15" x14ac:dyDescent="0.25"/>
  <cols>
    <col min="1" max="1" width="15.7109375" bestFit="1" customWidth="1"/>
    <col min="2" max="2" width="39.5703125" customWidth="1"/>
    <col min="8" max="8" width="15.7109375" customWidth="1"/>
    <col min="9" max="9" width="15.28515625" customWidth="1"/>
    <col min="10" max="10" width="13.140625" customWidth="1"/>
  </cols>
  <sheetData>
    <row r="1" spans="1:32" ht="15.75" x14ac:dyDescent="0.25">
      <c r="A1" s="1" t="s">
        <v>0</v>
      </c>
      <c r="B1" s="2" t="s">
        <v>1</v>
      </c>
      <c r="C1" s="1" t="s">
        <v>2</v>
      </c>
      <c r="D1" s="3"/>
      <c r="E1" s="3"/>
      <c r="F1" s="3"/>
      <c r="G1" s="3"/>
      <c r="H1" s="4"/>
      <c r="I1" s="5"/>
      <c r="J1" s="4"/>
      <c r="K1" s="4"/>
      <c r="L1" s="4"/>
      <c r="M1" s="3"/>
      <c r="N1" s="3"/>
      <c r="O1" s="3"/>
      <c r="P1" s="3"/>
      <c r="Q1" s="3"/>
      <c r="R1" s="3"/>
      <c r="S1" s="3"/>
      <c r="T1" s="3"/>
      <c r="U1" s="3"/>
      <c r="V1" s="3"/>
      <c r="W1" s="3"/>
      <c r="X1" s="3"/>
      <c r="Y1" s="6"/>
      <c r="Z1" s="3"/>
      <c r="AA1" s="3"/>
      <c r="AB1" s="3"/>
      <c r="AC1" s="6"/>
      <c r="AD1" s="3"/>
      <c r="AE1" s="3"/>
      <c r="AF1" s="7"/>
    </row>
    <row r="2" spans="1:32" ht="15.75" x14ac:dyDescent="0.25">
      <c r="A2" s="8" t="s">
        <v>511</v>
      </c>
      <c r="B2" s="9" t="s">
        <v>427</v>
      </c>
      <c r="C2" s="3" t="str">
        <f>CONCATENATE("&lt;",A2," ",B2," /&gt;")</f>
        <v>&lt;Gene_Name CRHR1 /&gt;</v>
      </c>
      <c r="D2" s="9"/>
      <c r="E2" s="3"/>
      <c r="F2" s="3"/>
      <c r="G2" s="3"/>
      <c r="H2" s="4"/>
      <c r="I2" s="5"/>
      <c r="J2" s="4"/>
      <c r="K2" s="4"/>
      <c r="L2" s="4"/>
      <c r="M2" s="3"/>
      <c r="N2" s="3"/>
      <c r="O2" s="3"/>
      <c r="P2" s="3"/>
      <c r="Q2" s="3"/>
      <c r="R2" s="3"/>
      <c r="S2" s="3"/>
      <c r="T2" s="3"/>
      <c r="U2" s="3"/>
      <c r="V2" s="3"/>
      <c r="W2" s="3"/>
      <c r="X2" s="3"/>
      <c r="Y2" s="6"/>
      <c r="Z2" s="3"/>
      <c r="AA2" s="3"/>
      <c r="AB2" s="3"/>
      <c r="AC2" s="6"/>
      <c r="AD2" s="3"/>
      <c r="AE2" s="3"/>
      <c r="AF2" s="7"/>
    </row>
    <row r="3" spans="1:32" ht="15.75" x14ac:dyDescent="0.25">
      <c r="A3" s="1"/>
      <c r="B3" s="2"/>
      <c r="C3" s="1"/>
      <c r="D3" s="9"/>
      <c r="E3" s="3"/>
      <c r="F3" s="3"/>
      <c r="G3" s="3"/>
      <c r="H3" s="4"/>
      <c r="I3" s="5"/>
      <c r="J3" s="4"/>
      <c r="K3" s="4"/>
      <c r="L3" s="4"/>
      <c r="M3" s="3"/>
      <c r="N3" s="3"/>
      <c r="O3" s="3"/>
      <c r="P3" s="3"/>
      <c r="Q3" s="3"/>
      <c r="R3" s="3"/>
      <c r="S3" s="3"/>
      <c r="T3" s="3"/>
      <c r="U3" s="3"/>
      <c r="V3" s="3"/>
      <c r="W3" s="3"/>
      <c r="X3" s="3"/>
      <c r="Y3" s="6"/>
      <c r="Z3" s="3"/>
      <c r="AA3" s="3"/>
      <c r="AB3" s="3"/>
      <c r="AC3" s="6"/>
      <c r="AD3" s="3"/>
      <c r="AE3" s="3"/>
      <c r="AF3" s="7"/>
    </row>
    <row r="4" spans="1:32" ht="15.75" x14ac:dyDescent="0.25">
      <c r="A4" s="8" t="s">
        <v>512</v>
      </c>
      <c r="B4" s="9"/>
      <c r="C4" s="3" t="str">
        <f>CONCATENATE("&lt;",A4," ",B4," /&gt;")</f>
        <v>&lt;GeneName_full  /&gt;</v>
      </c>
      <c r="D4" s="9"/>
      <c r="E4" s="3"/>
      <c r="F4" s="3"/>
      <c r="G4" s="3"/>
      <c r="H4" s="4"/>
      <c r="I4" s="5"/>
      <c r="J4" s="4"/>
      <c r="K4" s="4"/>
      <c r="L4" s="4"/>
      <c r="M4" s="3"/>
      <c r="N4" s="3"/>
      <c r="O4" s="3"/>
      <c r="P4" s="3"/>
      <c r="Q4" s="3"/>
      <c r="R4" s="3"/>
      <c r="S4" s="3"/>
      <c r="T4" s="3"/>
      <c r="U4" s="3"/>
      <c r="V4" s="3"/>
      <c r="W4" s="3"/>
      <c r="X4" s="3"/>
      <c r="Y4" s="6"/>
      <c r="Z4" s="3"/>
      <c r="AA4" s="3"/>
      <c r="AB4" s="3"/>
      <c r="AC4" s="6"/>
      <c r="AD4" s="3"/>
      <c r="AE4" s="3"/>
      <c r="AF4" s="7"/>
    </row>
    <row r="5" spans="1:32" ht="15.75" x14ac:dyDescent="0.25">
      <c r="A5" s="8"/>
      <c r="B5" s="2"/>
      <c r="C5" s="1"/>
      <c r="D5" s="9"/>
      <c r="E5" s="3"/>
      <c r="F5" s="3"/>
      <c r="G5" s="3"/>
      <c r="H5" s="4"/>
      <c r="I5" s="5"/>
      <c r="J5" s="4"/>
      <c r="K5" s="4"/>
      <c r="L5" s="4"/>
      <c r="M5" s="3"/>
      <c r="N5" s="3"/>
      <c r="O5" s="3"/>
      <c r="P5" s="3"/>
      <c r="Q5" s="3"/>
      <c r="R5" s="3"/>
      <c r="S5" s="3"/>
      <c r="T5" s="3"/>
      <c r="U5" s="3"/>
      <c r="V5" s="3"/>
      <c r="W5" s="3"/>
      <c r="X5" s="3"/>
      <c r="Y5" s="6"/>
      <c r="Z5" s="3"/>
      <c r="AA5" s="3"/>
      <c r="AB5" s="3"/>
      <c r="AC5" s="6"/>
      <c r="AD5" s="3"/>
      <c r="AE5" s="3"/>
      <c r="AF5" s="7"/>
    </row>
    <row r="6" spans="1:32" ht="15.75" x14ac:dyDescent="0.25">
      <c r="A6" s="8"/>
      <c r="B6" s="3"/>
      <c r="C6" s="3" t="str">
        <f>CONCATENATE("# What does the ",B2," gene do?")</f>
        <v># What does the CRHR1 gene do?</v>
      </c>
      <c r="D6" s="3"/>
      <c r="E6" s="3"/>
      <c r="F6" s="3"/>
      <c r="G6" s="3"/>
      <c r="H6" s="4"/>
      <c r="I6" s="5"/>
      <c r="J6" s="4"/>
      <c r="K6" s="4"/>
      <c r="L6" s="4"/>
      <c r="M6" s="3"/>
      <c r="N6" s="3"/>
      <c r="O6" s="3"/>
      <c r="P6" s="3"/>
      <c r="Q6" s="3"/>
      <c r="R6" s="3"/>
      <c r="S6" s="3"/>
      <c r="T6" s="3"/>
      <c r="U6" s="3"/>
      <c r="V6" s="3"/>
      <c r="W6" s="3"/>
      <c r="X6" s="3"/>
      <c r="Y6" s="10"/>
      <c r="Z6" s="10"/>
      <c r="AA6" s="10"/>
      <c r="AB6" s="3"/>
      <c r="AC6" s="10"/>
      <c r="AD6" s="3"/>
      <c r="AE6" s="3"/>
      <c r="AF6" s="7"/>
    </row>
    <row r="7" spans="1:32" ht="15.75" x14ac:dyDescent="0.25">
      <c r="A7" s="8"/>
      <c r="B7" s="9"/>
      <c r="C7" s="3"/>
      <c r="D7" s="3"/>
      <c r="E7" s="3"/>
      <c r="F7" s="3"/>
      <c r="G7" s="3"/>
      <c r="H7" s="3" t="s">
        <v>4</v>
      </c>
      <c r="I7" s="11" t="s">
        <v>5</v>
      </c>
      <c r="J7" s="3">
        <v>0.47</v>
      </c>
      <c r="K7" s="3">
        <v>0.33300000000000002</v>
      </c>
      <c r="L7" s="3">
        <f t="shared" ref="L7:L12" si="0">J7/K7</f>
        <v>1.4114114114114114</v>
      </c>
      <c r="M7" s="3"/>
      <c r="N7" s="3"/>
      <c r="O7" s="3"/>
      <c r="P7" s="3"/>
      <c r="Q7" s="3"/>
      <c r="R7" s="3"/>
      <c r="S7" s="3"/>
      <c r="T7" s="3"/>
      <c r="U7" s="3"/>
      <c r="V7" s="3"/>
      <c r="W7" s="3"/>
      <c r="X7" s="3"/>
      <c r="Y7" s="10"/>
      <c r="Z7" s="10"/>
      <c r="AA7" s="10"/>
      <c r="AB7" s="3"/>
      <c r="AC7" s="10"/>
      <c r="AD7" s="3"/>
      <c r="AE7" s="3"/>
      <c r="AF7" s="7"/>
    </row>
    <row r="8" spans="1:32" ht="15.75" x14ac:dyDescent="0.25">
      <c r="A8" s="8" t="s">
        <v>7</v>
      </c>
      <c r="B8" s="12"/>
      <c r="C8" s="3">
        <f>B8</f>
        <v>0</v>
      </c>
      <c r="D8" s="3"/>
      <c r="E8" s="3"/>
      <c r="F8" s="3"/>
      <c r="G8" s="3"/>
      <c r="H8" s="3" t="s">
        <v>8</v>
      </c>
      <c r="I8" s="11" t="s">
        <v>9</v>
      </c>
      <c r="J8" s="3">
        <v>0.24</v>
      </c>
      <c r="K8" s="3">
        <v>0.13700000000000001</v>
      </c>
      <c r="L8" s="3">
        <f t="shared" si="0"/>
        <v>1.751824817518248</v>
      </c>
      <c r="M8" s="3"/>
      <c r="N8" s="3"/>
      <c r="O8" s="3"/>
      <c r="P8" s="3"/>
      <c r="Q8" s="3"/>
      <c r="R8" s="3"/>
      <c r="S8" s="3"/>
      <c r="T8" s="3"/>
      <c r="U8" s="3"/>
      <c r="V8" s="3"/>
      <c r="W8" s="3"/>
      <c r="X8" s="13"/>
      <c r="Y8" s="10"/>
      <c r="Z8" s="10"/>
      <c r="AA8" s="10"/>
      <c r="AB8" s="3"/>
      <c r="AC8" s="10"/>
      <c r="AD8" s="3"/>
      <c r="AE8" s="3"/>
      <c r="AF8" s="3"/>
    </row>
    <row r="9" spans="1:32" ht="15.75" x14ac:dyDescent="0.25">
      <c r="A9" s="8"/>
      <c r="B9" s="14"/>
      <c r="C9" s="3"/>
      <c r="D9" s="3"/>
      <c r="E9" s="3"/>
      <c r="F9" s="3"/>
      <c r="G9" s="3"/>
      <c r="H9" s="3" t="s">
        <v>10</v>
      </c>
      <c r="I9" s="11" t="s">
        <v>11</v>
      </c>
      <c r="J9" s="3">
        <v>0.24</v>
      </c>
      <c r="K9" s="3">
        <v>0.13700000000000001</v>
      </c>
      <c r="L9" s="3">
        <f t="shared" si="0"/>
        <v>1.751824817518248</v>
      </c>
      <c r="M9" s="3"/>
      <c r="N9" s="3"/>
      <c r="O9" s="3"/>
      <c r="P9" s="3"/>
      <c r="Q9" s="3"/>
      <c r="R9" s="3"/>
      <c r="S9" s="3"/>
      <c r="T9" s="3"/>
      <c r="U9" s="3"/>
      <c r="V9" s="3"/>
      <c r="W9" s="3"/>
      <c r="X9" s="3"/>
      <c r="Y9" s="10"/>
      <c r="Z9" s="10"/>
      <c r="AA9" s="10"/>
      <c r="AB9" s="3"/>
      <c r="AC9" s="10"/>
      <c r="AD9" s="3"/>
      <c r="AE9" s="3"/>
      <c r="AF9" s="3"/>
    </row>
    <row r="10" spans="1:32" ht="15.75" x14ac:dyDescent="0.25">
      <c r="A10" s="8" t="s">
        <v>12</v>
      </c>
      <c r="B10" s="9">
        <v>17</v>
      </c>
      <c r="C10" s="3" t="str">
        <f>CONCATENATE("This gene is located on chromosome ",B10,". The ",B11," it creates acts in your ",B12)</f>
        <v>This gene is located on chromosome 17. The protein it creates acts in your endometrium and brain.</v>
      </c>
      <c r="D10" s="3"/>
      <c r="E10" s="3"/>
      <c r="F10" s="3"/>
      <c r="G10" s="3"/>
      <c r="H10" s="3" t="s">
        <v>13</v>
      </c>
      <c r="I10" s="11" t="s">
        <v>6</v>
      </c>
      <c r="J10" s="3">
        <v>0.44</v>
      </c>
      <c r="K10" s="3">
        <v>0.316</v>
      </c>
      <c r="L10" s="3">
        <f t="shared" si="0"/>
        <v>1.3924050632911393</v>
      </c>
      <c r="M10" s="3"/>
      <c r="N10" s="3"/>
      <c r="O10" s="3"/>
      <c r="P10" s="3"/>
      <c r="Q10" s="3"/>
      <c r="R10" s="3"/>
      <c r="S10" s="3"/>
      <c r="T10" s="3"/>
      <c r="U10" s="3"/>
      <c r="V10" s="3"/>
      <c r="W10" s="3"/>
      <c r="X10" s="3"/>
      <c r="Y10" s="10"/>
      <c r="Z10" s="10"/>
      <c r="AA10" s="10"/>
      <c r="AB10" s="3"/>
      <c r="AC10" s="10"/>
      <c r="AD10" s="3"/>
      <c r="AE10" s="3"/>
      <c r="AF10" s="3"/>
    </row>
    <row r="11" spans="1:32" ht="15.75" x14ac:dyDescent="0.25">
      <c r="A11" s="8" t="s">
        <v>14</v>
      </c>
      <c r="B11" s="9" t="s">
        <v>15</v>
      </c>
      <c r="C11" s="3"/>
      <c r="D11" s="3"/>
      <c r="E11" s="3"/>
      <c r="F11" s="3"/>
      <c r="G11" s="3"/>
      <c r="H11" s="3" t="s">
        <v>16</v>
      </c>
      <c r="I11" s="11" t="s">
        <v>17</v>
      </c>
      <c r="J11" s="3">
        <v>0.45</v>
      </c>
      <c r="K11" s="3">
        <v>0.33100000000000002</v>
      </c>
      <c r="L11" s="3">
        <f t="shared" si="0"/>
        <v>1.3595166163141994</v>
      </c>
      <c r="M11" s="3"/>
      <c r="N11" s="3"/>
      <c r="O11" s="3"/>
      <c r="P11" s="3"/>
      <c r="Q11" s="3"/>
      <c r="R11" s="3"/>
      <c r="S11" s="3"/>
      <c r="T11" s="3"/>
      <c r="U11" s="3"/>
      <c r="V11" s="3"/>
      <c r="W11" s="3"/>
      <c r="X11" s="3"/>
      <c r="Y11" s="6"/>
      <c r="Z11" s="3"/>
      <c r="AA11" s="3"/>
      <c r="AB11" s="3"/>
      <c r="AC11" s="10"/>
      <c r="AD11" s="3"/>
      <c r="AE11" s="3"/>
      <c r="AF11" s="3"/>
    </row>
    <row r="12" spans="1:32" ht="15.75" x14ac:dyDescent="0.25">
      <c r="A12" s="8" t="s">
        <v>18</v>
      </c>
      <c r="B12" s="9" t="s">
        <v>433</v>
      </c>
      <c r="C12" s="3"/>
      <c r="D12" s="3"/>
      <c r="E12" s="3"/>
      <c r="F12" s="3"/>
      <c r="G12" s="3"/>
      <c r="H12" s="3" t="s">
        <v>19</v>
      </c>
      <c r="I12" s="11" t="s">
        <v>20</v>
      </c>
      <c r="J12" s="3">
        <v>0.17299999999999999</v>
      </c>
      <c r="K12" s="3">
        <v>0.1</v>
      </c>
      <c r="L12" s="3">
        <f t="shared" si="0"/>
        <v>1.7299999999999998</v>
      </c>
      <c r="M12" s="3"/>
      <c r="N12" s="3"/>
      <c r="O12" s="3"/>
      <c r="P12" s="3"/>
      <c r="Q12" s="3"/>
      <c r="R12" s="3"/>
      <c r="S12" s="3"/>
      <c r="T12" s="3"/>
      <c r="U12" s="3"/>
      <c r="V12" s="3"/>
      <c r="W12" s="3"/>
      <c r="X12" s="3"/>
      <c r="Y12" s="6"/>
      <c r="Z12" s="3"/>
      <c r="AA12" s="3"/>
      <c r="AB12" s="3"/>
      <c r="AC12" s="10"/>
      <c r="AD12" s="3"/>
      <c r="AE12" s="3"/>
      <c r="AF12" s="3"/>
    </row>
    <row r="13" spans="1:32" ht="16.5" thickBot="1" x14ac:dyDescent="0.3">
      <c r="A13" s="16"/>
      <c r="B13" s="17"/>
      <c r="C13" s="18"/>
      <c r="D13" s="18"/>
      <c r="E13" s="18"/>
      <c r="F13" s="18"/>
      <c r="G13" s="18"/>
      <c r="H13" s="18" t="str">
        <f>B22</f>
        <v>A45815234G</v>
      </c>
      <c r="I13" s="18" t="str">
        <f>B28</f>
        <v>T159323005C</v>
      </c>
      <c r="J13" s="18" t="str">
        <f>B34</f>
        <v>G45825631A</v>
      </c>
      <c r="K13" s="18"/>
      <c r="L13" s="18"/>
      <c r="M13" s="18"/>
      <c r="N13" s="18"/>
      <c r="O13" s="18"/>
      <c r="P13" s="18"/>
      <c r="Q13" s="18"/>
      <c r="R13" s="18"/>
      <c r="S13" s="18"/>
      <c r="T13" s="18"/>
      <c r="U13" s="18"/>
      <c r="V13" s="18"/>
      <c r="W13" s="18"/>
      <c r="X13" s="18"/>
      <c r="Y13" s="18"/>
      <c r="Z13" s="18"/>
      <c r="AA13" s="18"/>
      <c r="AB13" s="18"/>
      <c r="AC13" s="18"/>
      <c r="AD13" s="18"/>
      <c r="AE13" s="18"/>
      <c r="AF13" s="18"/>
    </row>
    <row r="14" spans="1:32" ht="16.5" thickBot="1" x14ac:dyDescent="0.3">
      <c r="A14" s="8" t="s">
        <v>3</v>
      </c>
      <c r="B14" s="9" t="s">
        <v>427</v>
      </c>
      <c r="C14" s="3" t="str">
        <f>CONCATENATE("&lt;GeneAnalysis gene=",CHAR(34),B14,CHAR(34)," interval=",CHAR(34),B15,CHAR(34),"&gt; ")</f>
        <v xml:space="preserve">&lt;GeneAnalysis gene="CRHR1" interval="NC_000017.11:g.45784280_45835828"&gt; </v>
      </c>
      <c r="D14" s="3"/>
      <c r="E14" s="3"/>
      <c r="F14" s="3"/>
      <c r="G14" s="3"/>
      <c r="H14" s="19" t="s">
        <v>440</v>
      </c>
      <c r="I14" s="19" t="s">
        <v>168</v>
      </c>
      <c r="J14" s="19" t="s">
        <v>440</v>
      </c>
      <c r="K14" s="19"/>
      <c r="L14" s="19"/>
      <c r="M14" s="19"/>
      <c r="N14" s="19"/>
      <c r="O14" s="40"/>
      <c r="P14" s="20"/>
      <c r="Q14" s="40"/>
      <c r="R14" s="40"/>
      <c r="S14" s="20"/>
      <c r="T14" s="20"/>
      <c r="U14" s="40"/>
      <c r="V14" s="40"/>
      <c r="W14" s="20"/>
      <c r="X14" s="20"/>
      <c r="Y14" s="20"/>
      <c r="Z14" s="20"/>
      <c r="AA14" s="3"/>
      <c r="AB14" s="3"/>
      <c r="AC14" s="3"/>
      <c r="AD14" s="3"/>
      <c r="AE14" s="3"/>
      <c r="AF14" s="3"/>
    </row>
    <row r="15" spans="1:32" ht="15.75" x14ac:dyDescent="0.25">
      <c r="A15" s="8" t="s">
        <v>24</v>
      </c>
      <c r="B15" s="9" t="s">
        <v>434</v>
      </c>
      <c r="C15" s="3"/>
      <c r="D15" s="3"/>
      <c r="E15" s="3"/>
      <c r="F15" s="3"/>
      <c r="G15" s="3"/>
      <c r="H15" s="9" t="s">
        <v>445</v>
      </c>
      <c r="I15" s="9" t="s">
        <v>443</v>
      </c>
      <c r="J15" s="9" t="s">
        <v>441</v>
      </c>
      <c r="K15" s="9"/>
      <c r="L15" s="9"/>
      <c r="M15" s="9"/>
      <c r="N15" s="9"/>
      <c r="O15" s="9"/>
      <c r="P15" s="9"/>
      <c r="Q15" s="9"/>
      <c r="R15" s="9"/>
      <c r="S15" s="9"/>
      <c r="T15" s="9"/>
      <c r="U15" s="9"/>
      <c r="V15" s="9"/>
      <c r="W15" s="9"/>
      <c r="X15" s="9"/>
      <c r="Y15" s="9"/>
      <c r="Z15" s="9"/>
      <c r="AA15" s="3"/>
      <c r="AB15" s="3"/>
      <c r="AC15" s="3"/>
      <c r="AD15" s="3"/>
      <c r="AE15" s="3"/>
      <c r="AF15" s="3"/>
    </row>
    <row r="16" spans="1:32" ht="15.75" x14ac:dyDescent="0.25">
      <c r="A16" s="8" t="s">
        <v>25</v>
      </c>
      <c r="B16" s="9" t="s">
        <v>124</v>
      </c>
      <c r="C16" s="3" t="str">
        <f>CONCATENATE("# What are some common mutations of ",B14,"?")</f>
        <v># What are some common mutations of CRHR1?</v>
      </c>
      <c r="D16" s="3"/>
      <c r="E16" s="3"/>
      <c r="F16" s="3"/>
      <c r="G16" s="3"/>
      <c r="H16" s="9" t="s">
        <v>446</v>
      </c>
      <c r="I16" s="9" t="s">
        <v>444</v>
      </c>
      <c r="J16" s="9" t="s">
        <v>442</v>
      </c>
      <c r="K16" s="9"/>
      <c r="L16" s="9"/>
      <c r="M16" s="9"/>
      <c r="N16" s="9"/>
      <c r="O16" s="9"/>
      <c r="P16" s="9"/>
      <c r="Q16" s="9"/>
      <c r="R16" s="9"/>
      <c r="S16" s="9"/>
      <c r="T16" s="9"/>
      <c r="U16" s="9"/>
      <c r="V16" s="9"/>
      <c r="W16" s="9"/>
      <c r="X16" s="9"/>
      <c r="Y16" s="9"/>
      <c r="Z16" s="9"/>
      <c r="AA16" s="3"/>
      <c r="AB16" s="3"/>
      <c r="AC16" s="3"/>
      <c r="AD16" s="3"/>
      <c r="AE16" s="3"/>
      <c r="AF16" s="3"/>
    </row>
    <row r="17" spans="1:32" ht="15.75" x14ac:dyDescent="0.25">
      <c r="A17" s="8"/>
      <c r="B17" s="9"/>
      <c r="C17" s="3" t="s">
        <v>26</v>
      </c>
      <c r="D17" s="3"/>
      <c r="E17" s="3"/>
      <c r="F17" s="3"/>
      <c r="G17" s="3"/>
      <c r="H17" s="9" t="str">
        <f>CONCATENATE("People with this variant have one copy of the ",B25," variant. This substitution of a single nucleotide is known as a missense mutation.")</f>
        <v>People with this variant have one copy of the [A45815234G](https://www.ncbi.nlm.nih.gov/projects/SNP/snp_ref.cgi?rs=242940)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[T159323005C](https://www.ncbi.nlm.nih.gov/projects/SNP/snp_ref.cgi?rs=685828)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[G45825631A](https://www.ncbi.nlm.nih.gov/projects/SNP/snp_ref.cgi?rs=1396862) variant. This substitution of a single nucleotide is known as a missense mutation.</v>
      </c>
      <c r="K17" s="9"/>
      <c r="L17" s="9"/>
      <c r="M17" s="9"/>
      <c r="N17" s="9"/>
      <c r="O17" s="9"/>
      <c r="P17" s="9"/>
      <c r="Q17" s="9"/>
      <c r="R17" s="9"/>
      <c r="S17" s="9"/>
      <c r="T17" s="9"/>
      <c r="U17" s="9"/>
      <c r="V17" s="9"/>
      <c r="W17" s="9"/>
      <c r="X17" s="9"/>
      <c r="Y17" s="9"/>
      <c r="Z17" s="9"/>
      <c r="AA17" s="3"/>
      <c r="AB17" s="3"/>
      <c r="AC17" s="3"/>
      <c r="AD17" s="3"/>
      <c r="AE17" s="3"/>
      <c r="AF17" s="3"/>
    </row>
    <row r="18" spans="1:32" ht="15.75" x14ac:dyDescent="0.25">
      <c r="A18" s="3"/>
      <c r="B18" s="9"/>
      <c r="C18" s="3" t="str">
        <f>CONCATENATE("There are ",B16," common variants in ",B14,": ",B25,", ",B31,", and ",B37,".")</f>
        <v>There are three common variants in CRHR1: [A45815234G](https://www.ncbi.nlm.nih.gov/projects/SNP/snp_ref.cgi?rs=242940), [T159323005C](https://www.ncbi.nlm.nih.gov/projects/SNP/snp_ref.cgi?rs=685828), and [G45825631A](https://www.ncbi.nlm.nih.gov/projects/SNP/snp_ref.cgi?rs=1396862).</v>
      </c>
      <c r="D18" s="3"/>
      <c r="E18" s="3"/>
      <c r="F18" s="3"/>
      <c r="G18" s="3"/>
      <c r="H18" s="9" t="s">
        <v>28</v>
      </c>
      <c r="I18" s="9" t="s">
        <v>27</v>
      </c>
      <c r="J18" s="9" t="s">
        <v>27</v>
      </c>
      <c r="K18" s="9"/>
      <c r="L18" s="9"/>
      <c r="M18" s="9"/>
      <c r="N18" s="9"/>
      <c r="O18" s="9"/>
      <c r="P18" s="9"/>
      <c r="Q18" s="9"/>
      <c r="R18" s="9"/>
      <c r="S18" s="9"/>
      <c r="T18" s="9"/>
      <c r="U18" s="9"/>
      <c r="V18" s="9"/>
      <c r="W18" s="9"/>
      <c r="X18" s="9"/>
      <c r="Y18" s="9"/>
      <c r="Z18" s="9"/>
      <c r="AA18" s="3"/>
      <c r="AB18" s="3"/>
      <c r="AC18" s="3"/>
      <c r="AD18" s="3"/>
      <c r="AE18" s="3"/>
      <c r="AF18" s="3"/>
    </row>
    <row r="19" spans="1:32" ht="15.75" x14ac:dyDescent="0.25">
      <c r="A19" s="3"/>
      <c r="B19" s="9"/>
      <c r="C19" s="3"/>
      <c r="D19" s="3"/>
      <c r="E19" s="3"/>
      <c r="F19" s="3"/>
      <c r="G19" s="3"/>
      <c r="H19" s="9">
        <v>48.4</v>
      </c>
      <c r="I19" s="9">
        <v>15.7</v>
      </c>
      <c r="J19" s="9">
        <v>15.7</v>
      </c>
      <c r="K19" s="9"/>
      <c r="L19" s="9"/>
      <c r="M19" s="9"/>
      <c r="N19" s="9"/>
      <c r="O19" s="9"/>
      <c r="P19" s="9"/>
      <c r="Q19" s="9"/>
      <c r="R19" s="9"/>
      <c r="S19" s="9"/>
      <c r="T19" s="9"/>
      <c r="U19" s="9"/>
      <c r="V19" s="9"/>
      <c r="W19" s="9"/>
      <c r="X19" s="9"/>
      <c r="Y19" s="9"/>
      <c r="Z19" s="9"/>
      <c r="AA19" s="3"/>
      <c r="AB19" s="3"/>
      <c r="AC19" s="3"/>
      <c r="AD19" s="3"/>
      <c r="AE19" s="3"/>
      <c r="AF19" s="3"/>
    </row>
    <row r="20" spans="1:32" ht="15.75" x14ac:dyDescent="0.25">
      <c r="A20" s="3"/>
      <c r="B20" s="9"/>
      <c r="C20" s="3" t="str">
        <f>CONCATENATE("&lt;# ",B22," #&gt;")</f>
        <v>&lt;# A45815234G #&gt;</v>
      </c>
      <c r="D20" s="3"/>
      <c r="E20" s="3"/>
      <c r="F20" s="3"/>
      <c r="G20" s="3"/>
      <c r="H20" s="9" t="str">
        <f>CONCATENATE("People with this variant have two copies of the ",B25,"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[T159323005C](https://www.ncbi.nlm.nih.gov/projects/SNP/snp_ref.cgi?rs=685828)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K20" s="9"/>
      <c r="L20" s="9"/>
      <c r="M20" s="9"/>
      <c r="N20" s="9"/>
      <c r="O20" s="9"/>
      <c r="P20" s="9"/>
      <c r="Q20" s="9"/>
      <c r="R20" s="9"/>
      <c r="S20" s="9"/>
      <c r="T20" s="9"/>
      <c r="U20" s="9"/>
      <c r="V20" s="9"/>
      <c r="W20" s="9"/>
      <c r="X20" s="9"/>
      <c r="Y20" s="9"/>
      <c r="Z20" s="9"/>
      <c r="AA20" s="3"/>
      <c r="AB20" s="3"/>
      <c r="AC20" s="3"/>
      <c r="AD20" s="3"/>
      <c r="AE20" s="3"/>
      <c r="AF20" s="3"/>
    </row>
    <row r="21" spans="1:32" ht="15.75" x14ac:dyDescent="0.25">
      <c r="A21" s="8" t="s">
        <v>29</v>
      </c>
      <c r="B21" s="19" t="s">
        <v>430</v>
      </c>
      <c r="C21" s="3" t="str">
        <f>CONCATENATE("  &lt;Variant hgvs=",CHAR(34),B21,CHAR(34)," name=",CHAR(34),B22,CHAR(34),"&gt; ")</f>
        <v xml:space="preserve">  &lt;Variant hgvs="NC_000017.11:g.45815234A&gt;G" name="A45815234G"&gt; </v>
      </c>
      <c r="D21" s="3"/>
      <c r="E21" s="3"/>
      <c r="F21" s="3"/>
      <c r="G21" s="3"/>
      <c r="H21" s="9" t="s">
        <v>27</v>
      </c>
      <c r="I21" s="9" t="s">
        <v>27</v>
      </c>
      <c r="J21" s="9" t="s">
        <v>27</v>
      </c>
      <c r="K21" s="9"/>
      <c r="L21" s="9"/>
      <c r="M21" s="9"/>
      <c r="N21" s="9"/>
      <c r="O21" s="9"/>
      <c r="P21" s="9"/>
      <c r="Q21" s="9"/>
      <c r="R21" s="9"/>
      <c r="S21" s="9"/>
      <c r="T21" s="9"/>
      <c r="U21" s="9"/>
      <c r="V21" s="9"/>
      <c r="W21" s="9"/>
      <c r="X21" s="9"/>
      <c r="Y21" s="9"/>
      <c r="Z21" s="9"/>
      <c r="AA21" s="3"/>
      <c r="AB21" s="3"/>
      <c r="AC21" s="3"/>
      <c r="AD21" s="3"/>
      <c r="AE21" s="3"/>
      <c r="AF21" s="3"/>
    </row>
    <row r="22" spans="1:32" ht="15.75" x14ac:dyDescent="0.25">
      <c r="A22" s="15" t="s">
        <v>30</v>
      </c>
      <c r="B22" s="21" t="s">
        <v>435</v>
      </c>
      <c r="C22" s="3"/>
      <c r="D22" s="3"/>
      <c r="E22" s="3"/>
      <c r="F22" s="3"/>
      <c r="G22" s="3"/>
      <c r="H22" s="9">
        <v>35.5</v>
      </c>
      <c r="I22" s="9">
        <v>14.6</v>
      </c>
      <c r="J22" s="9">
        <v>4.7</v>
      </c>
      <c r="K22" s="9"/>
      <c r="L22" s="9"/>
      <c r="M22" s="9"/>
      <c r="N22" s="9"/>
      <c r="O22" s="9"/>
      <c r="P22" s="9"/>
      <c r="Q22" s="9"/>
      <c r="R22" s="9"/>
      <c r="S22" s="9"/>
      <c r="T22" s="9"/>
      <c r="U22" s="9"/>
      <c r="V22" s="9"/>
      <c r="W22" s="9"/>
      <c r="X22" s="9"/>
      <c r="Y22" s="9"/>
      <c r="Z22" s="9"/>
      <c r="AA22" s="3"/>
      <c r="AB22" s="3"/>
      <c r="AC22" s="3"/>
      <c r="AD22" s="3"/>
      <c r="AE22" s="3"/>
      <c r="AF22" s="3"/>
    </row>
    <row r="23" spans="1:32" ht="15.75"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CRHR1 gene from adenine (A) to guanine (G) resulting in incorrect protein function. This substitution of a single nucleotide is known as a missense variant.</v>
      </c>
      <c r="D23" s="3"/>
      <c r="E23" s="3"/>
      <c r="F23" s="3"/>
      <c r="G23" s="3"/>
      <c r="H23" s="9" t="str">
        <f>CONCATENATE("Your ",B14," gene has no variants. A normal gene is referred to as a ",CHAR(34),"wild-type",CHAR(34)," gene.")</f>
        <v>Your CRHR1 gene has no variants. A normal gene is referred to as a "wild-type" gene.</v>
      </c>
      <c r="I23" s="9" t="str">
        <f>CONCATENATE("Your ",B14," gene has no variants. A normal gene is referred to as a ",CHAR(34),"wild-type",CHAR(34)," gene.")</f>
        <v>Your CRHR1 gene has no variants. A normal gene is referred to as a "wild-type" gene.</v>
      </c>
      <c r="J23" s="9" t="str">
        <f>CONCATENATE("Your ",B14," gene has no variants. A normal gene is referred to as a ",CHAR(34),"wild-type",CHAR(34)," gene.")</f>
        <v>Your CRHR1 gene has no variants. A normal gene is referred to as a "wild-type" gene.</v>
      </c>
      <c r="K23" s="9"/>
      <c r="L23" s="9"/>
      <c r="M23" s="9"/>
      <c r="N23" s="9"/>
      <c r="O23" s="9"/>
      <c r="P23" s="9"/>
      <c r="Q23" s="9"/>
      <c r="R23" s="9"/>
      <c r="S23" s="9"/>
      <c r="T23" s="9"/>
      <c r="U23" s="9"/>
      <c r="V23" s="9"/>
      <c r="W23" s="9"/>
      <c r="X23" s="9"/>
      <c r="Y23" s="9"/>
      <c r="Z23" s="9"/>
      <c r="AA23" s="3"/>
      <c r="AB23" s="3"/>
      <c r="AC23" s="3"/>
      <c r="AD23" s="3"/>
      <c r="AE23" s="3"/>
      <c r="AF23" s="3"/>
    </row>
    <row r="24" spans="1:32" ht="15.75" x14ac:dyDescent="0.25">
      <c r="A24" s="15" t="s">
        <v>33</v>
      </c>
      <c r="B24" s="9" t="s">
        <v>34</v>
      </c>
      <c r="C24" s="3"/>
      <c r="D24" s="3"/>
      <c r="E24" s="3"/>
      <c r="F24" s="3"/>
      <c r="G24" s="3"/>
      <c r="H24" s="9" t="s">
        <v>28</v>
      </c>
      <c r="I24" s="9" t="s">
        <v>27</v>
      </c>
      <c r="J24" s="9" t="s">
        <v>28</v>
      </c>
      <c r="K24" s="9"/>
      <c r="L24" s="9"/>
      <c r="M24" s="9"/>
      <c r="N24" s="9"/>
      <c r="O24" s="9"/>
      <c r="P24" s="9"/>
      <c r="Q24" s="9"/>
      <c r="R24" s="9"/>
      <c r="S24" s="9"/>
      <c r="T24" s="9"/>
      <c r="U24" s="9"/>
      <c r="V24" s="9"/>
      <c r="W24" s="9"/>
      <c r="X24" s="9"/>
      <c r="Y24" s="9"/>
      <c r="Z24" s="9"/>
      <c r="AA24" s="3"/>
      <c r="AB24" s="3"/>
      <c r="AC24" s="3"/>
      <c r="AD24" s="3"/>
      <c r="AE24" s="3"/>
      <c r="AF24" s="3"/>
    </row>
    <row r="25" spans="1:32" ht="15.75" x14ac:dyDescent="0.25">
      <c r="A25" s="15" t="s">
        <v>35</v>
      </c>
      <c r="B25" s="9" t="s">
        <v>436</v>
      </c>
      <c r="C25" s="3" t="str">
        <f>"  &lt;/Variant&gt;"</f>
        <v xml:space="preserve">  &lt;/Variant&gt;</v>
      </c>
      <c r="D25" s="3"/>
      <c r="E25" s="3"/>
      <c r="F25" s="3"/>
      <c r="G25" s="3"/>
      <c r="H25" s="9">
        <v>16.3</v>
      </c>
      <c r="I25" s="9">
        <v>69.7</v>
      </c>
      <c r="J25" s="9">
        <v>79.599999999999994</v>
      </c>
      <c r="K25" s="9"/>
      <c r="L25" s="9"/>
      <c r="M25" s="9"/>
      <c r="N25" s="9"/>
      <c r="O25" s="9"/>
      <c r="P25" s="9"/>
      <c r="Q25" s="9"/>
      <c r="R25" s="9"/>
      <c r="S25" s="9"/>
      <c r="T25" s="9"/>
      <c r="U25" s="9"/>
      <c r="V25" s="9"/>
      <c r="W25" s="9"/>
      <c r="X25" s="9"/>
      <c r="Y25" s="9"/>
      <c r="Z25" s="9"/>
      <c r="AA25" s="3"/>
      <c r="AB25" s="3"/>
      <c r="AC25" s="3"/>
      <c r="AD25" s="3"/>
      <c r="AE25" s="3"/>
      <c r="AF25" s="3"/>
    </row>
    <row r="26" spans="1:32" ht="15.75" x14ac:dyDescent="0.25">
      <c r="A26" s="15"/>
      <c r="B26" s="9"/>
      <c r="C26" s="3" t="str">
        <f>CONCATENATE("&lt;# ",B28," #&gt;")</f>
        <v>&lt;# T159323005C #&gt;</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ht="15.75" x14ac:dyDescent="0.25">
      <c r="A27" s="8" t="s">
        <v>29</v>
      </c>
      <c r="B27" s="29" t="s">
        <v>439</v>
      </c>
      <c r="C27" s="3" t="str">
        <f>CONCATENATE("  &lt;Variant hgvs=",CHAR(34),B27,CHAR(34)," name=",CHAR(34),B28,CHAR(34),"&gt; ")</f>
        <v xml:space="preserve">  &lt;Variant hgvs="NC_000011.10:g.101073644G&gt;T" name="T159323005C"&gt;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ht="15.75" x14ac:dyDescent="0.25">
      <c r="A28" s="15" t="s">
        <v>30</v>
      </c>
      <c r="B28" s="9" t="s">
        <v>286</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ht="15.75" x14ac:dyDescent="0.25">
      <c r="A29" s="15" t="s">
        <v>31</v>
      </c>
      <c r="B29" s="9" t="s">
        <v>34</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CRHR1 gene from guanine (G) to thymine (T) resulting in incorrect protein function. This substitution of a single nucleotide is known as a missense variant.</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ht="15.75" x14ac:dyDescent="0.25">
      <c r="A30" s="15" t="s">
        <v>33</v>
      </c>
      <c r="B30" s="9" t="s">
        <v>36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ht="15.75" x14ac:dyDescent="0.25">
      <c r="A31" s="15" t="s">
        <v>35</v>
      </c>
      <c r="B31" s="9" t="s">
        <v>432</v>
      </c>
      <c r="C31" s="3" t="str">
        <f>"  &lt;/Variant&gt;"</f>
        <v xml:space="preserve">  &lt;/Variant&gt;</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ht="15.75" x14ac:dyDescent="0.25">
      <c r="A32" s="8"/>
      <c r="B32" s="9"/>
      <c r="C32" s="3" t="str">
        <f>CONCATENATE("&lt;# ",B34," #&gt;")</f>
        <v>&lt;# G45825631A #&gt;</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ht="15.75" x14ac:dyDescent="0.25">
      <c r="A33" s="8" t="s">
        <v>29</v>
      </c>
      <c r="B33" s="19" t="s">
        <v>431</v>
      </c>
      <c r="C33" s="3" t="str">
        <f>CONCATENATE("  &lt;Variant hgvs=",CHAR(34),B33,CHAR(34)," name=",CHAR(34),B34,CHAR(34),"&gt; ")</f>
        <v xml:space="preserve">  &lt;Variant hgvs="NC_000017.11:g.45825631G&gt;A" name="G45825631A"&gt; </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ht="15.75" x14ac:dyDescent="0.25">
      <c r="A34" s="15" t="s">
        <v>30</v>
      </c>
      <c r="B34" s="9" t="s">
        <v>438</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ht="15.75" x14ac:dyDescent="0.25">
      <c r="A35" s="15" t="s">
        <v>31</v>
      </c>
      <c r="B35" s="9" t="s">
        <v>34</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CRHR1 gene from guanine (G) to adenine (A) resulting in incorrect protein function. This substitution of a single nucleotide is known as a missense variant.</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ht="15.75" x14ac:dyDescent="0.25">
      <c r="A36" s="15" t="s">
        <v>33</v>
      </c>
      <c r="B36" s="9" t="s">
        <v>32</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ht="15.75" x14ac:dyDescent="0.25">
      <c r="A37" s="15" t="s">
        <v>35</v>
      </c>
      <c r="B37" s="9" t="s">
        <v>437</v>
      </c>
      <c r="C37" s="3" t="str">
        <f>"  &lt;/Variant&gt;"</f>
        <v xml:space="preserve">  &lt;/Variant&gt;</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ht="15.75" x14ac:dyDescent="0.25">
      <c r="A38" s="27"/>
      <c r="B38" s="17"/>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ht="15.75" x14ac:dyDescent="0.25">
      <c r="A39" s="27"/>
      <c r="B39" s="17"/>
      <c r="C39" s="18" t="str">
        <f>C20</f>
        <v>&lt;# A45815234G #&gt;</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ht="15.75" x14ac:dyDescent="0.25">
      <c r="A40" s="15" t="s">
        <v>37</v>
      </c>
      <c r="B40" s="21" t="str">
        <f>H14</f>
        <v>NC_000017.11:g.</v>
      </c>
      <c r="C40" s="3" t="str">
        <f>CONCATENATE("  &lt;Genotype hgvs=",CHAR(34),B40,B41,";",B42,CHAR(34)," name=",CHAR(34),B22,CHAR(34),"&gt; ")</f>
        <v xml:space="preserve">  &lt;Genotype hgvs="NC_000017.11:g.[45815234A&gt;G];[45815234=]" name="A45815234G"&gt;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ht="15.75" x14ac:dyDescent="0.25">
      <c r="A41" s="15" t="s">
        <v>35</v>
      </c>
      <c r="B41" s="21" t="str">
        <f t="shared" ref="B41:B45" si="1">H15</f>
        <v>[45815234A&gt;G]</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ht="15.75" x14ac:dyDescent="0.25">
      <c r="A42" s="15" t="s">
        <v>31</v>
      </c>
      <c r="B42" s="21" t="str">
        <f t="shared" si="1"/>
        <v>[45815234=]</v>
      </c>
      <c r="C42" s="3" t="s">
        <v>38</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ht="15.75" x14ac:dyDescent="0.25">
      <c r="A43" s="15" t="s">
        <v>39</v>
      </c>
      <c r="B43" s="21" t="str">
        <f t="shared" si="1"/>
        <v>People with this variant have one copy of the [A45815234G](https://www.ncbi.nlm.nih.gov/projects/SNP/snp_ref.cgi?rs=242940) variant. This substitution of a single nucleotide is known as a missense mutation.</v>
      </c>
      <c r="C43" s="3" t="s">
        <v>26</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ht="15.75" x14ac:dyDescent="0.25">
      <c r="A44" s="8" t="s">
        <v>40</v>
      </c>
      <c r="B44" s="21" t="str">
        <f t="shared" si="1"/>
        <v>This variant is not associated with increased risk.</v>
      </c>
      <c r="C44" s="3" t="str">
        <f>CONCATENATE("    ",B43)</f>
        <v xml:space="preserve">    People with this variant have one copy of the [A45815234G](https://www.ncbi.nlm.nih.gov/projects/SNP/snp_ref.cgi?rs=242940) variant. This substitution of a single nucleotide is known as a missense mutation.</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ht="15.75" x14ac:dyDescent="0.25">
      <c r="A45" s="8" t="s">
        <v>41</v>
      </c>
      <c r="B45" s="21">
        <f t="shared" si="1"/>
        <v>48.4</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ht="15.75" x14ac:dyDescent="0.25">
      <c r="A46" s="15"/>
      <c r="B46" s="9"/>
      <c r="C46" s="3" t="s">
        <v>42</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ht="15.75" x14ac:dyDescent="0.25">
      <c r="A47" s="8"/>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15.75" x14ac:dyDescent="0.25">
      <c r="A48" s="8"/>
      <c r="B48" s="9"/>
      <c r="C48" s="3" t="str">
        <f>CONCATENATE("    ",B44)</f>
        <v xml:space="preserve">    This variant is not associated with increased risk.</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5.75" x14ac:dyDescent="0.25">
      <c r="A49" s="8"/>
      <c r="B49" s="9"/>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5.75" x14ac:dyDescent="0.25">
      <c r="A50" s="8"/>
      <c r="B50" s="9"/>
      <c r="C50" s="3" t="s">
        <v>43</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5.75" x14ac:dyDescent="0.25">
      <c r="A51" s="15"/>
      <c r="B51" s="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ht="15.75" x14ac:dyDescent="0.25">
      <c r="A52" s="15"/>
      <c r="B52" s="9"/>
      <c r="C52" s="3" t="str">
        <f>CONCATENATE( "    &lt;piechart percentage=",B45," /&gt;")</f>
        <v xml:space="preserve">    &lt;piechart percentage=48.4 /&gt;</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ht="15.75" x14ac:dyDescent="0.25">
      <c r="A53" s="15"/>
      <c r="B53" s="9"/>
      <c r="C53" s="3" t="str">
        <f>"  &lt;/Genotype&gt;"</f>
        <v xml:space="preserve">  &lt;/Genotype&gt;</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ht="15.75" x14ac:dyDescent="0.25">
      <c r="A54" s="15" t="s">
        <v>44</v>
      </c>
      <c r="B54" s="9" t="str">
        <f>H20</f>
        <v>People with this variant have two copies of the [A45815234G](https://www.ncbi.nlm.nih.gov/projects/SNP/snp_ref.cgi?rs=242940) variant. This substitution of a single nucleotide is known as a missense mutation.</v>
      </c>
      <c r="C54" s="3" t="str">
        <f>CONCATENATE("  &lt;Genotype hgvs=",CHAR(34),B40,B41,";",B41,CHAR(34)," name=",CHAR(34),B22,CHAR(34),"&gt; ")</f>
        <v xml:space="preserve">  &lt;Genotype hgvs="NC_000017.11:g.[45815234A&gt;G];[45815234A&gt;G]" name="A45815234G"&gt; </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ht="15.75" x14ac:dyDescent="0.25">
      <c r="A55" s="8" t="s">
        <v>45</v>
      </c>
      <c r="B55" s="9" t="str">
        <f t="shared" ref="B55:B56" si="2">H21</f>
        <v>You are in the Moderate Loss of Function category. See below for more information.</v>
      </c>
      <c r="C55" s="3" t="s">
        <v>26</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ht="15.75" x14ac:dyDescent="0.25">
      <c r="A56" s="8" t="s">
        <v>41</v>
      </c>
      <c r="B56" s="9">
        <f t="shared" si="2"/>
        <v>35.5</v>
      </c>
      <c r="C56" s="3" t="s">
        <v>38</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15.75" x14ac:dyDescent="0.25">
      <c r="A57" s="8"/>
      <c r="B57" s="9"/>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ht="15.75" x14ac:dyDescent="0.25">
      <c r="A58" s="15"/>
      <c r="B58" s="9"/>
      <c r="C58" s="3" t="str">
        <f>CONCATENATE("    ",B54)</f>
        <v xml:space="preserve">    People with this variant have two copies of the [A45815234G](https://www.ncbi.nlm.nih.gov/projects/SNP/snp_ref.cgi?rs=242940) variant. This substitution of a single nucleotide is known as a missense mutation.</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ht="15.75" x14ac:dyDescent="0.25">
      <c r="A59" s="8"/>
      <c r="B59" s="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15.75" x14ac:dyDescent="0.25">
      <c r="A60" s="8"/>
      <c r="B60" s="9"/>
      <c r="C60" s="3" t="s">
        <v>42</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ht="15.75" x14ac:dyDescent="0.25">
      <c r="A61" s="8"/>
      <c r="B61" s="9"/>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ht="15.75" x14ac:dyDescent="0.25">
      <c r="A62" s="8"/>
      <c r="B62" s="9"/>
      <c r="C62" s="3" t="str">
        <f>CONCATENATE("    ",B55)</f>
        <v xml:space="preserve">    You are in the Moderate Loss of Function category. See below for more information.</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ht="15.75" x14ac:dyDescent="0.25">
      <c r="A63" s="8"/>
      <c r="B63" s="9"/>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ht="15.75" x14ac:dyDescent="0.25">
      <c r="A64" s="15"/>
      <c r="B64" s="9"/>
      <c r="C64" s="3" t="s">
        <v>43</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ht="15.75" x14ac:dyDescent="0.25">
      <c r="A65" s="15"/>
      <c r="B65" s="9"/>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ht="15.75" x14ac:dyDescent="0.25">
      <c r="A66" s="15"/>
      <c r="B66" s="9"/>
      <c r="C66" s="3" t="str">
        <f>CONCATENATE( "    &lt;piechart percentage=",B56," /&gt;")</f>
        <v xml:space="preserve">    &lt;piechart percentage=35.5 /&gt;</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15.75" x14ac:dyDescent="0.25">
      <c r="A67" s="15"/>
      <c r="B67" s="9"/>
      <c r="C67" s="3" t="str">
        <f>"  &lt;/Genotype&gt;"</f>
        <v xml:space="preserve">  &lt;/Genotype&gt;</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15.75" x14ac:dyDescent="0.25">
      <c r="A68" s="15" t="s">
        <v>46</v>
      </c>
      <c r="B68" s="9" t="str">
        <f>H23</f>
        <v>Your CRHR1 gene has no variants. A normal gene is referred to as a "wild-type" gene.</v>
      </c>
      <c r="C68" s="3" t="str">
        <f>CONCATENATE("  &lt;Genotype hgvs=",CHAR(34),B40,B42,";",B42,CHAR(34)," name=",CHAR(34),B22,CHAR(34),"&gt; ")</f>
        <v xml:space="preserve">  &lt;Genotype hgvs="NC_000017.11:g.[45815234=];[45815234=]" name="A45815234G"&gt; </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15.75" x14ac:dyDescent="0.25">
      <c r="A69" s="8" t="s">
        <v>47</v>
      </c>
      <c r="B69" s="9" t="str">
        <f t="shared" ref="B69:B70" si="3">H24</f>
        <v>This variant is not associated with increased risk.</v>
      </c>
      <c r="C69" s="3" t="s">
        <v>26</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15.75" x14ac:dyDescent="0.25">
      <c r="A70" s="8" t="s">
        <v>41</v>
      </c>
      <c r="B70" s="9">
        <f t="shared" si="3"/>
        <v>16.3</v>
      </c>
      <c r="C70" s="3" t="s">
        <v>38</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15.75" x14ac:dyDescent="0.25">
      <c r="A71" s="15"/>
      <c r="B71" s="9"/>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ht="15.75" x14ac:dyDescent="0.25">
      <c r="A72" s="8"/>
      <c r="B72" s="9"/>
      <c r="C72" s="3" t="str">
        <f>CONCATENATE("    ",B68)</f>
        <v xml:space="preserve">    Your CRHR1 gene has no variants. A normal gene is referred to as a "wild-type" gene.</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15.75" x14ac:dyDescent="0.25">
      <c r="A73" s="8"/>
      <c r="B73" s="9"/>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15.75" x14ac:dyDescent="0.25">
      <c r="A74" s="15"/>
      <c r="B74" s="9"/>
      <c r="C74" s="3" t="s">
        <v>43</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ht="15.75" x14ac:dyDescent="0.25">
      <c r="A75" s="15"/>
      <c r="B75" s="9"/>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ht="15.75" x14ac:dyDescent="0.25">
      <c r="A76" s="15"/>
      <c r="B76" s="9"/>
      <c r="C76" s="3" t="str">
        <f>CONCATENATE( "    &lt;piechart percentage=",B70," /&gt;")</f>
        <v xml:space="preserve">    &lt;piechart percentage=16.3 /&gt;</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ht="15.75" x14ac:dyDescent="0.25">
      <c r="A77" s="15"/>
      <c r="B77" s="9"/>
      <c r="C77" s="3" t="str">
        <f>"  &lt;/Genotype&gt;"</f>
        <v xml:space="preserve">  &lt;/Genotype&gt;</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ht="15.75" x14ac:dyDescent="0.25">
      <c r="A78" s="15"/>
      <c r="B78" s="9"/>
      <c r="C78" s="3" t="str">
        <f>C26</f>
        <v>&lt;# T159323005C #&gt;</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ht="15.75" x14ac:dyDescent="0.25">
      <c r="A79" s="15" t="s">
        <v>37</v>
      </c>
      <c r="B79" s="21" t="str">
        <f>I14</f>
        <v>NC_000011.10:g.</v>
      </c>
      <c r="C79" s="3" t="str">
        <f>CONCATENATE("  &lt;Genotype hgvs=",CHAR(34),B79,B80,";",B81,CHAR(34)," name=",CHAR(34),B28,CHAR(34),"&gt; ")</f>
        <v xml:space="preserve">  &lt;Genotype hgvs="NC_000011.10:g.[101073644G&gt;T];[101073644=]" name="T159323005C"&gt; </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15.75" x14ac:dyDescent="0.25">
      <c r="A80" s="15" t="s">
        <v>35</v>
      </c>
      <c r="B80" s="21" t="str">
        <f t="shared" ref="B80:B84" si="4">I15</f>
        <v>[101073644G&gt;T]</v>
      </c>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ht="15.75" x14ac:dyDescent="0.25">
      <c r="A81" s="15" t="s">
        <v>31</v>
      </c>
      <c r="B81" s="21" t="str">
        <f t="shared" si="4"/>
        <v>[101073644=]</v>
      </c>
      <c r="C81" s="3" t="s">
        <v>38</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ht="15.75" x14ac:dyDescent="0.25">
      <c r="A82" s="15" t="s">
        <v>39</v>
      </c>
      <c r="B82" s="21" t="str">
        <f t="shared" si="4"/>
        <v>People with this variant have one copy of the [T159323005C](https://www.ncbi.nlm.nih.gov/projects/SNP/snp_ref.cgi?rs=685828) variant. This substitution of a single nucleotide is known as a missense mutation.</v>
      </c>
      <c r="C82" s="3" t="s">
        <v>26</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15.75" x14ac:dyDescent="0.25">
      <c r="A83" s="8" t="s">
        <v>40</v>
      </c>
      <c r="B83" s="21" t="str">
        <f t="shared" si="4"/>
        <v>You are in the Moderate Loss of Function category. See below for more information.</v>
      </c>
      <c r="C83" s="3" t="str">
        <f>CONCATENATE("    ",B82)</f>
        <v xml:space="preserve">    People with this variant have one copy of the [T159323005C](https://www.ncbi.nlm.nih.gov/projects/SNP/snp_ref.cgi?rs=685828) variant. This substitution of a single nucleotide is known as a missense mutation.</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ht="15.75" x14ac:dyDescent="0.25">
      <c r="A84" s="8" t="s">
        <v>41</v>
      </c>
      <c r="B84" s="21">
        <f t="shared" si="4"/>
        <v>15.7</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ht="15.75" x14ac:dyDescent="0.25">
      <c r="A85" s="15"/>
      <c r="B85" s="9"/>
      <c r="C85" s="3" t="s">
        <v>42</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ht="15.75" x14ac:dyDescent="0.25">
      <c r="A86" s="8"/>
      <c r="B86" s="9"/>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ht="15.75" x14ac:dyDescent="0.25">
      <c r="A87" s="8"/>
      <c r="B87" s="9"/>
      <c r="C87" s="3" t="str">
        <f>CONCATENATE("    ",B83)</f>
        <v xml:space="preserve">    You are in the Moderate Loss of Function category. See below for more information.</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ht="15.75" x14ac:dyDescent="0.25">
      <c r="A88" s="8"/>
      <c r="B88" s="9"/>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ht="15.75" x14ac:dyDescent="0.25">
      <c r="A89" s="8"/>
      <c r="B89" s="9"/>
      <c r="C89" s="3" t="s">
        <v>43</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ht="15.75" x14ac:dyDescent="0.25">
      <c r="A90" s="15"/>
      <c r="B90" s="9"/>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ht="15.75" x14ac:dyDescent="0.25">
      <c r="A91" s="15"/>
      <c r="B91" s="9"/>
      <c r="C91" s="3" t="str">
        <f>CONCATENATE( "    &lt;piechart percentage=",B84," /&gt;")</f>
        <v xml:space="preserve">    &lt;piechart percentage=15.7 /&gt;</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ht="15.75" x14ac:dyDescent="0.25">
      <c r="A92" s="15"/>
      <c r="B92" s="9"/>
      <c r="C92" s="3" t="str">
        <f>"  &lt;/Genotype&gt;"</f>
        <v xml:space="preserve">  &lt;/Genotype&gt;</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ht="15.75" x14ac:dyDescent="0.25">
      <c r="A93" s="15" t="s">
        <v>44</v>
      </c>
      <c r="B93" s="9" t="str">
        <f>I20</f>
        <v>People with this variant have two copies of the [T159323005C](https://www.ncbi.nlm.nih.gov/projects/SNP/snp_ref.cgi?rs=685828) variant. This substitution of a single nucleotide is known as a missense mutation.</v>
      </c>
      <c r="C93" s="3" t="str">
        <f>CONCATENATE("  &lt;Genotype hgvs=",CHAR(34),B79,B80,";",B80,CHAR(34)," name=",CHAR(34),B28,CHAR(34),"&gt; ")</f>
        <v xml:space="preserve">  &lt;Genotype hgvs="NC_000011.10:g.[101073644G&gt;T];[101073644G&gt;T]" name="T159323005C"&gt; </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ht="15.75" x14ac:dyDescent="0.25">
      <c r="A94" s="8" t="s">
        <v>45</v>
      </c>
      <c r="B94" s="9" t="str">
        <f t="shared" ref="B94:B95" si="5">I21</f>
        <v>You are in the Moderate Loss of Function category. See below for more information.</v>
      </c>
      <c r="C94" s="3" t="s">
        <v>26</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ht="15.75" x14ac:dyDescent="0.25">
      <c r="A95" s="8" t="s">
        <v>41</v>
      </c>
      <c r="B95" s="9">
        <f t="shared" si="5"/>
        <v>14.6</v>
      </c>
      <c r="C95" s="3" t="s">
        <v>38</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ht="15.75" x14ac:dyDescent="0.25">
      <c r="A96" s="8"/>
      <c r="B96" s="9"/>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ht="15.75" x14ac:dyDescent="0.25">
      <c r="A97" s="15"/>
      <c r="B97" s="9"/>
      <c r="C97" s="3" t="str">
        <f>CONCATENATE("    ",B93)</f>
        <v xml:space="preserve">    People with this variant have two copies of the [T159323005C](https://www.ncbi.nlm.nih.gov/projects/SNP/snp_ref.cgi?rs=685828) variant. This substitution of a single nucleotide is known as a missense mutation.</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ht="15.75" x14ac:dyDescent="0.25">
      <c r="A98" s="8"/>
      <c r="B98" s="9"/>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ht="15.75" x14ac:dyDescent="0.25">
      <c r="A99" s="8"/>
      <c r="B99" s="9"/>
      <c r="C99" s="3" t="s">
        <v>42</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ht="15.75" x14ac:dyDescent="0.25">
      <c r="A100" s="8"/>
      <c r="B100" s="9"/>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ht="15.75" x14ac:dyDescent="0.25">
      <c r="A101" s="8"/>
      <c r="B101" s="9"/>
      <c r="C101" s="3" t="str">
        <f>CONCATENATE("    ",B94)</f>
        <v xml:space="preserve">    You are in the Moderate Loss of Function category. See below for more information.</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ht="15.75" x14ac:dyDescent="0.25">
      <c r="A102" s="8"/>
      <c r="B102" s="9"/>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ht="15.75" x14ac:dyDescent="0.25">
      <c r="A103" s="15"/>
      <c r="B103" s="9"/>
      <c r="C103" s="3" t="s">
        <v>43</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ht="15.75" x14ac:dyDescent="0.25">
      <c r="A104" s="15"/>
      <c r="B104" s="9"/>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ht="15.75" x14ac:dyDescent="0.25">
      <c r="A105" s="15"/>
      <c r="B105" s="9"/>
      <c r="C105" s="3" t="str">
        <f>CONCATENATE( "    &lt;piechart percentage=",B95," /&gt;")</f>
        <v xml:space="preserve">    &lt;piechart percentage=14.6 /&gt;</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ht="15.75" x14ac:dyDescent="0.25">
      <c r="A106" s="15"/>
      <c r="B106" s="9"/>
      <c r="C106" s="3" t="str">
        <f>"  &lt;/Genotype&gt;"</f>
        <v xml:space="preserve">  &lt;/Genotype&gt;</v>
      </c>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ht="15.75" x14ac:dyDescent="0.25">
      <c r="A107" s="15" t="s">
        <v>46</v>
      </c>
      <c r="B107" s="9" t="str">
        <f>I23</f>
        <v>Your CRHR1 gene has no variants. A normal gene is referred to as a "wild-type" gene.</v>
      </c>
      <c r="C107" s="3" t="str">
        <f>CONCATENATE("  &lt;Genotype hgvs=",CHAR(34),B79,B81,";",B81,CHAR(34)," name=",CHAR(34),B28,CHAR(34),"&gt; ")</f>
        <v xml:space="preserve">  &lt;Genotype hgvs="NC_000011.10:g.[101073644=];[101073644=]" name="T159323005C"&gt; </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ht="15.75" x14ac:dyDescent="0.25">
      <c r="A108" s="8" t="s">
        <v>47</v>
      </c>
      <c r="B108" s="9" t="str">
        <f t="shared" ref="B108:B109" si="6">I24</f>
        <v>You are in the Moderate Loss of Function category. See below for more information.</v>
      </c>
      <c r="C108" s="3" t="s">
        <v>26</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ht="15.75" x14ac:dyDescent="0.25">
      <c r="A109" s="8" t="s">
        <v>41</v>
      </c>
      <c r="B109" s="9">
        <f t="shared" si="6"/>
        <v>69.7</v>
      </c>
      <c r="C109" s="3" t="s">
        <v>38</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ht="15.75" x14ac:dyDescent="0.25">
      <c r="A110" s="15"/>
      <c r="B110" s="9"/>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ht="15.75" x14ac:dyDescent="0.25">
      <c r="A111" s="8"/>
      <c r="B111" s="9"/>
      <c r="C111" s="3" t="str">
        <f>CONCATENATE("    ",B107)</f>
        <v xml:space="preserve">    Your CRHR1 gene has no variants. A normal gene is referred to as a "wild-type" gene.</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spans="1:32" ht="15.75" x14ac:dyDescent="0.25">
      <c r="A112" s="8"/>
      <c r="B112" s="9"/>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spans="1:32" ht="15.75" x14ac:dyDescent="0.25">
      <c r="A113" s="8"/>
      <c r="B113" s="9"/>
      <c r="C113" s="3" t="s">
        <v>42</v>
      </c>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spans="1:32" ht="15.75" x14ac:dyDescent="0.25">
      <c r="A114" s="8"/>
      <c r="B114" s="9"/>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spans="1:32" ht="15.75" x14ac:dyDescent="0.25">
      <c r="A115" s="8"/>
      <c r="B115" s="9"/>
      <c r="C115" s="3" t="str">
        <f>CONCATENATE("    ",B108)</f>
        <v xml:space="preserve">    You are in the Moderate Loss of Function category. See below for more information.</v>
      </c>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spans="1:32" ht="15.75" x14ac:dyDescent="0.25">
      <c r="A116" s="8"/>
      <c r="B116" s="9"/>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spans="1:32" ht="15.75" x14ac:dyDescent="0.25">
      <c r="A117" s="15"/>
      <c r="B117" s="9"/>
      <c r="C117" s="3" t="s">
        <v>43</v>
      </c>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spans="1:32" ht="15.75" x14ac:dyDescent="0.25">
      <c r="A118" s="15"/>
      <c r="B118" s="9"/>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spans="1:32" ht="15.75" x14ac:dyDescent="0.25">
      <c r="A119" s="15"/>
      <c r="B119" s="9"/>
      <c r="C119" s="3" t="str">
        <f>CONCATENATE( "    &lt;piechart percentage=",B109," /&gt;")</f>
        <v xml:space="preserve">    &lt;piechart percentage=69.7 /&gt;</v>
      </c>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spans="1:32" ht="15.75" x14ac:dyDescent="0.25">
      <c r="A120" s="15"/>
      <c r="B120" s="9"/>
      <c r="C120" s="3" t="str">
        <f>"  &lt;/Genotype&gt;"</f>
        <v xml:space="preserve">  &lt;/Genotype&gt;</v>
      </c>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spans="1:32" ht="15.75" x14ac:dyDescent="0.25">
      <c r="A121" s="15"/>
      <c r="B121" s="9"/>
      <c r="C121" s="3" t="str">
        <f>C32</f>
        <v>&lt;# G45825631A #&gt;</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spans="1:32" ht="15.75" x14ac:dyDescent="0.25">
      <c r="A122" s="15" t="s">
        <v>37</v>
      </c>
      <c r="B122" s="21" t="str">
        <f>J14</f>
        <v>NC_000017.11:g.</v>
      </c>
      <c r="C122" s="3" t="str">
        <f>CONCATENATE("  &lt;Genotype hgvs=",CHAR(34),B122,B123,";",B124,CHAR(34)," name=",CHAR(34),B34,CHAR(34),"&gt; ")</f>
        <v xml:space="preserve">  &lt;Genotype hgvs="NC_000017.11:g.[45825631G&gt;A];[45825631=]" name="G45825631A"&gt; </v>
      </c>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spans="1:32" ht="15.75" x14ac:dyDescent="0.25">
      <c r="A123" s="15" t="s">
        <v>35</v>
      </c>
      <c r="B123" s="21" t="str">
        <f t="shared" ref="B123:B127" si="7">J15</f>
        <v>[45825631G&gt;A]</v>
      </c>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spans="1:32" ht="15.75" x14ac:dyDescent="0.25">
      <c r="A124" s="15" t="s">
        <v>31</v>
      </c>
      <c r="B124" s="21" t="str">
        <f t="shared" si="7"/>
        <v>[45825631=]</v>
      </c>
      <c r="C124" s="3" t="s">
        <v>38</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spans="1:32" ht="15.75" x14ac:dyDescent="0.25">
      <c r="A125" s="15" t="s">
        <v>39</v>
      </c>
      <c r="B125" s="21" t="str">
        <f t="shared" si="7"/>
        <v>People with this variant have one copy of the [G45825631A](https://www.ncbi.nlm.nih.gov/projects/SNP/snp_ref.cgi?rs=1396862) variant. This substitution of a single nucleotide is known as a missense mutation.</v>
      </c>
      <c r="C125" s="3" t="s">
        <v>26</v>
      </c>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spans="1:32" ht="15.75" x14ac:dyDescent="0.25">
      <c r="A126" s="8" t="s">
        <v>40</v>
      </c>
      <c r="B126" s="21" t="str">
        <f t="shared" si="7"/>
        <v>You are in the Moderate Loss of Function category. See below for more information.</v>
      </c>
      <c r="C126" s="3" t="str">
        <f>CONCATENATE("    ",B125)</f>
        <v xml:space="preserve">    People with this variant have one copy of the [G45825631A](https://www.ncbi.nlm.nih.gov/projects/SNP/snp_ref.cgi?rs=1396862) variant. This substitution of a single nucleotide is known as a missense mutation.</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spans="1:32" ht="15.75" x14ac:dyDescent="0.25">
      <c r="A127" s="8" t="s">
        <v>41</v>
      </c>
      <c r="B127" s="21">
        <f t="shared" si="7"/>
        <v>15.7</v>
      </c>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spans="1:32" ht="15.75" x14ac:dyDescent="0.25">
      <c r="A128" s="15"/>
      <c r="B128" s="9"/>
      <c r="C128" s="3" t="s">
        <v>42</v>
      </c>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spans="1:32" ht="15.75" x14ac:dyDescent="0.25">
      <c r="A129" s="8"/>
      <c r="B129" s="9"/>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spans="1:32" ht="15.75" x14ac:dyDescent="0.25">
      <c r="A130" s="8"/>
      <c r="B130" s="9"/>
      <c r="C130" s="3" t="str">
        <f>CONCATENATE("    ",B126)</f>
        <v xml:space="preserve">    You are in the Moderate Loss of Function category. See below for more information.</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spans="1:32" ht="15.75" x14ac:dyDescent="0.25">
      <c r="A131" s="8"/>
      <c r="B131" s="9"/>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spans="1:32" ht="15.75" x14ac:dyDescent="0.25">
      <c r="A132" s="8"/>
      <c r="B132" s="9"/>
      <c r="C132" s="3" t="s">
        <v>43</v>
      </c>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spans="1:32" ht="15.75" x14ac:dyDescent="0.25">
      <c r="A133" s="15"/>
      <c r="B133" s="9"/>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spans="1:32" ht="15.75" x14ac:dyDescent="0.25">
      <c r="A134" s="15"/>
      <c r="B134" s="9"/>
      <c r="C134" s="3" t="str">
        <f>CONCATENATE( "    &lt;piechart percentage=",B127," /&gt;")</f>
        <v xml:space="preserve">    &lt;piechart percentage=15.7 /&gt;</v>
      </c>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spans="1:32" ht="15.75" x14ac:dyDescent="0.25">
      <c r="A135" s="15"/>
      <c r="B135" s="9"/>
      <c r="C135" s="3" t="str">
        <f>"  &lt;/Genotype&gt;"</f>
        <v xml:space="preserve">  &lt;/Genotype&gt;</v>
      </c>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spans="1:32" ht="15.75" x14ac:dyDescent="0.25">
      <c r="A136" s="15" t="s">
        <v>44</v>
      </c>
      <c r="B136" s="9" t="str">
        <f>J20</f>
        <v>People with this variant have two copies of the [G45825631A](https://www.ncbi.nlm.nih.gov/projects/SNP/snp_ref.cgi?rs=1396862) variant. This substitution of a single nucleotide is known as a missense mutation.</v>
      </c>
      <c r="C136" s="3" t="str">
        <f>CONCATENATE("  &lt;Genotype hgvs=",CHAR(34),B122,B123,";",B123,CHAR(34)," name=",CHAR(34),B34,CHAR(34),"&gt; ")</f>
        <v xml:space="preserve">  &lt;Genotype hgvs="NC_000017.11:g.[45825631G&gt;A];[45825631G&gt;A]" name="G45825631A"&gt; </v>
      </c>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spans="1:32" ht="15.75" x14ac:dyDescent="0.25">
      <c r="A137" s="8" t="s">
        <v>45</v>
      </c>
      <c r="B137" s="9" t="str">
        <f t="shared" ref="B137:B138" si="8">J21</f>
        <v>You are in the Moderate Loss of Function category. See below for more information.</v>
      </c>
      <c r="C137" s="3" t="s">
        <v>26</v>
      </c>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spans="1:32" ht="15.75" x14ac:dyDescent="0.25">
      <c r="A138" s="8" t="s">
        <v>41</v>
      </c>
      <c r="B138" s="9">
        <f t="shared" si="8"/>
        <v>4.7</v>
      </c>
      <c r="C138" s="3" t="s">
        <v>38</v>
      </c>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spans="1:32" ht="15.75" x14ac:dyDescent="0.25">
      <c r="A139" s="8"/>
      <c r="B139" s="9"/>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spans="1:32" ht="15.75" x14ac:dyDescent="0.25">
      <c r="A140" s="15"/>
      <c r="B140" s="9"/>
      <c r="C140" s="3" t="str">
        <f>CONCATENATE("    ",B136)</f>
        <v xml:space="preserve">    People with this variant have two copies of the [G45825631A](https://www.ncbi.nlm.nih.gov/projects/SNP/snp_ref.cgi?rs=1396862) variant. This substitution of a single nucleotide is known as a missense mutation.</v>
      </c>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spans="1:32" ht="15.75" x14ac:dyDescent="0.25">
      <c r="A141" s="8"/>
      <c r="B141" s="9"/>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ht="15.75" x14ac:dyDescent="0.25">
      <c r="A142" s="8"/>
      <c r="B142" s="9"/>
      <c r="C142" s="3" t="s">
        <v>42</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spans="1:32" ht="15.75" x14ac:dyDescent="0.25">
      <c r="A143" s="8"/>
      <c r="B143" s="9"/>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ht="15.75" x14ac:dyDescent="0.25">
      <c r="A144" s="8"/>
      <c r="B144" s="9"/>
      <c r="C144" s="3" t="str">
        <f>CONCATENATE("    ",B137)</f>
        <v xml:space="preserve">    You are in the Moderate Loss of Function category. See below for more information.</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ht="15.75" x14ac:dyDescent="0.25">
      <c r="A145" s="8"/>
      <c r="B145" s="9"/>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ht="15.75" x14ac:dyDescent="0.25">
      <c r="A146" s="15"/>
      <c r="B146" s="9"/>
      <c r="C146" s="3" t="s">
        <v>43</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ht="15.75" x14ac:dyDescent="0.25">
      <c r="A147" s="15"/>
      <c r="B147" s="9"/>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ht="15.75" x14ac:dyDescent="0.25">
      <c r="A148" s="15"/>
      <c r="B148" s="9"/>
      <c r="C148" s="3" t="str">
        <f>CONCATENATE( "    &lt;piechart percentage=",B138," /&gt;")</f>
        <v xml:space="preserve">    &lt;piechart percentage=4.7 /&gt;</v>
      </c>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ht="15.75" x14ac:dyDescent="0.25">
      <c r="A149" s="15"/>
      <c r="B149" s="9"/>
      <c r="C149" s="3" t="str">
        <f>"  &lt;/Genotype&gt;"</f>
        <v xml:space="preserve">  &lt;/Genotype&gt;</v>
      </c>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ht="15.75" x14ac:dyDescent="0.25">
      <c r="A150" s="15" t="s">
        <v>46</v>
      </c>
      <c r="B150" s="9" t="str">
        <f>J23</f>
        <v>Your CRHR1 gene has no variants. A normal gene is referred to as a "wild-type" gene.</v>
      </c>
      <c r="C150" s="3" t="str">
        <f>CONCATENATE("  &lt;Genotype hgvs=",CHAR(34),B122,B124,";",B124,CHAR(34)," name=",CHAR(34),B34,CHAR(34),"&gt; ")</f>
        <v xml:space="preserve">  &lt;Genotype hgvs="NC_000017.11:g.[45825631=];[45825631=]" name="G45825631A"&gt; </v>
      </c>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ht="15.75" x14ac:dyDescent="0.25">
      <c r="A151" s="8" t="s">
        <v>47</v>
      </c>
      <c r="B151" s="9" t="str">
        <f t="shared" ref="B151:B152" si="9">J24</f>
        <v>This variant is not associated with increased risk.</v>
      </c>
      <c r="C151" s="3" t="s">
        <v>26</v>
      </c>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ht="15.75" x14ac:dyDescent="0.25">
      <c r="A152" s="8" t="s">
        <v>41</v>
      </c>
      <c r="B152" s="9">
        <f t="shared" si="9"/>
        <v>79.599999999999994</v>
      </c>
      <c r="C152" s="3" t="s">
        <v>38</v>
      </c>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ht="15.75" x14ac:dyDescent="0.25">
      <c r="A153" s="15"/>
      <c r="B153" s="9"/>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ht="15.75" x14ac:dyDescent="0.25">
      <c r="A154" s="8"/>
      <c r="B154" s="9"/>
      <c r="C154" s="3" t="str">
        <f>CONCATENATE("    ",B150)</f>
        <v xml:space="preserve">    Your CRHR1 gene has no variants. A normal gene is referred to as a "wild-type" gene.</v>
      </c>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ht="15.75" x14ac:dyDescent="0.25">
      <c r="A155" s="8"/>
      <c r="B155" s="9"/>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spans="1:32" ht="15.75" x14ac:dyDescent="0.25">
      <c r="A156" s="15"/>
      <c r="B156" s="9"/>
      <c r="C156" s="3" t="s">
        <v>43</v>
      </c>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spans="1:32" ht="15.75" x14ac:dyDescent="0.25">
      <c r="A157" s="15"/>
      <c r="B157" s="9"/>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spans="1:32" ht="15.75" x14ac:dyDescent="0.25">
      <c r="A158" s="15"/>
      <c r="B158" s="9"/>
      <c r="C158" s="3" t="str">
        <f>CONCATENATE( "    &lt;piechart percentage=",B152," /&gt;")</f>
        <v xml:space="preserve">    &lt;piechart percentage=79.6 /&gt;</v>
      </c>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spans="1:32" ht="15.75" x14ac:dyDescent="0.25">
      <c r="A159" s="15"/>
      <c r="B159" s="9"/>
      <c r="C159" s="3" t="str">
        <f>"  &lt;/Genotype&gt;"</f>
        <v xml:space="preserve">  &lt;/Genotype&gt;</v>
      </c>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spans="1:32" s="3" customFormat="1" ht="15.75" x14ac:dyDescent="0.25">
      <c r="A160" s="15"/>
      <c r="B160" s="9"/>
      <c r="C160" s="3" t="s">
        <v>48</v>
      </c>
    </row>
    <row r="161" spans="1:3" s="3" customFormat="1" ht="15.75" x14ac:dyDescent="0.25">
      <c r="A161" s="15" t="s">
        <v>49</v>
      </c>
      <c r="B161" s="9" t="str">
        <f>CONCATENATE("Your ",B2," gene has an unknown variant.")</f>
        <v>Your CRHR1 gene has an unknown variant.</v>
      </c>
      <c r="C161" s="3" t="str">
        <f>CONCATENATE("  &lt;Genotype hgvs=",CHAR(34),"unknown",CHAR(34),"&gt; ")</f>
        <v xml:space="preserve">  &lt;Genotype hgvs="unknown"&gt; </v>
      </c>
    </row>
    <row r="162" spans="1:3" s="3" customFormat="1" ht="15.75" x14ac:dyDescent="0.25">
      <c r="A162" s="8" t="s">
        <v>49</v>
      </c>
      <c r="B162" s="9" t="s">
        <v>50</v>
      </c>
      <c r="C162" s="3" t="s">
        <v>26</v>
      </c>
    </row>
    <row r="163" spans="1:3" s="3" customFormat="1" ht="15.75" x14ac:dyDescent="0.25">
      <c r="A163" s="8" t="s">
        <v>41</v>
      </c>
      <c r="B163" s="9"/>
      <c r="C163" s="3" t="s">
        <v>38</v>
      </c>
    </row>
    <row r="164" spans="1:3" s="3" customFormat="1" ht="15.75" x14ac:dyDescent="0.25">
      <c r="A164" s="8"/>
      <c r="B164" s="9"/>
    </row>
    <row r="165" spans="1:3" s="3" customFormat="1" ht="15.75" x14ac:dyDescent="0.25">
      <c r="A165" s="8"/>
      <c r="B165" s="9"/>
      <c r="C165" s="3" t="str">
        <f>CONCATENATE("    ",B161)</f>
        <v xml:space="preserve">    Your CRHR1 gene has an unknown variant.</v>
      </c>
    </row>
    <row r="166" spans="1:3" s="3" customFormat="1" ht="15.75" x14ac:dyDescent="0.25">
      <c r="A166" s="8"/>
      <c r="B166" s="9"/>
    </row>
    <row r="167" spans="1:3" s="3" customFormat="1" ht="15.75" x14ac:dyDescent="0.25">
      <c r="A167" s="8"/>
      <c r="B167" s="9"/>
      <c r="C167" s="3" t="s">
        <v>42</v>
      </c>
    </row>
    <row r="168" spans="1:3" s="3" customFormat="1" ht="15.75" x14ac:dyDescent="0.25">
      <c r="A168" s="8"/>
      <c r="B168" s="9"/>
    </row>
    <row r="169" spans="1:3" s="3" customFormat="1" ht="15.75" x14ac:dyDescent="0.25">
      <c r="A169" s="15"/>
      <c r="B169" s="9"/>
      <c r="C169" s="3" t="str">
        <f>CONCATENATE("    ",B162)</f>
        <v xml:space="preserve">    The effect is unknown.</v>
      </c>
    </row>
    <row r="170" spans="1:3" s="3" customFormat="1" ht="15.75" x14ac:dyDescent="0.25">
      <c r="A170" s="8"/>
      <c r="B170" s="9"/>
    </row>
    <row r="171" spans="1:3" s="3" customFormat="1" ht="15.75" x14ac:dyDescent="0.25">
      <c r="A171" s="15"/>
      <c r="B171" s="9"/>
      <c r="C171" s="3" t="s">
        <v>43</v>
      </c>
    </row>
    <row r="172" spans="1:3" s="3" customFormat="1" ht="15.75" x14ac:dyDescent="0.25">
      <c r="A172" s="15"/>
      <c r="B172" s="9"/>
    </row>
    <row r="173" spans="1:3" s="3" customFormat="1" ht="15.75" x14ac:dyDescent="0.25">
      <c r="A173" s="15"/>
      <c r="B173" s="9"/>
      <c r="C173" s="3" t="str">
        <f>CONCATENATE( "    &lt;piechart percentage=",B163," /&gt;")</f>
        <v xml:space="preserve">    &lt;piechart percentage= /&gt;</v>
      </c>
    </row>
    <row r="174" spans="1:3" s="3" customFormat="1" ht="15.75" x14ac:dyDescent="0.25">
      <c r="A174" s="15"/>
      <c r="B174" s="9"/>
      <c r="C174" s="3" t="str">
        <f>"  &lt;/Genotype&gt;"</f>
        <v xml:space="preserve">  &lt;/Genotype&gt;</v>
      </c>
    </row>
    <row r="175" spans="1:3" s="3" customFormat="1" ht="15.75" x14ac:dyDescent="0.25">
      <c r="A175" s="15"/>
      <c r="B175" s="9"/>
      <c r="C175" s="3" t="s">
        <v>51</v>
      </c>
    </row>
    <row r="176" spans="1:3" s="3" customFormat="1" ht="15.75" x14ac:dyDescent="0.25">
      <c r="A176" s="15" t="s">
        <v>46</v>
      </c>
      <c r="B176" s="9" t="str">
        <f>CONCATENATE("Your ",B2," gene has no variants. A normal gene is referred to as a ",CHAR(34),"wild-type",CHAR(34)," gene.")</f>
        <v>Your CRHR1 gene has no variants. A normal gene is referred to as a "wild-type" gene.</v>
      </c>
      <c r="C176" s="3" t="str">
        <f>CONCATENATE("  &lt;Genotype hgvs=",CHAR(34),"wildtype",CHAR(34),"&gt;")</f>
        <v xml:space="preserve">  &lt;Genotype hgvs="wildtype"&gt;</v>
      </c>
    </row>
    <row r="177" spans="1:32" s="3" customFormat="1" ht="15.75" x14ac:dyDescent="0.25">
      <c r="A177" s="8" t="s">
        <v>47</v>
      </c>
      <c r="B177" s="9" t="s">
        <v>52</v>
      </c>
      <c r="C177" s="3" t="s">
        <v>26</v>
      </c>
    </row>
    <row r="178" spans="1:32" s="3" customFormat="1" ht="15.75" x14ac:dyDescent="0.25">
      <c r="A178" s="8" t="s">
        <v>41</v>
      </c>
      <c r="B178" s="9"/>
      <c r="C178" s="3" t="s">
        <v>38</v>
      </c>
    </row>
    <row r="179" spans="1:32" s="3" customFormat="1" ht="15.75" x14ac:dyDescent="0.25">
      <c r="A179" s="8"/>
      <c r="B179" s="9"/>
    </row>
    <row r="180" spans="1:32" s="3" customFormat="1" ht="15.75" x14ac:dyDescent="0.25">
      <c r="A180" s="8"/>
      <c r="B180" s="9"/>
      <c r="C180" s="3" t="str">
        <f>CONCATENATE("    ",B176)</f>
        <v xml:space="preserve">    Your CRHR1 gene has no variants. A normal gene is referred to as a "wild-type" gene.</v>
      </c>
    </row>
    <row r="181" spans="1:32" s="3" customFormat="1" ht="15.75" x14ac:dyDescent="0.25">
      <c r="A181" s="8"/>
      <c r="B181" s="9"/>
    </row>
    <row r="182" spans="1:32" s="3" customFormat="1" ht="15.75" x14ac:dyDescent="0.25">
      <c r="A182" s="8"/>
      <c r="B182" s="9"/>
      <c r="C182" s="3" t="s">
        <v>42</v>
      </c>
    </row>
    <row r="183" spans="1:32" s="3" customFormat="1" ht="15.75" x14ac:dyDescent="0.25">
      <c r="A183" s="8"/>
      <c r="B183" s="9"/>
    </row>
    <row r="184" spans="1:32" s="3" customFormat="1" ht="15.75" x14ac:dyDescent="0.25">
      <c r="A184" s="8"/>
      <c r="B184" s="9"/>
      <c r="C184" s="3" t="str">
        <f>CONCATENATE("    ",B177)</f>
        <v xml:space="preserve">    Your variant is not associated with any loss of function.</v>
      </c>
    </row>
    <row r="185" spans="1:32" s="3" customFormat="1" ht="15.75" x14ac:dyDescent="0.25">
      <c r="A185" s="8"/>
      <c r="B185" s="9"/>
    </row>
    <row r="186" spans="1:32" s="3" customFormat="1" ht="15.75" x14ac:dyDescent="0.25">
      <c r="A186" s="8"/>
      <c r="B186" s="9"/>
      <c r="C186" s="3" t="s">
        <v>43</v>
      </c>
    </row>
    <row r="187" spans="1:32" s="3" customFormat="1" ht="15.75" x14ac:dyDescent="0.25">
      <c r="A187" s="15"/>
      <c r="B187" s="9"/>
    </row>
    <row r="188" spans="1:32" s="3" customFormat="1" ht="15.75" x14ac:dyDescent="0.25">
      <c r="A188" s="8"/>
      <c r="B188" s="9"/>
      <c r="C188" s="3" t="str">
        <f>CONCATENATE( "    &lt;piechart percentage=",B178," /&gt;")</f>
        <v xml:space="preserve">    &lt;piechart percentage= /&gt;</v>
      </c>
    </row>
    <row r="189" spans="1:32" s="3" customFormat="1" ht="15.75" x14ac:dyDescent="0.25">
      <c r="A189" s="8"/>
      <c r="B189" s="9"/>
      <c r="C189" s="3" t="str">
        <f>"  &lt;/Genotype&gt;"</f>
        <v xml:space="preserve">  &lt;/Genotype&gt;</v>
      </c>
    </row>
    <row r="190" spans="1:32" ht="15.75" x14ac:dyDescent="0.25">
      <c r="A190" s="8"/>
      <c r="B190" s="9"/>
      <c r="C190" s="3" t="str">
        <f>"&lt;/GeneAnalysis&gt;"</f>
        <v>&lt;/GeneAnalysis&gt;</v>
      </c>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spans="1:32" ht="15.75" x14ac:dyDescent="0.25">
      <c r="A191" s="27"/>
      <c r="B191" s="17"/>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row>
    <row r="192" spans="1:32" ht="15.75" x14ac:dyDescent="0.25">
      <c r="A192" s="3" t="s">
        <v>513</v>
      </c>
      <c r="B192" s="9" t="s">
        <v>522</v>
      </c>
      <c r="C192" s="3" t="str">
        <f>CONCATENATE("&lt;# ",A192," ",B192," #&gt;")</f>
        <v>&lt;# symptoms  vision problems; pain; chills and night sweats; multiple chemical sensitivity/allergies; inflamation; #&gt;</v>
      </c>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spans="1:32" ht="15.75" x14ac:dyDescent="0.25">
      <c r="A193" s="3"/>
      <c r="B193" s="9"/>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spans="1:32" ht="15.75" x14ac:dyDescent="0.25">
      <c r="A194" s="3"/>
      <c r="B194" s="9" t="s">
        <v>521</v>
      </c>
      <c r="C194" s="3" t="str">
        <f>CONCATENATE("&lt;symptoms ",B194," /&gt;")</f>
        <v>&lt;symptoms D014786 D010146 D023341 D018777 D007249 /&gt;</v>
      </c>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spans="1:32" ht="15.75" x14ac:dyDescent="0.25">
      <c r="A195" s="3"/>
      <c r="B195" s="9"/>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spans="1:32" ht="15.75" x14ac:dyDescent="0.25">
      <c r="A196" s="3" t="s">
        <v>514</v>
      </c>
      <c r="B196" s="34" t="s">
        <v>525</v>
      </c>
      <c r="C196" s="3" t="str">
        <f>CONCATENATE("&lt;# ",A196," ",B196," #&gt;")</f>
        <v>&lt;# Tissue List brain; female tissue; #&gt;</v>
      </c>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spans="1:32" ht="15.75" x14ac:dyDescent="0.25">
      <c r="A197" s="3"/>
      <c r="B197" s="9"/>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spans="1:32" ht="15.75" x14ac:dyDescent="0.25">
      <c r="A198" s="3"/>
      <c r="B198" s="34" t="s">
        <v>526</v>
      </c>
      <c r="C198" s="3" t="str">
        <f>CONCATENATE("&lt;TissueList ",B198," /&gt;")</f>
        <v>&lt;TissueList D001921 D005836 /&gt;</v>
      </c>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spans="1:32" ht="15.75" x14ac:dyDescent="0.25">
      <c r="A199" s="3"/>
      <c r="B199" s="9"/>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spans="1:32" ht="15.75" x14ac:dyDescent="0.25">
      <c r="A200" s="3" t="s">
        <v>515</v>
      </c>
      <c r="B200" s="9" t="s">
        <v>516</v>
      </c>
      <c r="C200" s="3" t="str">
        <f>CONCATENATE("&lt;# ",A200," ",B200," #&gt;")</f>
        <v>&lt;# Pathways Nicotine metabolism, ion transport, ion channel gating #&gt;</v>
      </c>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spans="1:32" ht="15.75" x14ac:dyDescent="0.25">
      <c r="A201" s="3"/>
      <c r="B201" s="9"/>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spans="1:32" ht="15.75" x14ac:dyDescent="0.25">
      <c r="A202" s="3"/>
      <c r="B202" s="9" t="s">
        <v>517</v>
      </c>
      <c r="C202" s="3" t="str">
        <f>CONCATENATE("&lt;Pathways ",B202," /&gt;")</f>
        <v>&lt;Pathways D011978 D017136 D015640 /&gt;</v>
      </c>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spans="1:32" ht="15.75" x14ac:dyDescent="0.25">
      <c r="A203" s="3"/>
      <c r="B203" s="9"/>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spans="1:32" ht="15.75" x14ac:dyDescent="0.25">
      <c r="A204" s="3" t="s">
        <v>518</v>
      </c>
      <c r="B204" s="3" t="s">
        <v>519</v>
      </c>
      <c r="C204" s="3" t="str">
        <f>CONCATENATE("&lt;# ",A204," ",B204," #&gt;")</f>
        <v>&lt;# Diseases cancer; cancer, lung cancer; Disease susceptibility - increased susceptibility to viral, bacterial, and parasitical infections; disease, Genetic Predisposition to Disease; nicotine dependency; #&gt;</v>
      </c>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spans="1:32" ht="15.75" x14ac:dyDescent="0.25">
      <c r="A205" s="3"/>
      <c r="B205" s="9"/>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spans="1:32" ht="15.75" x14ac:dyDescent="0.25">
      <c r="A206" s="3"/>
      <c r="B206" s="3" t="s">
        <v>520</v>
      </c>
      <c r="C206" s="3" t="str">
        <f>CONCATENATE("&lt;diseases ",B206," /&gt;")</f>
        <v>&lt;diseases D009369 D008175 D004198 D01402 /&gt;</v>
      </c>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spans="1:32" ht="15.75" x14ac:dyDescent="0.25">
      <c r="A207" s="3"/>
      <c r="B207" s="9"/>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spans="1:32" ht="15.75" x14ac:dyDescent="0.25">
      <c r="A208" s="3"/>
      <c r="B208" s="9"/>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2924"/>
  <sheetViews>
    <sheetView topLeftCell="A7" workbookViewId="0">
      <selection activeCell="C19" sqref="C1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511</v>
      </c>
      <c r="B2" s="9" t="s">
        <v>75</v>
      </c>
      <c r="C2" s="3" t="str">
        <f>CONCATENATE("&lt;",A2," ",B2," /&gt;")</f>
        <v>&lt;Gene_Name NR3C1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512</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NR3C1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f>B8</f>
        <v>0</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5</v>
      </c>
      <c r="C10" s="3" t="str">
        <f>CONCATENATE("This gene is located on chromosome ",B10,". The ",B11," it creates acts in your ",B12)</f>
        <v>This gene is located on chromosome 5. The glucocortisoid receptor it creates acts in your adipose tissue and lungs.</v>
      </c>
      <c r="H10" s="3" t="s">
        <v>13</v>
      </c>
      <c r="I10" s="11" t="s">
        <v>6</v>
      </c>
      <c r="J10" s="3">
        <v>0.44</v>
      </c>
      <c r="K10" s="3">
        <v>0.316</v>
      </c>
      <c r="L10" s="3">
        <f t="shared" si="0"/>
        <v>1.3924050632911393</v>
      </c>
      <c r="Y10" s="10"/>
      <c r="Z10" s="10"/>
      <c r="AA10" s="10"/>
      <c r="AC10" s="10"/>
    </row>
    <row r="11" spans="1:36" x14ac:dyDescent="0.25">
      <c r="A11" s="8" t="s">
        <v>14</v>
      </c>
      <c r="B11" s="9" t="s">
        <v>112</v>
      </c>
      <c r="H11" s="3" t="s">
        <v>16</v>
      </c>
      <c r="I11" s="11" t="s">
        <v>17</v>
      </c>
      <c r="J11" s="3">
        <v>0.45</v>
      </c>
      <c r="K11" s="3">
        <v>0.33100000000000002</v>
      </c>
      <c r="L11" s="3">
        <f t="shared" si="0"/>
        <v>1.3595166163141994</v>
      </c>
      <c r="Y11" s="6"/>
      <c r="AC11" s="10"/>
    </row>
    <row r="12" spans="1:36" x14ac:dyDescent="0.25">
      <c r="A12" s="8" t="s">
        <v>18</v>
      </c>
      <c r="B12" s="9" t="s">
        <v>111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A143380220G</v>
      </c>
      <c r="I13" s="18" t="str">
        <f>B28</f>
        <v>T158189C</v>
      </c>
      <c r="J13" s="18" t="str">
        <f>B34</f>
        <v>T143342788C</v>
      </c>
      <c r="K13" s="18" t="str">
        <f>B40</f>
        <v>G1469-16T</v>
      </c>
      <c r="L13" s="18" t="str">
        <f>B46</f>
        <v>A143281925G</v>
      </c>
      <c r="M13" s="18" t="str">
        <f>B52</f>
        <v>A143307929G</v>
      </c>
      <c r="N13" s="18" t="str">
        <f>B58</f>
        <v>A1676G</v>
      </c>
      <c r="O13" s="18" t="str">
        <f>B64</f>
        <v>C1712T</v>
      </c>
      <c r="P13" s="18" t="str">
        <f>B70</f>
        <v>1891_1892+2delGAGT</v>
      </c>
      <c r="Q13" s="18" t="str">
        <f>B76</f>
        <v>T1922A</v>
      </c>
      <c r="R13" s="18" t="str">
        <f>B82</f>
        <v>G2035A</v>
      </c>
      <c r="S13" s="18" t="str">
        <f>B88</f>
        <v>C2209T</v>
      </c>
      <c r="T13" s="18" t="str">
        <f>B94</f>
        <v>T2259A</v>
      </c>
      <c r="U13" s="18" t="str">
        <f>B100</f>
        <v>T2318C</v>
      </c>
      <c r="V13" s="18" t="str">
        <f>B106</f>
        <v>G1430A</v>
      </c>
    </row>
    <row r="14" spans="1:36" ht="16.5" thickBot="1" x14ac:dyDescent="0.3">
      <c r="A14" s="8" t="s">
        <v>3</v>
      </c>
      <c r="B14" s="9" t="s">
        <v>75</v>
      </c>
      <c r="C14" s="3" t="str">
        <f>CONCATENATE("&lt;GeneAnalysis gene=",CHAR(34),B14,CHAR(34)," interval=",CHAR(34),B15,CHAR(34),"&gt; ")</f>
        <v xml:space="preserve">&lt;GeneAnalysis gene="NR3C1" interval="NC_000005.10:g.143277931_143435512"&gt; </v>
      </c>
      <c r="H14" s="19" t="s">
        <v>78</v>
      </c>
      <c r="I14" s="19" t="s">
        <v>78</v>
      </c>
      <c r="J14" s="19" t="s">
        <v>78</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110</v>
      </c>
      <c r="H15" s="9" t="s">
        <v>80</v>
      </c>
      <c r="I15" s="9" t="s">
        <v>83</v>
      </c>
      <c r="J15" s="9" t="s">
        <v>81</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344</v>
      </c>
      <c r="C16" s="3" t="str">
        <f>CONCATENATE("# What are some common mutations of ",B14,"?")</f>
        <v># What are some common mutations of NR3C1?</v>
      </c>
      <c r="H16" s="9" t="s">
        <v>79</v>
      </c>
      <c r="I16" s="9" t="s">
        <v>84</v>
      </c>
      <c r="J16" s="9" t="s">
        <v>82</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[T158189C](https://www.ncbi.nlm.nih.gov/projects/SNP/snp_ref.cgi?rs=258750)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[G1469-16T](https://www.ncbi.nlm.nih.gov/projects/SNP/snp_ref.cgi?rs=6188)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[A143281925G](https://www.ncbi.nlm.nih.gov/clinvar/variation/351364/)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[A1676G (p.Ile559Asn)](https://www.ncbi.nlm.nih.gov/clinvar/variation/16151/) variant. This substitution of a single nucleotide is known as a missense mutation.</v>
      </c>
      <c r="O17" s="9" t="str">
        <f>CONCATENATE("People with this variant have one copy of the ",B67," variant. This substitution of a single nucleotide is known as a missense mutation.")</f>
        <v>People with this variant have one copy of the [C1712T (p.Val571Ala)](https://www.ncbi.nlm.nih.gov/clinvar/variation/16153/) variant. This substitution of a single nucleotide is known as a missense mutation.</v>
      </c>
      <c r="P17" s="9" t="str">
        <f>CONCATENATE("People with this variant have one copy of the ",B73," variant. Changing two base pairs is known as a splice donor variant.")</f>
        <v>People with this variant have one copy of the [1891_1892+2delGAGT](https://www.ncbi.nlm.nih.gov/clinvar/variation/16148/) variant. Changing two base pairs is known as a splice donor variant.</v>
      </c>
      <c r="Q17" s="9" t="str">
        <f>CONCATENATE("People with this variant have one copy of the ",B79," variant. This substitution of a single nucleotide is known as a missense mutation.")</f>
        <v>People with this variant have one copy of the [T1922T (p.Asp641Val)](https://www.ncbi.nlm.nih.gov/clinvar/variation/16147/) variant. This substitution of a single nucleotide is known as a missense mutation.</v>
      </c>
      <c r="R17" s="9" t="str">
        <f>CONCATENATE("People with this variant have one copy of the ",B85," variant. This substitution of a single nucleotide is known as a missense mutation.")</f>
        <v>People with this variant have one copy of the [G2035A (p.Gly679Ser)](https://www.ncbi.nlm.nih.gov/clinvar/variation/16157/) variant. This substitution of a single nucleotide is known as a missense mutation.</v>
      </c>
      <c r="S17" s="9" t="str">
        <f>CONCATENATE("People with this variant have one copy of the ",B91," variant. This substitution of a single nucleotide is known as a missense mutation.")</f>
        <v>People with this variant have one copy of the [C2209T (p.Phe737Leu)](https://www.ncbi.nlm.nih.gov/clinvar/variation/16158/) variant. This substitution of a single nucleotide is known as a missense mutation.</v>
      </c>
      <c r="T17" s="9" t="str">
        <f>CONCATENATE("People with this variant have one copy of the ",B97,"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7" s="9" t="str">
        <f>CONCATENATE("People with this variant have one copy of the ",B103,"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7" s="9" t="str">
        <f>CONCATENATE("People with this variant have one copy of the ",B109," variant. This substitution of a single nucleotide is known as a missense mutation.")</f>
        <v>People with this variant have one copy of the [G1430A (p.Arg477His)](https://www.ncbi.nlm.nih.gov/clinvar/variation/16156/) variant. This substitution of a single nucleotide is known as a missense mutation.</v>
      </c>
      <c r="W17" s="9"/>
      <c r="X17" s="9"/>
      <c r="Y17" s="9"/>
      <c r="Z17" s="9"/>
    </row>
    <row r="18" spans="1:26" x14ac:dyDescent="0.25">
      <c r="C18" s="3" t="str">
        <f>CONCATENATE("There are ",B16," common variants in ",B14,": ",B25,", ",B31,", ",B37,", ",B43,", ",B49,", ",B55,", ",B61,", ",B67,", ",B73,", ",B79,", ",B85,", ",B91,", ",B97,", and ",B103,".")</f>
        <v>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8" s="9" t="s">
        <v>27</v>
      </c>
      <c r="I18" s="9" t="s">
        <v>27</v>
      </c>
      <c r="J18" s="9" t="s">
        <v>27</v>
      </c>
      <c r="K18" s="9" t="s">
        <v>28</v>
      </c>
      <c r="L18" s="9" t="s">
        <v>27</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33.6</v>
      </c>
      <c r="I19" s="9">
        <v>35.799999999999997</v>
      </c>
      <c r="J19" s="9">
        <v>20.7</v>
      </c>
      <c r="K19" s="9">
        <v>38.799999999999997</v>
      </c>
      <c r="L19" s="9">
        <v>22.6</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A143380220G #&gt;</v>
      </c>
      <c r="H20" s="9" t="str">
        <f>CONCATENATE("People with this variant have two copies of the ",B25,"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[T158189C](https://www.ncbi.nlm.nih.gov/projects/SNP/snp_ref.cgi?rs=258750)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[G1469-16T](https://www.ncbi.nlm.nih.gov/projects/SNP/snp_ref.cgi?rs=6188)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[A143281925G](https://www.ncbi.nlm.nih.gov/clinvar/variation/351364/)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20" s="9" t="str">
        <f>CONCATENATE("People with this variant have two copies of the ",B73," variant. Changing two base pairs is known as a splice donor variant.")</f>
        <v>People with this variant have two copies of the [1891_1892+2delGAGT](https://www.ncbi.nlm.nih.gov/clinvar/variation/16148/) variant. Changing two base pairs is known as a splice donor variant.</v>
      </c>
      <c r="Q20" s="9" t="str">
        <f>CONCATENATE("People with this variant have two copies of the ",B79,"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20" s="9" t="str">
        <f>CONCATENATE("People with this variant have two copies of the ",B85,"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20" s="9" t="str">
        <f>CONCATENATE("People with this variant have two copies of the ",B91,"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20" s="9" t="str">
        <f>CONCATENATE("People with this variant have two copies of the ",B97,"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20" s="9" t="str">
        <f>CONCATENATE("People with this variant have two copies of the ",B103,"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20" s="9" t="str">
        <f>CONCATENATE("People with this variant have two copies of the ",B109,"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20" s="9"/>
      <c r="X20" s="9"/>
      <c r="Y20" s="9"/>
      <c r="Z20" s="9"/>
    </row>
    <row r="21" spans="1:26" x14ac:dyDescent="0.25">
      <c r="A21" s="8" t="s">
        <v>29</v>
      </c>
      <c r="B21" s="19" t="s">
        <v>76</v>
      </c>
      <c r="C21" s="3" t="str">
        <f>CONCATENATE("  &lt;Variant hgvs=",CHAR(34),B21,CHAR(34)," name=",CHAR(34),B22,CHAR(34),"&gt; ")</f>
        <v xml:space="preserve">  &lt;Variant hgvs="NC_000005.10:g.143380220A&gt;G " name="A143380220G"&gt; </v>
      </c>
      <c r="H21" s="9" t="s">
        <v>27</v>
      </c>
      <c r="I21" s="9" t="s">
        <v>27</v>
      </c>
      <c r="J21" s="9" t="s">
        <v>27</v>
      </c>
      <c r="K21" s="9" t="s">
        <v>28</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99</v>
      </c>
      <c r="H22" s="9">
        <v>13</v>
      </c>
      <c r="I22" s="9">
        <v>16.100000000000001</v>
      </c>
      <c r="J22" s="9">
        <v>6.5</v>
      </c>
      <c r="K22" s="9">
        <v>16.5</v>
      </c>
      <c r="L22" s="9">
        <v>6.2</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32</v>
      </c>
      <c r="C23" s="3" t="str">
        <f>CONCATENATE("    This variant is a change at a specific point in the ",B14," gene from ",B23," to ",B24,"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23" s="9" t="str">
        <f>CONCATENATE("Your ",B14," gene has no variants. A normal gene is referred to as a ",CHAR(34),"wild-type",CHAR(34)," gene.")</f>
        <v>Your NR3C1 gene has no variants. A normal gene is referred to as a "wild-type" gene.</v>
      </c>
      <c r="I23" s="9" t="str">
        <f>CONCATENATE("Your ",B14," gene has no variants. A normal gene is referred to as a ",CHAR(34),"wild-type",CHAR(34)," gene.")</f>
        <v>Your NR3C1 gene has no variants. A normal gene is referred to as a "wild-type" gene.</v>
      </c>
      <c r="J23" s="9" t="str">
        <f>CONCATENATE("Your ",B14," gene has no variants. A normal gene is referred to as a ",CHAR(34),"wild-type",CHAR(34)," gene.")</f>
        <v>Your NR3C1 gene has no variants. A normal gene is referred to as a "wild-type" gene.</v>
      </c>
      <c r="K23" s="9" t="str">
        <f>CONCATENATE("Your ",B14," gene has no variants. A normal gene is referred to as a ",CHAR(34),"wild-type",CHAR(34)," gene.")</f>
        <v>Your NR3C1 gene has no variants. A normal gene is referred to as a "wild-type" gene.</v>
      </c>
      <c r="L23" s="9" t="str">
        <f>CONCATENATE("Your ",B14," gene has no variants. A normal gene is referred to as a ",CHAR(34),"wild-type",CHAR(34)," gene.")</f>
        <v>Your NR3C1 gene has no variants. A normal gene is referred to as a "wild-type" gene.</v>
      </c>
      <c r="M23" s="9" t="str">
        <f>CONCATENATE("Your ",B14," gene has no variants. A normal gene is referred to as a ",CHAR(34),"wild-type",CHAR(34)," gene.")</f>
        <v>Your NR3C1 gene has no variants. A normal gene is referred to as a "wild-type" gene.</v>
      </c>
      <c r="N23" s="9" t="str">
        <f>CONCATENATE("Your ",B14," gene has no variants. A normal gene is referred to as a ",CHAR(34),"wild-type",CHAR(34)," gene.")</f>
        <v>Your NR3C1 gene has no variants. A normal gene is referred to as a "wild-type" gene.</v>
      </c>
      <c r="O23" s="9" t="str">
        <f>CONCATENATE("Your ",B14," gene has no variants. A normal gene is referred to as a ",CHAR(34),"wild-type",CHAR(34)," gene.")</f>
        <v>Your NR3C1 gene has no variants. A normal gene is referred to as a "wild-type" gene.</v>
      </c>
      <c r="P23" s="9" t="str">
        <f>CONCATENATE("Your ",B14," gene has no variants. A normal gene is referred to as a ",CHAR(34),"wild-type",CHAR(34)," gene.")</f>
        <v>Your NR3C1 gene has no variants. A normal gene is referred to as a "wild-type" gene.</v>
      </c>
      <c r="Q23" s="9" t="str">
        <f>CONCATENATE("Your ",B14," gene has no variants. A normal gene is referred to as a ",CHAR(34),"wild-type",CHAR(34)," gene.")</f>
        <v>Your NR3C1 gene has no variants. A normal gene is referred to as a "wild-type" gene.</v>
      </c>
      <c r="R23" s="9" t="str">
        <f>CONCATENATE("Your ",B14," gene has no variants. A normal gene is referred to as a ",CHAR(34),"wild-type",CHAR(34)," gene.")</f>
        <v>Your NR3C1 gene has no variants. A normal gene is referred to as a "wild-type" gene.</v>
      </c>
      <c r="S23" s="9" t="str">
        <f>CONCATENATE("Your ",B14," gene has no variants. A normal gene is referred to as a ",CHAR(34),"wild-type",CHAR(34)," gene.")</f>
        <v>Your NR3C1 gene has no variants. A normal gene is referred to as a "wild-type" gene.</v>
      </c>
      <c r="T23" s="9" t="str">
        <f>CONCATENATE("Your ",B14," gene has no variants. A normal gene is referred to as a ",CHAR(34),"wild-type",CHAR(34)," gene.")</f>
        <v>Your NR3C1 gene has no variants. A normal gene is referred to as a "wild-type" gene.</v>
      </c>
      <c r="U23" s="9" t="str">
        <f>CONCATENATE("Your ",B14," gene has no variants. A normal gene is referred to as a ",CHAR(34),"wild-type",CHAR(34)," gene.")</f>
        <v>Your NR3C1 gene has no variants. A normal gene is referred to as a "wild-type" gene.</v>
      </c>
      <c r="V23" s="9" t="str">
        <f>CONCATENATE("Your ",B14," gene has no variants. A normal gene is referred to as a ",CHAR(34),"wild-type",CHAR(34)," gene.")</f>
        <v>Your NR3C1 gene has no variants. A normal gene is referred to as a "wild-type" gene.</v>
      </c>
      <c r="W23" s="9"/>
      <c r="X23" s="9"/>
      <c r="Y23" s="9"/>
      <c r="Z23" s="9"/>
    </row>
    <row r="24" spans="1:26" x14ac:dyDescent="0.25">
      <c r="A24" s="15" t="s">
        <v>33</v>
      </c>
      <c r="B24" s="9" t="s">
        <v>34</v>
      </c>
      <c r="H24" s="9" t="s">
        <v>28</v>
      </c>
      <c r="I24" s="9" t="s">
        <v>28</v>
      </c>
      <c r="J24" s="9" t="s">
        <v>28</v>
      </c>
      <c r="K24" s="9" t="s">
        <v>27</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100</v>
      </c>
      <c r="C25" s="3" t="str">
        <f>"  &lt;/Variant&gt;"</f>
        <v xml:space="preserve">  &lt;/Variant&gt;</v>
      </c>
      <c r="H25" s="9">
        <v>53.4</v>
      </c>
      <c r="I25" s="9">
        <v>48.2</v>
      </c>
      <c r="J25" s="9">
        <v>72.8</v>
      </c>
      <c r="K25" s="9">
        <v>44.7</v>
      </c>
      <c r="L25" s="9">
        <v>71.2</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T158189C #&gt;</v>
      </c>
    </row>
    <row r="27" spans="1:26" x14ac:dyDescent="0.25">
      <c r="A27" s="8" t="s">
        <v>29</v>
      </c>
      <c r="B27" s="29" t="s">
        <v>97</v>
      </c>
      <c r="C27" s="3" t="str">
        <f>CONCATENATE("  &lt;Variant hgvs=",CHAR(34),B27,CHAR(34)," name=",CHAR(34),B28,CHAR(34),"&gt; ")</f>
        <v xml:space="preserve">  &lt;Variant hgvs="NC_000005.10:g.143282324A&gt;G" name="T158189C"&gt; </v>
      </c>
    </row>
    <row r="28" spans="1:26" x14ac:dyDescent="0.25">
      <c r="A28" s="15" t="s">
        <v>30</v>
      </c>
      <c r="B28" s="9" t="s">
        <v>101</v>
      </c>
    </row>
    <row r="29" spans="1:26" x14ac:dyDescent="0.25">
      <c r="A29" s="15" t="s">
        <v>31</v>
      </c>
      <c r="B29" s="9" t="s">
        <v>36</v>
      </c>
      <c r="C29" s="3" t="str">
        <f>CONCATENATE("    This variant is a change at a specific point in the ",B14," gene from ",B29," to ",B30," resulting in incorrect ",B11,"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0" spans="1:26" x14ac:dyDescent="0.25">
      <c r="A30" s="15" t="s">
        <v>33</v>
      </c>
      <c r="B30" s="9" t="s">
        <v>93</v>
      </c>
    </row>
    <row r="31" spans="1:26" x14ac:dyDescent="0.25">
      <c r="A31" s="15" t="s">
        <v>35</v>
      </c>
      <c r="B31" s="9" t="s">
        <v>102</v>
      </c>
      <c r="C31" s="3" t="str">
        <f>"  &lt;/Variant&gt;"</f>
        <v xml:space="preserve">  &lt;/Variant&gt;</v>
      </c>
    </row>
    <row r="32" spans="1:26" x14ac:dyDescent="0.25">
      <c r="A32" s="8"/>
      <c r="C32" s="3" t="str">
        <f>CONCATENATE("&lt;# ",B34," #&gt;")</f>
        <v>&lt;# T143342788C #&gt;</v>
      </c>
    </row>
    <row r="33" spans="1:3" x14ac:dyDescent="0.25">
      <c r="A33" s="8" t="s">
        <v>29</v>
      </c>
      <c r="B33" s="19" t="s">
        <v>77</v>
      </c>
      <c r="C33" s="3" t="str">
        <f>CONCATENATE("  &lt;Variant hgvs=",CHAR(34),B33,CHAR(34)," name=",CHAR(34),B34,CHAR(34),"&gt; ")</f>
        <v xml:space="preserve">  &lt;Variant hgvs="NC_000005.10:g.143342788T&gt;C" name="T143342788C"&gt; </v>
      </c>
    </row>
    <row r="34" spans="1:3" x14ac:dyDescent="0.25">
      <c r="A34" s="15" t="s">
        <v>30</v>
      </c>
      <c r="B34" s="9" t="s">
        <v>103</v>
      </c>
    </row>
    <row r="35" spans="1:3" x14ac:dyDescent="0.25">
      <c r="A35" s="15" t="s">
        <v>31</v>
      </c>
      <c r="B35" s="9" t="s">
        <v>36</v>
      </c>
      <c r="C35" s="3" t="str">
        <f>CONCATENATE("    This variant is a change at a specific point in the ",B14," gene from ",B35," to ",B36," resulting in incorrect ",B11,"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6" spans="1:3" x14ac:dyDescent="0.25">
      <c r="A36" s="15" t="s">
        <v>33</v>
      </c>
      <c r="B36" s="9" t="s">
        <v>93</v>
      </c>
    </row>
    <row r="37" spans="1:3" x14ac:dyDescent="0.25">
      <c r="A37" s="15" t="s">
        <v>35</v>
      </c>
      <c r="B37" s="9" t="s">
        <v>104</v>
      </c>
      <c r="C37" s="3" t="str">
        <f>"  &lt;/Variant&gt;"</f>
        <v xml:space="preserve">  &lt;/Variant&gt;</v>
      </c>
    </row>
    <row r="38" spans="1:3" x14ac:dyDescent="0.25">
      <c r="A38" s="15"/>
      <c r="C38" s="3" t="str">
        <f>CONCATENATE("&lt;# ",B40," #&gt;")</f>
        <v>&lt;# G1469-16T #&gt;</v>
      </c>
    </row>
    <row r="39" spans="1:3" x14ac:dyDescent="0.25">
      <c r="A39" s="8" t="s">
        <v>29</v>
      </c>
      <c r="B39" s="19" t="s">
        <v>94</v>
      </c>
      <c r="C39" s="3" t="str">
        <f>CONCATENATE("  &lt;Variant hgvs=",CHAR(34),B39,CHAR(34)," name=",CHAR(34),B40,CHAR(34),"&gt; ")</f>
        <v xml:space="preserve">  &lt;Variant hgvs="NC_000005.10:g.143300779C&gt;A" name="G1469-16T"&gt; </v>
      </c>
    </row>
    <row r="40" spans="1:3" x14ac:dyDescent="0.25">
      <c r="A40" s="15" t="s">
        <v>30</v>
      </c>
      <c r="B40" s="9" t="s">
        <v>105</v>
      </c>
    </row>
    <row r="41" spans="1:3" x14ac:dyDescent="0.25">
      <c r="A41" s="15" t="s">
        <v>31</v>
      </c>
      <c r="B41" s="9" t="s">
        <v>34</v>
      </c>
      <c r="C41" s="3" t="str">
        <f>CONCATENATE("    This variant is a change at a specific point in the ",B14," gene from ",B41," to ",B42," resulting in incorrect ",B11,"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row>
    <row r="42" spans="1:3" x14ac:dyDescent="0.25">
      <c r="A42" s="15" t="s">
        <v>33</v>
      </c>
      <c r="B42" s="9" t="s">
        <v>36</v>
      </c>
    </row>
    <row r="43" spans="1:3" x14ac:dyDescent="0.25">
      <c r="A43" s="15" t="s">
        <v>35</v>
      </c>
      <c r="B43" s="9" t="s">
        <v>106</v>
      </c>
      <c r="C43" s="3" t="str">
        <f>"  &lt;/Variant&gt;"</f>
        <v xml:space="preserve">  &lt;/Variant&gt;</v>
      </c>
    </row>
    <row r="44" spans="1:3" x14ac:dyDescent="0.25">
      <c r="A44" s="15"/>
      <c r="C44" s="3" t="str">
        <f>CONCATENATE("&lt;# ",B46," #&gt;")</f>
        <v>&lt;# A143281925G #&gt;</v>
      </c>
    </row>
    <row r="45" spans="1:3" x14ac:dyDescent="0.25">
      <c r="A45" s="8" t="s">
        <v>29</v>
      </c>
      <c r="B45" s="19" t="s">
        <v>95</v>
      </c>
      <c r="C45" s="3" t="str">
        <f>CONCATENATE("  &lt;Variant hgvs=",CHAR(34),B45,CHAR(34)," name=",CHAR(34),B46,CHAR(34),"&gt; ")</f>
        <v xml:space="preserve">  &lt;Variant hgvs="NC_000005.10:g.143281925A&gt;G" name="A143281925G"&gt; </v>
      </c>
    </row>
    <row r="46" spans="1:3" x14ac:dyDescent="0.25">
      <c r="A46" s="15" t="s">
        <v>30</v>
      </c>
      <c r="B46" s="9" t="s">
        <v>107</v>
      </c>
    </row>
    <row r="47" spans="1:3" x14ac:dyDescent="0.25">
      <c r="A47" s="15" t="s">
        <v>31</v>
      </c>
      <c r="B47" s="9" t="s">
        <v>32</v>
      </c>
      <c r="C47" s="3" t="str">
        <f>CONCATENATE("    This variant is a change at a specific point in the ",B14," gene from ",B47," to ",B48,"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48" spans="1:3" x14ac:dyDescent="0.25">
      <c r="A48" s="15" t="s">
        <v>33</v>
      </c>
      <c r="B48" s="9" t="s">
        <v>34</v>
      </c>
    </row>
    <row r="49" spans="1:16" x14ac:dyDescent="0.25">
      <c r="A49" s="15" t="s">
        <v>35</v>
      </c>
      <c r="B49" s="9" t="s">
        <v>108</v>
      </c>
      <c r="C49" s="3" t="str">
        <f>"  &lt;/Variant&gt;"</f>
        <v xml:space="preserve">  &lt;/Variant&gt;</v>
      </c>
    </row>
    <row r="50" spans="1:16" x14ac:dyDescent="0.25">
      <c r="A50" s="15"/>
      <c r="C50" s="3" t="str">
        <f>CONCATENATE("&lt;# ",B52," #&gt;")</f>
        <v>&lt;# A143307929G #&gt;</v>
      </c>
    </row>
    <row r="51" spans="1:16" x14ac:dyDescent="0.25">
      <c r="A51" s="8" t="s">
        <v>29</v>
      </c>
      <c r="B51" s="19" t="s">
        <v>96</v>
      </c>
      <c r="C51" s="3" t="str">
        <f>CONCATENATE("  &lt;Variant hgvs=",CHAR(34),B51,CHAR(34)," name=",CHAR(34),B52,CHAR(34),"&gt; ")</f>
        <v xml:space="preserve">  &lt;Variant hgvs="NC_000005.10:g.143307929A&gt;G" name="A143307929G"&gt; </v>
      </c>
    </row>
    <row r="52" spans="1:16" x14ac:dyDescent="0.25">
      <c r="A52" s="15" t="s">
        <v>30</v>
      </c>
      <c r="B52" s="9" t="s">
        <v>109</v>
      </c>
    </row>
    <row r="53" spans="1:16" x14ac:dyDescent="0.25">
      <c r="A53" s="15" t="s">
        <v>31</v>
      </c>
      <c r="B53" s="9" t="s">
        <v>32</v>
      </c>
      <c r="C53" s="3" t="str">
        <f>CONCATENATE("    This variant is a change at a specific point in the ",B14," gene from ",B53," to ",B54,"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54" spans="1:16" x14ac:dyDescent="0.25">
      <c r="A54" s="15" t="s">
        <v>33</v>
      </c>
      <c r="B54" s="9" t="s">
        <v>34</v>
      </c>
    </row>
    <row r="55" spans="1:16" x14ac:dyDescent="0.25">
      <c r="A55" s="15" t="s">
        <v>35</v>
      </c>
      <c r="B55" s="9" t="s">
        <v>98</v>
      </c>
      <c r="C55" s="3" t="str">
        <f>"  &lt;/Variant&gt;"</f>
        <v xml:space="preserve">  &lt;/Variant&gt;</v>
      </c>
    </row>
    <row r="56" spans="1:16" x14ac:dyDescent="0.25">
      <c r="A56" s="15"/>
      <c r="C56" s="3" t="str">
        <f>CONCATENATE("&lt;# ",B58," #&gt;")</f>
        <v>&lt;# A1676G #&gt;</v>
      </c>
    </row>
    <row r="57" spans="1:16" x14ac:dyDescent="0.25">
      <c r="A57" s="8" t="s">
        <v>29</v>
      </c>
      <c r="B57" s="31" t="s">
        <v>337</v>
      </c>
      <c r="C57" s="3" t="str">
        <f>CONCATENATE("  &lt;Variant hgvs=",CHAR(34),B57,CHAR(34)," name=",CHAR(34),B58,CHAR(34),"&gt; ")</f>
        <v xml:space="preserve">  &lt;Variant hgvs="NC_000005.10:g.143310135C&gt;T" name="A1676G"&gt; </v>
      </c>
    </row>
    <row r="58" spans="1:16" x14ac:dyDescent="0.25">
      <c r="A58" s="15" t="s">
        <v>30</v>
      </c>
      <c r="B58" s="9" t="s">
        <v>350</v>
      </c>
    </row>
    <row r="59" spans="1:16" x14ac:dyDescent="0.25">
      <c r="A59" s="15" t="s">
        <v>31</v>
      </c>
      <c r="B59" s="9" t="str">
        <f>"cytosine (C)"</f>
        <v>cytosine (C)</v>
      </c>
      <c r="C59" s="3" t="str">
        <f>CONCATENATE("    This variant is a change at a specific point in the ",B14," gene from ",B59," to ",B60," resulting in incorrect ",B11,"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60" spans="1:16" x14ac:dyDescent="0.25">
      <c r="A60" s="15" t="s">
        <v>33</v>
      </c>
      <c r="B60" s="9" t="s">
        <v>36</v>
      </c>
    </row>
    <row r="61" spans="1:16" s="4" customFormat="1" x14ac:dyDescent="0.25">
      <c r="A61" s="22" t="s">
        <v>35</v>
      </c>
      <c r="B61" s="23" t="s">
        <v>362</v>
      </c>
      <c r="C61" s="4" t="str">
        <f>"  &lt;/Variant&gt;"</f>
        <v xml:space="preserve">  &lt;/Variant&gt;</v>
      </c>
    </row>
    <row r="62" spans="1:16" s="4" customFormat="1" ht="16.5" thickBot="1" x14ac:dyDescent="0.3">
      <c r="A62" s="24"/>
      <c r="B62" s="23"/>
      <c r="C62" s="4" t="str">
        <f>CONCATENATE("&lt;# ",B64," #&gt;")</f>
        <v>&lt;# C1712T #&gt;</v>
      </c>
    </row>
    <row r="63" spans="1:16" s="4" customFormat="1" ht="16.5" thickBot="1" x14ac:dyDescent="0.3">
      <c r="A63" s="24" t="s">
        <v>29</v>
      </c>
      <c r="B63" s="40" t="s">
        <v>338</v>
      </c>
      <c r="C63" s="4" t="str">
        <f>CONCATENATE("  &lt;Variant hgvs=",CHAR(34),B63,CHAR(34)," name=",CHAR(34),B64,CHAR(34),"&gt; ")</f>
        <v xml:space="preserve">  &lt;Variant hgvs="NC_000005.10:g.143300520A&gt;G" name="C1712T"&gt; </v>
      </c>
      <c r="H63" s="26"/>
      <c r="I63" s="26"/>
      <c r="J63" s="26"/>
      <c r="K63" s="26"/>
      <c r="L63" s="26"/>
      <c r="M63" s="26"/>
      <c r="N63" s="26"/>
      <c r="O63" s="26"/>
      <c r="P63" s="26"/>
    </row>
    <row r="64" spans="1:16" s="4" customFormat="1" x14ac:dyDescent="0.25">
      <c r="A64" s="22" t="s">
        <v>30</v>
      </c>
      <c r="B64" s="23" t="s">
        <v>351</v>
      </c>
      <c r="H64" s="23"/>
      <c r="I64" s="23"/>
      <c r="J64" s="23"/>
      <c r="K64" s="23"/>
      <c r="L64" s="23"/>
      <c r="M64" s="23"/>
      <c r="N64" s="23"/>
      <c r="O64" s="23"/>
      <c r="P64" s="23"/>
    </row>
    <row r="65" spans="1:16" x14ac:dyDescent="0.25">
      <c r="A65" s="15" t="s">
        <v>31</v>
      </c>
      <c r="B65" s="9" t="s">
        <v>32</v>
      </c>
      <c r="C65" s="3" t="str">
        <f>CONCATENATE("    This variant is a change at a specific point in the ",B14," gene from ",B65," to ",B66,"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65" s="9"/>
      <c r="I65" s="9"/>
      <c r="J65" s="9"/>
      <c r="K65" s="9"/>
      <c r="L65" s="9"/>
      <c r="M65" s="9"/>
      <c r="N65" s="9"/>
      <c r="O65" s="9"/>
      <c r="P65" s="9"/>
    </row>
    <row r="66" spans="1:16" x14ac:dyDescent="0.25">
      <c r="A66" s="15" t="s">
        <v>33</v>
      </c>
      <c r="B66" s="9" t="s">
        <v>34</v>
      </c>
      <c r="C66" s="3" t="s">
        <v>26</v>
      </c>
      <c r="H66" s="9"/>
      <c r="I66" s="9"/>
      <c r="J66" s="9"/>
      <c r="K66" s="9"/>
      <c r="L66" s="9"/>
      <c r="M66" s="9"/>
      <c r="N66" s="9"/>
      <c r="O66" s="9"/>
      <c r="P66" s="9"/>
    </row>
    <row r="67" spans="1:16" x14ac:dyDescent="0.25">
      <c r="A67" s="15" t="s">
        <v>35</v>
      </c>
      <c r="B67" s="9" t="s">
        <v>361</v>
      </c>
      <c r="C67" s="3" t="str">
        <f>"  &lt;/Variant&gt;"</f>
        <v xml:space="preserve">  &lt;/Variant&gt;</v>
      </c>
      <c r="H67" s="9"/>
      <c r="I67" s="9"/>
      <c r="J67" s="9"/>
      <c r="K67" s="9"/>
      <c r="L67" s="9"/>
      <c r="M67" s="9"/>
      <c r="N67" s="9"/>
      <c r="O67" s="9"/>
      <c r="P67" s="9"/>
    </row>
    <row r="68" spans="1:16" ht="16.5" thickBot="1" x14ac:dyDescent="0.3">
      <c r="C68" s="3" t="str">
        <f>CONCATENATE("&lt;# ",B70," #&gt;")</f>
        <v>&lt;# 1891_1892+2delGAGT #&gt;</v>
      </c>
      <c r="H68" s="9"/>
      <c r="I68" s="9"/>
      <c r="J68" s="9"/>
      <c r="K68" s="9"/>
      <c r="L68" s="9"/>
      <c r="M68" s="9"/>
      <c r="N68" s="9"/>
      <c r="O68" s="9"/>
      <c r="P68" s="9"/>
    </row>
    <row r="69" spans="1:16" ht="16.5" thickBot="1" x14ac:dyDescent="0.3">
      <c r="A69" s="8" t="s">
        <v>29</v>
      </c>
      <c r="B69" s="40" t="s">
        <v>339</v>
      </c>
      <c r="C69" s="3" t="str">
        <f>CONCATENATE("  &lt;Variant hgvs=",CHAR(34),B69,CHAR(34)," name=",CHAR(34),B70,CHAR(34),"&gt; ")</f>
        <v xml:space="preserve">  &lt;Variant hgvs="NC_000005.10:g.143298666_143298669delACTC" name="1891_1892+2delGAGT"&gt; </v>
      </c>
      <c r="H69" s="9"/>
      <c r="I69" s="9"/>
      <c r="J69" s="9"/>
      <c r="K69" s="9"/>
      <c r="L69" s="9"/>
      <c r="M69" s="9"/>
      <c r="N69" s="9"/>
      <c r="O69" s="9"/>
      <c r="P69" s="9"/>
    </row>
    <row r="70" spans="1:16" x14ac:dyDescent="0.25">
      <c r="A70" s="15" t="s">
        <v>30</v>
      </c>
      <c r="B70" s="9" t="s">
        <v>345</v>
      </c>
      <c r="H70" s="9"/>
      <c r="I70" s="9"/>
      <c r="J70" s="9"/>
      <c r="K70" s="9"/>
      <c r="L70" s="9"/>
      <c r="M70" s="9"/>
      <c r="N70" s="9"/>
      <c r="O70" s="9"/>
      <c r="P70" s="9"/>
    </row>
    <row r="71" spans="1:16" x14ac:dyDescent="0.25">
      <c r="A71" s="15" t="s">
        <v>31</v>
      </c>
      <c r="B71" s="30" t="s">
        <v>352</v>
      </c>
      <c r="C71" s="3" t="str">
        <f>CONCATENATE("    This variant is a change at a specific point in the ",B14," gene to ",B71," resulting in incorrect ",B11," function. Changing two base pairs is known as a splice donor variant.")</f>
        <v xml:space="preserve">    This variant is a change at a specific point in the NR3C1 gene to GAGT resulting in incorrect glucocortisoid receptor function. Changing two base pairs is known as a splice donor variant.</v>
      </c>
      <c r="H71" s="9"/>
      <c r="I71" s="9"/>
      <c r="J71" s="9"/>
      <c r="K71" s="9"/>
      <c r="L71" s="9"/>
      <c r="M71" s="9"/>
      <c r="N71" s="9"/>
      <c r="O71" s="9"/>
      <c r="P71" s="9"/>
    </row>
    <row r="72" spans="1:16" x14ac:dyDescent="0.25">
      <c r="A72" s="15" t="s">
        <v>33</v>
      </c>
      <c r="H72" s="9"/>
      <c r="I72" s="9"/>
      <c r="J72" s="9"/>
      <c r="K72" s="9"/>
      <c r="L72" s="9"/>
      <c r="M72" s="9"/>
      <c r="N72" s="9"/>
      <c r="O72" s="9"/>
      <c r="P72" s="9"/>
    </row>
    <row r="73" spans="1:16" x14ac:dyDescent="0.25">
      <c r="A73" s="8" t="s">
        <v>35</v>
      </c>
      <c r="B73" s="9" t="s">
        <v>360</v>
      </c>
      <c r="C73" s="3" t="str">
        <f>"  &lt;/Variant&gt;"</f>
        <v xml:space="preserve">  &lt;/Variant&gt;</v>
      </c>
      <c r="H73" s="9"/>
      <c r="I73" s="9"/>
      <c r="J73" s="9"/>
      <c r="K73" s="9"/>
      <c r="L73" s="9"/>
      <c r="M73" s="9"/>
      <c r="N73" s="9"/>
      <c r="O73" s="9"/>
      <c r="P73" s="9"/>
    </row>
    <row r="74" spans="1:16" ht="16.5" thickBot="1" x14ac:dyDescent="0.3">
      <c r="A74" s="15"/>
      <c r="C74" s="3" t="str">
        <f>CONCATENATE("&lt;# ",B76," #&gt;")</f>
        <v>&lt;# T1922A #&gt;</v>
      </c>
    </row>
    <row r="75" spans="1:16" ht="16.5" thickBot="1" x14ac:dyDescent="0.3">
      <c r="A75" s="8" t="s">
        <v>29</v>
      </c>
      <c r="B75" s="40" t="s">
        <v>340</v>
      </c>
      <c r="C75" s="3" t="str">
        <f>CONCATENATE("  &lt;Variant hgvs=",CHAR(34),B75,CHAR(34)," name=",CHAR(34),B76,CHAR(34),"&gt; ")</f>
        <v xml:space="preserve">  &lt;Variant hgvs="NC_000005.10:g.143295561T&gt;A" name="T1922A"&gt; </v>
      </c>
    </row>
    <row r="76" spans="1:16" x14ac:dyDescent="0.25">
      <c r="A76" s="15" t="s">
        <v>30</v>
      </c>
      <c r="B76" s="9" t="s">
        <v>354</v>
      </c>
    </row>
    <row r="77" spans="1:16" x14ac:dyDescent="0.25">
      <c r="A77" s="15" t="s">
        <v>31</v>
      </c>
      <c r="B77" s="9" t="s">
        <v>36</v>
      </c>
      <c r="C77" s="3" t="str">
        <f>CONCATENATE("    This variant is a change at a specific point in the ",B14," gene from ",B77," to ",B78," resulting in incorrect ",B11,"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78" spans="1:16" x14ac:dyDescent="0.25">
      <c r="A78" s="15" t="s">
        <v>33</v>
      </c>
      <c r="B78" s="9" t="s">
        <v>32</v>
      </c>
    </row>
    <row r="79" spans="1:16" x14ac:dyDescent="0.25">
      <c r="A79" s="15" t="s">
        <v>35</v>
      </c>
      <c r="B79" s="9" t="s">
        <v>359</v>
      </c>
      <c r="C79" s="3" t="str">
        <f>"  &lt;/Variant&gt;"</f>
        <v xml:space="preserve">  &lt;/Variant&gt;</v>
      </c>
    </row>
    <row r="80" spans="1:16" ht="16.5" thickBot="1" x14ac:dyDescent="0.3">
      <c r="A80" s="8"/>
      <c r="C80" s="3" t="str">
        <f>CONCATENATE("&lt;# ",B82," #&gt;")</f>
        <v>&lt;# G2035A #&gt;</v>
      </c>
    </row>
    <row r="81" spans="1:3" ht="16.5" thickBot="1" x14ac:dyDescent="0.3">
      <c r="A81" s="8" t="s">
        <v>29</v>
      </c>
      <c r="B81" s="40" t="s">
        <v>341</v>
      </c>
      <c r="C81" s="3" t="str">
        <f>CONCATENATE("  &lt;Variant hgvs=",CHAR(34),B81,CHAR(34)," name=",CHAR(34),B82,CHAR(34),"&gt; ")</f>
        <v xml:space="preserve">  &lt;Variant hgvs="NC_000005.10:g.143282714C&gt;T" name="G2035A"&gt; </v>
      </c>
    </row>
    <row r="82" spans="1:3" x14ac:dyDescent="0.25">
      <c r="A82" s="15" t="s">
        <v>30</v>
      </c>
      <c r="B82" s="9" t="s">
        <v>346</v>
      </c>
    </row>
    <row r="83" spans="1:3" x14ac:dyDescent="0.25">
      <c r="A83" s="15" t="s">
        <v>31</v>
      </c>
      <c r="B83" s="9" t="str">
        <f>"cytosine (C)"</f>
        <v>cytosine (C)</v>
      </c>
      <c r="C83" s="3" t="str">
        <f>CONCATENATE("    This variant is a change at a specific point in the ",B14," gene from ",B83," to ",B84," resulting in incorrect ",B11,"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84" spans="1:3" x14ac:dyDescent="0.25">
      <c r="A84" s="15" t="s">
        <v>33</v>
      </c>
      <c r="B84" s="9" t="s">
        <v>36</v>
      </c>
    </row>
    <row r="85" spans="1:3" s="4" customFormat="1" x14ac:dyDescent="0.25">
      <c r="A85" s="22" t="s">
        <v>35</v>
      </c>
      <c r="B85" s="23" t="s">
        <v>358</v>
      </c>
      <c r="C85" s="4" t="str">
        <f>"  &lt;/Variant&gt;"</f>
        <v xml:space="preserve">  &lt;/Variant&gt;</v>
      </c>
    </row>
    <row r="86" spans="1:3" s="4" customFormat="1" ht="16.5" thickBot="1" x14ac:dyDescent="0.3">
      <c r="A86" s="22"/>
      <c r="B86" s="23"/>
      <c r="C86" s="4" t="str">
        <f>CONCATENATE("&lt;# ",B88," #&gt;")</f>
        <v>&lt;# C2209T #&gt;</v>
      </c>
    </row>
    <row r="87" spans="1:3" s="4" customFormat="1" ht="16.5" thickBot="1" x14ac:dyDescent="0.3">
      <c r="A87" s="24" t="s">
        <v>29</v>
      </c>
      <c r="B87" s="40" t="s">
        <v>347</v>
      </c>
      <c r="C87" s="4" t="str">
        <f>CONCATENATE("  &lt;Variant hgvs=",CHAR(34),B87,CHAR(34)," name=",CHAR(34),B88,CHAR(34),"&gt; ")</f>
        <v xml:space="preserve">  &lt;Variant hgvs="NC_000005.10:g.143282014A&gt;G" name="C2209T"&gt; </v>
      </c>
    </row>
    <row r="88" spans="1:3" s="4" customFormat="1" x14ac:dyDescent="0.25">
      <c r="A88" s="22" t="s">
        <v>30</v>
      </c>
      <c r="B88" s="23" t="s">
        <v>353</v>
      </c>
    </row>
    <row r="89" spans="1:3" x14ac:dyDescent="0.25">
      <c r="A89" s="15" t="s">
        <v>31</v>
      </c>
      <c r="B89" s="9" t="s">
        <v>32</v>
      </c>
      <c r="C89" s="3" t="str">
        <f>CONCATENATE("    This variant is a change at a specific point in the ",B14," gene from ",B89," to ",B90,"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90" spans="1:3" x14ac:dyDescent="0.25">
      <c r="A90" s="15" t="s">
        <v>33</v>
      </c>
      <c r="B90" s="9" t="s">
        <v>34</v>
      </c>
    </row>
    <row r="91" spans="1:3" x14ac:dyDescent="0.25">
      <c r="A91" s="15" t="s">
        <v>35</v>
      </c>
      <c r="B91" s="9" t="s">
        <v>357</v>
      </c>
      <c r="C91" s="3" t="str">
        <f>"  &lt;/Variant&gt;"</f>
        <v xml:space="preserve">  &lt;/Variant&gt;</v>
      </c>
    </row>
    <row r="92" spans="1:3" ht="16.5" thickBot="1" x14ac:dyDescent="0.3">
      <c r="A92" s="15"/>
      <c r="C92" s="3" t="str">
        <f>CONCATENATE("&lt;# ",B94," #&gt;")</f>
        <v>&lt;# T2259A #&gt;</v>
      </c>
    </row>
    <row r="93" spans="1:3" ht="16.5" thickBot="1" x14ac:dyDescent="0.3">
      <c r="A93" s="8" t="s">
        <v>29</v>
      </c>
      <c r="B93" s="40" t="s">
        <v>342</v>
      </c>
      <c r="C93" s="3" t="str">
        <f>CONCATENATE("  &lt;Variant hgvs=",CHAR(34),B93,CHAR(34)," name=",CHAR(34),B94,CHAR(34),"&gt; ")</f>
        <v xml:space="preserve">  &lt;Variant hgvs="NC_000005.10:g.143281964T&gt;A" name="T2259A"&gt; </v>
      </c>
    </row>
    <row r="94" spans="1:3" x14ac:dyDescent="0.25">
      <c r="A94" s="15" t="s">
        <v>30</v>
      </c>
      <c r="B94" s="9" t="s">
        <v>348</v>
      </c>
    </row>
    <row r="95" spans="1:3" x14ac:dyDescent="0.25">
      <c r="A95" s="15" t="s">
        <v>31</v>
      </c>
      <c r="B95" s="9" t="s">
        <v>36</v>
      </c>
      <c r="C95" s="3" t="str">
        <f>CONCATENATE("    This variant is a change at a specific point in the ",B14," gene from ",B95," to ",B96," resulting in incorrect ",B11,"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96" spans="1:3" x14ac:dyDescent="0.25">
      <c r="A96" s="15" t="s">
        <v>33</v>
      </c>
      <c r="B96" s="9" t="s">
        <v>32</v>
      </c>
    </row>
    <row r="97" spans="1:3" x14ac:dyDescent="0.25">
      <c r="A97" s="15" t="s">
        <v>35</v>
      </c>
      <c r="B97" s="9" t="s">
        <v>356</v>
      </c>
      <c r="C97" s="3" t="str">
        <f>"  &lt;/Variant&gt;"</f>
        <v xml:space="preserve">  &lt;/Variant&gt;</v>
      </c>
    </row>
    <row r="98" spans="1:3" ht="16.5" thickBot="1" x14ac:dyDescent="0.3">
      <c r="A98" s="15"/>
      <c r="C98" s="3" t="str">
        <f>CONCATENATE("&lt;# ",B100," #&gt;")</f>
        <v>&lt;# T2318C #&gt;</v>
      </c>
    </row>
    <row r="99" spans="1:3" ht="16.5" thickBot="1" x14ac:dyDescent="0.3">
      <c r="A99" s="8" t="s">
        <v>29</v>
      </c>
      <c r="B99" s="40" t="s">
        <v>343</v>
      </c>
      <c r="C99" s="3" t="str">
        <f>CONCATENATE("  &lt;Variant hgvs=",CHAR(34),B99,CHAR(34)," name=",CHAR(34),B100,CHAR(34),"&gt; ")</f>
        <v xml:space="preserve">  &lt;Variant hgvs="NC_000005.10:g.143281905A&gt;G" name="T2318C"&gt; </v>
      </c>
    </row>
    <row r="100" spans="1:3" x14ac:dyDescent="0.25">
      <c r="A100" s="15" t="s">
        <v>30</v>
      </c>
      <c r="B100" s="9" t="s">
        <v>349</v>
      </c>
    </row>
    <row r="101" spans="1:3" x14ac:dyDescent="0.25">
      <c r="A101" s="15" t="s">
        <v>31</v>
      </c>
      <c r="B101" s="9" t="s">
        <v>32</v>
      </c>
      <c r="C101" s="3" t="str">
        <f>CONCATENATE("    This variant is a change at a specific point in the ",B14," gene from ",B101," to ",B102," resulting in incorrect ",B11,"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102" spans="1:3" x14ac:dyDescent="0.25">
      <c r="A102" s="15" t="s">
        <v>33</v>
      </c>
      <c r="B102" s="9" t="s">
        <v>34</v>
      </c>
    </row>
    <row r="103" spans="1:3" x14ac:dyDescent="0.25">
      <c r="A103" s="15" t="s">
        <v>35</v>
      </c>
      <c r="B103" s="9" t="s">
        <v>355</v>
      </c>
      <c r="C103" s="3" t="str">
        <f>"  &lt;/Variant&gt;"</f>
        <v xml:space="preserve">  &lt;/Variant&gt;</v>
      </c>
    </row>
    <row r="104" spans="1:3" ht="16.5" thickBot="1" x14ac:dyDescent="0.3">
      <c r="A104" s="15"/>
      <c r="C104" s="3" t="str">
        <f>CONCATENATE("&lt;# ",B106," #&gt;")</f>
        <v>&lt;# G1430A #&gt;</v>
      </c>
    </row>
    <row r="105" spans="1:3" ht="16.5" thickBot="1" x14ac:dyDescent="0.3">
      <c r="A105" s="8" t="s">
        <v>29</v>
      </c>
      <c r="B105" s="40" t="s">
        <v>337</v>
      </c>
      <c r="C105" s="3" t="str">
        <f>CONCATENATE("  &lt;Variant hgvs=",CHAR(34),B105,CHAR(34)," name=",CHAR(34),B106,CHAR(34),"&gt; ")</f>
        <v xml:space="preserve">  &lt;Variant hgvs="NC_000005.10:g.143310135C&gt;T" name="G1430A"&gt; </v>
      </c>
    </row>
    <row r="106" spans="1:3" x14ac:dyDescent="0.25">
      <c r="A106" s="15" t="s">
        <v>30</v>
      </c>
      <c r="B106" s="9" t="s">
        <v>336</v>
      </c>
    </row>
    <row r="107" spans="1:3" x14ac:dyDescent="0.25">
      <c r="A107" s="15" t="s">
        <v>31</v>
      </c>
      <c r="B107" s="9" t="str">
        <f>"cytosine (C)"</f>
        <v>cytosine (C)</v>
      </c>
      <c r="C107" s="3" t="str">
        <f>CONCATENATE("    This variant is a change at a specific point in the ",B14," gene from ",B107," to ",B108," resulting in incorrect ",B11,"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108" spans="1:3" x14ac:dyDescent="0.25">
      <c r="A108" s="15" t="s">
        <v>33</v>
      </c>
      <c r="B108" s="9" t="s">
        <v>36</v>
      </c>
    </row>
    <row r="109" spans="1:3" x14ac:dyDescent="0.25">
      <c r="A109" s="15" t="s">
        <v>35</v>
      </c>
      <c r="B109" s="9" t="s">
        <v>363</v>
      </c>
      <c r="C109" s="3" t="str">
        <f>"  &lt;/Variant&gt;"</f>
        <v xml:space="preserve">  &lt;/Variant&gt;</v>
      </c>
    </row>
    <row r="110" spans="1:3" s="18" customFormat="1" x14ac:dyDescent="0.25">
      <c r="A110" s="27"/>
      <c r="B110" s="17"/>
    </row>
    <row r="111" spans="1:3" s="18" customFormat="1" x14ac:dyDescent="0.25">
      <c r="A111" s="27"/>
      <c r="B111" s="17"/>
      <c r="C111" s="18" t="str">
        <f>C20</f>
        <v>&lt;# A143380220G #&gt;</v>
      </c>
    </row>
    <row r="112" spans="1:3" x14ac:dyDescent="0.25">
      <c r="A112" s="15" t="s">
        <v>37</v>
      </c>
      <c r="B112" s="21" t="str">
        <f>H14</f>
        <v>NC_000005.10:g.</v>
      </c>
      <c r="C112" s="3" t="str">
        <f>CONCATENATE("  &lt;Genotype hgvs=",CHAR(34),B112,B113,";",B114,CHAR(34)," name=",CHAR(34),B22,CHAR(34),"&gt; ")</f>
        <v xml:space="preserve">  &lt;Genotype hgvs="NC_000005.10:g.[143380220A&gt;G];[143380220=]" name="A143380220G"&gt; </v>
      </c>
    </row>
    <row r="113" spans="1:3" x14ac:dyDescent="0.25">
      <c r="A113" s="15" t="s">
        <v>35</v>
      </c>
      <c r="B113" s="21" t="str">
        <f t="shared" ref="B113:B117" si="1">H15</f>
        <v>[143380220A&gt;G]</v>
      </c>
    </row>
    <row r="114" spans="1:3" x14ac:dyDescent="0.25">
      <c r="A114" s="15" t="s">
        <v>31</v>
      </c>
      <c r="B114" s="21" t="str">
        <f t="shared" si="1"/>
        <v>[143380220=]</v>
      </c>
      <c r="C114" s="3" t="s">
        <v>38</v>
      </c>
    </row>
    <row r="115" spans="1:3" x14ac:dyDescent="0.25">
      <c r="A115" s="15" t="s">
        <v>39</v>
      </c>
      <c r="B115" s="21" t="str">
        <f t="shared" si="1"/>
        <v>People with this variant have one copy of the [A143380220G](https://www.ncbi.nlm.nih.gov/projects/SNP/snp_ref.cgi?rs=1866388) variant. This substitution of a single nucleotide is known as a missense mutation.</v>
      </c>
      <c r="C115" s="3" t="s">
        <v>26</v>
      </c>
    </row>
    <row r="116" spans="1:3" x14ac:dyDescent="0.25">
      <c r="A116" s="8" t="s">
        <v>40</v>
      </c>
      <c r="B116" s="21" t="str">
        <f t="shared" si="1"/>
        <v>You are in the Moderate Loss of Function category. See below for more information.</v>
      </c>
      <c r="C116" s="3" t="str">
        <f>CONCATENATE("    ",B115)</f>
        <v xml:space="preserve">    People with this variant have one copy of the [A143380220G](https://www.ncbi.nlm.nih.gov/projects/SNP/snp_ref.cgi?rs=1866388) variant. This substitution of a single nucleotide is known as a missense mutation.</v>
      </c>
    </row>
    <row r="117" spans="1:3" x14ac:dyDescent="0.25">
      <c r="A117" s="8" t="s">
        <v>41</v>
      </c>
      <c r="B117" s="21">
        <f t="shared" si="1"/>
        <v>33.6</v>
      </c>
    </row>
    <row r="118" spans="1:3" x14ac:dyDescent="0.25">
      <c r="A118" s="15"/>
      <c r="C118" s="3" t="s">
        <v>42</v>
      </c>
    </row>
    <row r="119" spans="1:3" x14ac:dyDescent="0.25">
      <c r="A119" s="8"/>
    </row>
    <row r="120" spans="1:3" x14ac:dyDescent="0.25">
      <c r="A120" s="8"/>
      <c r="C120" s="3" t="str">
        <f>CONCATENATE("    ",B116)</f>
        <v xml:space="preserve">    You are in the Moderate Loss of Function category. See below for more information.</v>
      </c>
    </row>
    <row r="121" spans="1:3" x14ac:dyDescent="0.25">
      <c r="A121" s="8"/>
    </row>
    <row r="122" spans="1:3" x14ac:dyDescent="0.25">
      <c r="A122" s="8"/>
      <c r="C122" s="3" t="s">
        <v>43</v>
      </c>
    </row>
    <row r="123" spans="1:3" x14ac:dyDescent="0.25">
      <c r="A123" s="15"/>
    </row>
    <row r="124" spans="1:3" x14ac:dyDescent="0.25">
      <c r="A124" s="15"/>
      <c r="C124" s="3" t="str">
        <f>CONCATENATE( "    &lt;piechart percentage=",B117," /&gt;")</f>
        <v xml:space="preserve">    &lt;piechart percentage=33.6 /&gt;</v>
      </c>
    </row>
    <row r="125" spans="1:3" x14ac:dyDescent="0.25">
      <c r="A125" s="15"/>
      <c r="C125" s="3" t="str">
        <f>"  &lt;/Genotype&gt;"</f>
        <v xml:space="preserve">  &lt;/Genotype&gt;</v>
      </c>
    </row>
    <row r="126" spans="1:3" x14ac:dyDescent="0.25">
      <c r="A126" s="15" t="s">
        <v>44</v>
      </c>
      <c r="B126" s="9" t="str">
        <f>H20</f>
        <v>People with this variant have two copies of the [A143380220G](https://www.ncbi.nlm.nih.gov/projects/SNP/snp_ref.cgi?rs=1866388) variant. This substitution of a single nucleotide is known as a missense mutation.</v>
      </c>
      <c r="C126" s="3" t="str">
        <f>CONCATENATE("  &lt;Genotype hgvs=",CHAR(34),B112,B113,";",B113,CHAR(34)," name=",CHAR(34),B22,CHAR(34),"&gt; ")</f>
        <v xml:space="preserve">  &lt;Genotype hgvs="NC_000005.10:g.[143380220A&gt;G];[143380220A&gt;G]" name="A143380220G"&gt; </v>
      </c>
    </row>
    <row r="127" spans="1:3" x14ac:dyDescent="0.25">
      <c r="A127" s="8" t="s">
        <v>45</v>
      </c>
      <c r="B127" s="9" t="str">
        <f t="shared" ref="B127:B128" si="2">H21</f>
        <v>You are in the Moderate Loss of Function category. See below for more information.</v>
      </c>
      <c r="C127" s="3" t="s">
        <v>26</v>
      </c>
    </row>
    <row r="128" spans="1:3" x14ac:dyDescent="0.25">
      <c r="A128" s="8" t="s">
        <v>41</v>
      </c>
      <c r="B128" s="9">
        <f t="shared" si="2"/>
        <v>13</v>
      </c>
      <c r="C128" s="3" t="s">
        <v>38</v>
      </c>
    </row>
    <row r="129" spans="1:3" x14ac:dyDescent="0.25">
      <c r="A129" s="8"/>
    </row>
    <row r="130" spans="1:3" x14ac:dyDescent="0.25">
      <c r="A130" s="15"/>
      <c r="C130" s="3" t="str">
        <f>CONCATENATE("    ",B126)</f>
        <v xml:space="preserve">    People with this variant have two copies of the [A143380220G](https://www.ncbi.nlm.nih.gov/projects/SNP/snp_ref.cgi?rs=1866388) variant. This substitution of a single nucleotide is known as a missense mutation.</v>
      </c>
    </row>
    <row r="131" spans="1:3" x14ac:dyDescent="0.25">
      <c r="A131" s="8"/>
    </row>
    <row r="132" spans="1:3" x14ac:dyDescent="0.25">
      <c r="A132" s="8"/>
      <c r="C132" s="3" t="s">
        <v>42</v>
      </c>
    </row>
    <row r="133" spans="1:3" x14ac:dyDescent="0.25">
      <c r="A133" s="8"/>
    </row>
    <row r="134" spans="1:3" x14ac:dyDescent="0.25">
      <c r="A134" s="8"/>
      <c r="C134" s="3" t="str">
        <f>CONCATENATE("    ",B127)</f>
        <v xml:space="preserve">    You are in the Moderate Loss of Function category. See below for more information.</v>
      </c>
    </row>
    <row r="135" spans="1:3" x14ac:dyDescent="0.25">
      <c r="A135" s="8"/>
    </row>
    <row r="136" spans="1:3" x14ac:dyDescent="0.25">
      <c r="A136" s="15"/>
      <c r="C136" s="3" t="s">
        <v>43</v>
      </c>
    </row>
    <row r="137" spans="1:3" x14ac:dyDescent="0.25">
      <c r="A137" s="15"/>
    </row>
    <row r="138" spans="1:3" x14ac:dyDescent="0.25">
      <c r="A138" s="15"/>
      <c r="C138" s="3" t="str">
        <f>CONCATENATE( "    &lt;piechart percentage=",B128," /&gt;")</f>
        <v xml:space="preserve">    &lt;piechart percentage=13 /&gt;</v>
      </c>
    </row>
    <row r="139" spans="1:3" x14ac:dyDescent="0.25">
      <c r="A139" s="15"/>
      <c r="C139" s="3" t="str">
        <f>"  &lt;/Genotype&gt;"</f>
        <v xml:space="preserve">  &lt;/Genotype&gt;</v>
      </c>
    </row>
    <row r="140" spans="1:3" x14ac:dyDescent="0.25">
      <c r="A140" s="15" t="s">
        <v>46</v>
      </c>
      <c r="B140" s="9" t="str">
        <f>H23</f>
        <v>Your NR3C1 gene has no variants. A normal gene is referred to as a "wild-type" gene.</v>
      </c>
      <c r="C140" s="3" t="str">
        <f>CONCATENATE("  &lt;Genotype hgvs=",CHAR(34),B112,B114,";",B114,CHAR(34)," name=",CHAR(34),B22,CHAR(34),"&gt; ")</f>
        <v xml:space="preserve">  &lt;Genotype hgvs="NC_000005.10:g.[143380220=];[143380220=]" name="A143380220G"&gt; </v>
      </c>
    </row>
    <row r="141" spans="1:3" x14ac:dyDescent="0.25">
      <c r="A141" s="8" t="s">
        <v>47</v>
      </c>
      <c r="B141" s="9" t="str">
        <f t="shared" ref="B141:B142" si="3">H24</f>
        <v>This variant is not associated with increased risk.</v>
      </c>
      <c r="C141" s="3" t="s">
        <v>26</v>
      </c>
    </row>
    <row r="142" spans="1:3" x14ac:dyDescent="0.25">
      <c r="A142" s="8" t="s">
        <v>41</v>
      </c>
      <c r="B142" s="9">
        <f t="shared" si="3"/>
        <v>53.4</v>
      </c>
      <c r="C142" s="3" t="s">
        <v>38</v>
      </c>
    </row>
    <row r="143" spans="1:3" x14ac:dyDescent="0.25">
      <c r="A143" s="15"/>
    </row>
    <row r="144" spans="1:3" x14ac:dyDescent="0.25">
      <c r="A144" s="8"/>
      <c r="C144" s="3" t="str">
        <f>CONCATENATE("    ",B140)</f>
        <v xml:space="preserve">    Your NR3C1 gene has no variants. A normal gene is referred to as a "wild-type" gene.</v>
      </c>
    </row>
    <row r="145" spans="1:3" x14ac:dyDescent="0.25">
      <c r="A145" s="8"/>
    </row>
    <row r="146" spans="1:3" x14ac:dyDescent="0.25">
      <c r="A146" s="15"/>
      <c r="C146" s="3" t="s">
        <v>43</v>
      </c>
    </row>
    <row r="147" spans="1:3" x14ac:dyDescent="0.25">
      <c r="A147" s="15"/>
    </row>
    <row r="148" spans="1:3" x14ac:dyDescent="0.25">
      <c r="A148" s="15"/>
      <c r="C148" s="3" t="str">
        <f>CONCATENATE( "    &lt;piechart percentage=",B142," /&gt;")</f>
        <v xml:space="preserve">    &lt;piechart percentage=53.4 /&gt;</v>
      </c>
    </row>
    <row r="149" spans="1:3" x14ac:dyDescent="0.25">
      <c r="A149" s="15"/>
      <c r="C149" s="3" t="str">
        <f>"  &lt;/Genotype&gt;"</f>
        <v xml:space="preserve">  &lt;/Genotype&gt;</v>
      </c>
    </row>
    <row r="150" spans="1:3" x14ac:dyDescent="0.25">
      <c r="A150" s="15"/>
      <c r="C150" s="3" t="str">
        <f>C26</f>
        <v>&lt;# T158189C #&gt;</v>
      </c>
    </row>
    <row r="151" spans="1:3" x14ac:dyDescent="0.25">
      <c r="A151" s="15" t="s">
        <v>37</v>
      </c>
      <c r="B151" s="21" t="str">
        <f>I14</f>
        <v>NC_000005.10:g.</v>
      </c>
      <c r="C151" s="3" t="str">
        <f>CONCATENATE("  &lt;Genotype hgvs=",CHAR(34),B151,B152,";",B153,CHAR(34)," name=",CHAR(34),B28,CHAR(34),"&gt; ")</f>
        <v xml:space="preserve">  &lt;Genotype hgvs="NC_000005.10:g.[143282324A&gt;G];[143282324=]" name="T158189C"&gt; </v>
      </c>
    </row>
    <row r="152" spans="1:3" x14ac:dyDescent="0.25">
      <c r="A152" s="15" t="s">
        <v>35</v>
      </c>
      <c r="B152" s="21" t="str">
        <f t="shared" ref="B152:B156" si="4">I15</f>
        <v>[143282324A&gt;G]</v>
      </c>
    </row>
    <row r="153" spans="1:3" x14ac:dyDescent="0.25">
      <c r="A153" s="15" t="s">
        <v>31</v>
      </c>
      <c r="B153" s="21" t="str">
        <f t="shared" si="4"/>
        <v>[143282324=]</v>
      </c>
      <c r="C153" s="3" t="s">
        <v>38</v>
      </c>
    </row>
    <row r="154" spans="1:3" x14ac:dyDescent="0.25">
      <c r="A154" s="15" t="s">
        <v>39</v>
      </c>
      <c r="B154" s="21" t="str">
        <f t="shared" si="4"/>
        <v>People with this variant have one copy of the [T158189C](https://www.ncbi.nlm.nih.gov/projects/SNP/snp_ref.cgi?rs=258750) variant. This substitution of a single nucleotide is known as a missense mutation.</v>
      </c>
      <c r="C154" s="3" t="s">
        <v>26</v>
      </c>
    </row>
    <row r="155" spans="1:3" x14ac:dyDescent="0.25">
      <c r="A155" s="8" t="s">
        <v>40</v>
      </c>
      <c r="B155" s="21" t="str">
        <f t="shared" si="4"/>
        <v>You are in the Moderate Loss of Function category. See below for more information.</v>
      </c>
      <c r="C155" s="3" t="str">
        <f>CONCATENATE("    ",B154)</f>
        <v xml:space="preserve">    People with this variant have one copy of the [T158189C](https://www.ncbi.nlm.nih.gov/projects/SNP/snp_ref.cgi?rs=258750) variant. This substitution of a single nucleotide is known as a missense mutation.</v>
      </c>
    </row>
    <row r="156" spans="1:3" x14ac:dyDescent="0.25">
      <c r="A156" s="8" t="s">
        <v>41</v>
      </c>
      <c r="B156" s="21">
        <f t="shared" si="4"/>
        <v>35.799999999999997</v>
      </c>
    </row>
    <row r="157" spans="1:3" x14ac:dyDescent="0.25">
      <c r="A157" s="15"/>
      <c r="C157" s="3" t="s">
        <v>42</v>
      </c>
    </row>
    <row r="158" spans="1:3" x14ac:dyDescent="0.25">
      <c r="A158" s="8"/>
    </row>
    <row r="159" spans="1:3" x14ac:dyDescent="0.25">
      <c r="A159" s="8"/>
      <c r="C159" s="3" t="str">
        <f>CONCATENATE("    ",B155)</f>
        <v xml:space="preserve">    You are in the Moderate Loss of Function category. See below for more information.</v>
      </c>
    </row>
    <row r="160" spans="1:3" x14ac:dyDescent="0.25">
      <c r="A160" s="8"/>
    </row>
    <row r="161" spans="1:3" x14ac:dyDescent="0.25">
      <c r="A161" s="8"/>
      <c r="C161" s="3" t="s">
        <v>43</v>
      </c>
    </row>
    <row r="162" spans="1:3" x14ac:dyDescent="0.25">
      <c r="A162" s="15"/>
    </row>
    <row r="163" spans="1:3" x14ac:dyDescent="0.25">
      <c r="A163" s="15"/>
      <c r="C163" s="3" t="str">
        <f>CONCATENATE( "    &lt;piechart percentage=",B156," /&gt;")</f>
        <v xml:space="preserve">    &lt;piechart percentage=35.8 /&gt;</v>
      </c>
    </row>
    <row r="164" spans="1:3" x14ac:dyDescent="0.25">
      <c r="A164" s="15"/>
      <c r="C164" s="3" t="str">
        <f>"  &lt;/Genotype&gt;"</f>
        <v xml:space="preserve">  &lt;/Genotype&gt;</v>
      </c>
    </row>
    <row r="165" spans="1:3" x14ac:dyDescent="0.25">
      <c r="A165" s="15" t="s">
        <v>44</v>
      </c>
      <c r="B165" s="9" t="str">
        <f>I20</f>
        <v>People with this variant have two copies of the [T158189C](https://www.ncbi.nlm.nih.gov/projects/SNP/snp_ref.cgi?rs=258750) variant. This substitution of a single nucleotide is known as a missense mutation.</v>
      </c>
      <c r="C165" s="3" t="str">
        <f>CONCATENATE("  &lt;Genotype hgvs=",CHAR(34),B151,B152,";",B152,CHAR(34)," name=",CHAR(34),B28,CHAR(34),"&gt; ")</f>
        <v xml:space="preserve">  &lt;Genotype hgvs="NC_000005.10:g.[143282324A&gt;G];[143282324A&gt;G]" name="T158189C"&gt; </v>
      </c>
    </row>
    <row r="166" spans="1:3" x14ac:dyDescent="0.25">
      <c r="A166" s="8" t="s">
        <v>45</v>
      </c>
      <c r="B166" s="9" t="str">
        <f t="shared" ref="B166:B167" si="5">I21</f>
        <v>You are in the Moderate Loss of Function category. See below for more information.</v>
      </c>
      <c r="C166" s="3" t="s">
        <v>26</v>
      </c>
    </row>
    <row r="167" spans="1:3" x14ac:dyDescent="0.25">
      <c r="A167" s="8" t="s">
        <v>41</v>
      </c>
      <c r="B167" s="9">
        <f t="shared" si="5"/>
        <v>16.100000000000001</v>
      </c>
      <c r="C167" s="3" t="s">
        <v>38</v>
      </c>
    </row>
    <row r="168" spans="1:3" x14ac:dyDescent="0.25">
      <c r="A168" s="8"/>
    </row>
    <row r="169" spans="1:3" x14ac:dyDescent="0.25">
      <c r="A169" s="15"/>
      <c r="C169" s="3" t="str">
        <f>CONCATENATE("    ",B165)</f>
        <v xml:space="preserve">    People with this variant have two copies of the [T158189C](https://www.ncbi.nlm.nih.gov/projects/SNP/snp_ref.cgi?rs=258750) variant. This substitution of a single nucleotide is known as a missense mutation.</v>
      </c>
    </row>
    <row r="170" spans="1:3" x14ac:dyDescent="0.25">
      <c r="A170" s="8"/>
    </row>
    <row r="171" spans="1:3" x14ac:dyDescent="0.25">
      <c r="A171" s="8"/>
      <c r="C171" s="3" t="s">
        <v>42</v>
      </c>
    </row>
    <row r="172" spans="1:3" x14ac:dyDescent="0.25">
      <c r="A172" s="8"/>
    </row>
    <row r="173" spans="1:3" x14ac:dyDescent="0.25">
      <c r="A173" s="8"/>
      <c r="C173" s="3" t="str">
        <f>CONCATENATE("    ",B166)</f>
        <v xml:space="preserve">    You are in the Moderate Loss of Function category. See below for more information.</v>
      </c>
    </row>
    <row r="174" spans="1:3" x14ac:dyDescent="0.25">
      <c r="A174" s="8"/>
    </row>
    <row r="175" spans="1:3" x14ac:dyDescent="0.25">
      <c r="A175" s="15"/>
      <c r="C175" s="3" t="s">
        <v>43</v>
      </c>
    </row>
    <row r="176" spans="1:3" x14ac:dyDescent="0.25">
      <c r="A176" s="15"/>
    </row>
    <row r="177" spans="1:3" x14ac:dyDescent="0.25">
      <c r="A177" s="15"/>
      <c r="C177" s="3" t="str">
        <f>CONCATENATE( "    &lt;piechart percentage=",B167," /&gt;")</f>
        <v xml:space="preserve">    &lt;piechart percentage=16.1 /&gt;</v>
      </c>
    </row>
    <row r="178" spans="1:3" x14ac:dyDescent="0.25">
      <c r="A178" s="15"/>
      <c r="C178" s="3" t="str">
        <f>"  &lt;/Genotype&gt;"</f>
        <v xml:space="preserve">  &lt;/Genotype&gt;</v>
      </c>
    </row>
    <row r="179" spans="1:3" x14ac:dyDescent="0.25">
      <c r="A179" s="15" t="s">
        <v>46</v>
      </c>
      <c r="B179" s="9" t="str">
        <f>I23</f>
        <v>Your NR3C1 gene has no variants. A normal gene is referred to as a "wild-type" gene.</v>
      </c>
      <c r="C179" s="3" t="str">
        <f>CONCATENATE("  &lt;Genotype hgvs=",CHAR(34),B151,B153,";",B153,CHAR(34)," name=",CHAR(34),B28,CHAR(34),"&gt; ")</f>
        <v xml:space="preserve">  &lt;Genotype hgvs="NC_000005.10:g.[143282324=];[143282324=]" name="T158189C"&gt; </v>
      </c>
    </row>
    <row r="180" spans="1:3" x14ac:dyDescent="0.25">
      <c r="A180" s="8" t="s">
        <v>47</v>
      </c>
      <c r="B180" s="9" t="str">
        <f t="shared" ref="B180:B181" si="6">I24</f>
        <v>This variant is not associated with increased risk.</v>
      </c>
      <c r="C180" s="3" t="s">
        <v>26</v>
      </c>
    </row>
    <row r="181" spans="1:3" x14ac:dyDescent="0.25">
      <c r="A181" s="8" t="s">
        <v>41</v>
      </c>
      <c r="B181" s="9">
        <f t="shared" si="6"/>
        <v>48.2</v>
      </c>
      <c r="C181" s="3" t="s">
        <v>38</v>
      </c>
    </row>
    <row r="182" spans="1:3" x14ac:dyDescent="0.25">
      <c r="A182" s="15"/>
    </row>
    <row r="183" spans="1:3" x14ac:dyDescent="0.25">
      <c r="A183" s="8"/>
      <c r="C183" s="3" t="str">
        <f>CONCATENATE("    ",B179)</f>
        <v xml:space="preserve">    Your NR3C1 gene has no variants. A normal gene is referred to as a "wild-type" gene.</v>
      </c>
    </row>
    <row r="184" spans="1:3" x14ac:dyDescent="0.25">
      <c r="A184" s="8"/>
    </row>
    <row r="185" spans="1:3" x14ac:dyDescent="0.25">
      <c r="A185" s="15"/>
      <c r="C185" s="3" t="s">
        <v>43</v>
      </c>
    </row>
    <row r="186" spans="1:3" x14ac:dyDescent="0.25">
      <c r="A186" s="15"/>
    </row>
    <row r="187" spans="1:3" x14ac:dyDescent="0.25">
      <c r="A187" s="15"/>
      <c r="C187" s="3" t="str">
        <f>CONCATENATE( "    &lt;piechart percentage=",B181," /&gt;")</f>
        <v xml:space="preserve">    &lt;piechart percentage=48.2 /&gt;</v>
      </c>
    </row>
    <row r="188" spans="1:3" x14ac:dyDescent="0.25">
      <c r="A188" s="15"/>
      <c r="C188" s="3" t="str">
        <f>"  &lt;/Genotype&gt;"</f>
        <v xml:space="preserve">  &lt;/Genotype&gt;</v>
      </c>
    </row>
    <row r="189" spans="1:3" x14ac:dyDescent="0.25">
      <c r="A189" s="15"/>
      <c r="C189" s="3" t="str">
        <f>C32</f>
        <v>&lt;# T143342788C #&gt;</v>
      </c>
    </row>
    <row r="190" spans="1:3" x14ac:dyDescent="0.25">
      <c r="A190" s="15" t="s">
        <v>37</v>
      </c>
      <c r="B190" s="21" t="str">
        <f>J14</f>
        <v>NC_000005.10:g.</v>
      </c>
      <c r="C190" s="3" t="str">
        <f>CONCATENATE("  &lt;Genotype hgvs=",CHAR(34),B190,B191,";",B192,CHAR(34)," name=",CHAR(34),B34,CHAR(34),"&gt; ")</f>
        <v xml:space="preserve">  &lt;Genotype hgvs="NC_000005.10:g.[143342788T&gt;C];[143342788=]" name="T143342788C"&gt; </v>
      </c>
    </row>
    <row r="191" spans="1:3" x14ac:dyDescent="0.25">
      <c r="A191" s="15" t="s">
        <v>35</v>
      </c>
      <c r="B191" s="21" t="str">
        <f t="shared" ref="B191:B195" si="7">J15</f>
        <v>[143342788T&gt;C]</v>
      </c>
    </row>
    <row r="192" spans="1:3" x14ac:dyDescent="0.25">
      <c r="A192" s="15" t="s">
        <v>31</v>
      </c>
      <c r="B192" s="21" t="str">
        <f t="shared" si="7"/>
        <v>[143342788=]</v>
      </c>
      <c r="C192" s="3" t="s">
        <v>38</v>
      </c>
    </row>
    <row r="193" spans="1:3" x14ac:dyDescent="0.25">
      <c r="A193" s="15" t="s">
        <v>39</v>
      </c>
      <c r="B193" s="21" t="str">
        <f t="shared" si="7"/>
        <v>People with this variant have one copy of the [T143342788C](https://www.ncbi.nlm.nih.gov/projects/SNP/snp_ref.cgi?rs=2918419) variant. This substitution of a single nucleotide is known as a missense mutation.</v>
      </c>
      <c r="C193" s="3" t="s">
        <v>26</v>
      </c>
    </row>
    <row r="194" spans="1:3" x14ac:dyDescent="0.25">
      <c r="A194" s="8" t="s">
        <v>40</v>
      </c>
      <c r="B194" s="21" t="str">
        <f t="shared" si="7"/>
        <v>You are in the Moderate Loss of Function category. See below for more information.</v>
      </c>
      <c r="C194" s="3" t="str">
        <f>CONCATENATE("    ",B193)</f>
        <v xml:space="preserve">    People with this variant have one copy of the [T143342788C](https://www.ncbi.nlm.nih.gov/projects/SNP/snp_ref.cgi?rs=2918419) variant. This substitution of a single nucleotide is known as a missense mutation.</v>
      </c>
    </row>
    <row r="195" spans="1:3" x14ac:dyDescent="0.25">
      <c r="A195" s="8" t="s">
        <v>41</v>
      </c>
      <c r="B195" s="21">
        <f t="shared" si="7"/>
        <v>20.7</v>
      </c>
    </row>
    <row r="196" spans="1:3" x14ac:dyDescent="0.25">
      <c r="A196" s="15"/>
      <c r="C196" s="3" t="s">
        <v>42</v>
      </c>
    </row>
    <row r="197" spans="1:3" x14ac:dyDescent="0.25">
      <c r="A197" s="8"/>
    </row>
    <row r="198" spans="1:3" x14ac:dyDescent="0.25">
      <c r="A198" s="8"/>
      <c r="C198" s="3" t="str">
        <f>CONCATENATE("    ",B194)</f>
        <v xml:space="preserve">    You are in the Moderate Loss of Function category. See below for more information.</v>
      </c>
    </row>
    <row r="199" spans="1:3" x14ac:dyDescent="0.25">
      <c r="A199" s="8"/>
    </row>
    <row r="200" spans="1:3" x14ac:dyDescent="0.25">
      <c r="A200" s="8"/>
      <c r="C200" s="3" t="s">
        <v>43</v>
      </c>
    </row>
    <row r="201" spans="1:3" x14ac:dyDescent="0.25">
      <c r="A201" s="15"/>
    </row>
    <row r="202" spans="1:3" x14ac:dyDescent="0.25">
      <c r="A202" s="15"/>
      <c r="C202" s="3" t="str">
        <f>CONCATENATE( "    &lt;piechart percentage=",B195," /&gt;")</f>
        <v xml:space="preserve">    &lt;piechart percentage=20.7 /&gt;</v>
      </c>
    </row>
    <row r="203" spans="1:3" x14ac:dyDescent="0.25">
      <c r="A203" s="15"/>
      <c r="C203" s="3" t="str">
        <f>"  &lt;/Genotype&gt;"</f>
        <v xml:space="preserve">  &lt;/Genotype&gt;</v>
      </c>
    </row>
    <row r="204" spans="1:3" x14ac:dyDescent="0.25">
      <c r="A204" s="15" t="s">
        <v>44</v>
      </c>
      <c r="B204" s="9" t="str">
        <f>J20</f>
        <v>People with this variant have two copies of the [T143342788C](https://www.ncbi.nlm.nih.gov/projects/SNP/snp_ref.cgi?rs=2918419) variant. This substitution of a single nucleotide is known as a missense mutation.</v>
      </c>
      <c r="C204" s="3" t="str">
        <f>CONCATENATE("  &lt;Genotype hgvs=",CHAR(34),B190,B191,";",B191,CHAR(34)," name=",CHAR(34),B34,CHAR(34),"&gt; ")</f>
        <v xml:space="preserve">  &lt;Genotype hgvs="NC_000005.10:g.[143342788T&gt;C];[143342788T&gt;C]" name="T143342788C"&gt; </v>
      </c>
    </row>
    <row r="205" spans="1:3" x14ac:dyDescent="0.25">
      <c r="A205" s="8" t="s">
        <v>45</v>
      </c>
      <c r="B205" s="9" t="str">
        <f t="shared" ref="B205:B206" si="8">J21</f>
        <v>You are in the Moderate Loss of Function category. See below for more information.</v>
      </c>
      <c r="C205" s="3" t="s">
        <v>26</v>
      </c>
    </row>
    <row r="206" spans="1:3" x14ac:dyDescent="0.25">
      <c r="A206" s="8" t="s">
        <v>41</v>
      </c>
      <c r="B206" s="9">
        <f t="shared" si="8"/>
        <v>6.5</v>
      </c>
      <c r="C206" s="3" t="s">
        <v>38</v>
      </c>
    </row>
    <row r="207" spans="1:3" x14ac:dyDescent="0.25">
      <c r="A207" s="8"/>
    </row>
    <row r="208" spans="1:3" x14ac:dyDescent="0.25">
      <c r="A208" s="15"/>
      <c r="C208" s="3" t="str">
        <f>CONCATENATE("    ",B204)</f>
        <v xml:space="preserve">    People with this variant have two copies of the [T143342788C](https://www.ncbi.nlm.nih.gov/projects/SNP/snp_ref.cgi?rs=2918419) variant. This substitution of a single nucleotide is known as a missense mutation.</v>
      </c>
    </row>
    <row r="209" spans="1:3" x14ac:dyDescent="0.25">
      <c r="A209" s="8"/>
    </row>
    <row r="210" spans="1:3" x14ac:dyDescent="0.25">
      <c r="A210" s="8"/>
      <c r="C210" s="3" t="s">
        <v>42</v>
      </c>
    </row>
    <row r="211" spans="1:3" x14ac:dyDescent="0.25">
      <c r="A211" s="8"/>
    </row>
    <row r="212" spans="1:3" x14ac:dyDescent="0.25">
      <c r="A212" s="8"/>
      <c r="C212" s="3" t="str">
        <f>CONCATENATE("    ",B205)</f>
        <v xml:space="preserve">    You are in the Moderate Loss of Function category. See below for more information.</v>
      </c>
    </row>
    <row r="213" spans="1:3" x14ac:dyDescent="0.25">
      <c r="A213" s="8"/>
    </row>
    <row r="214" spans="1:3" x14ac:dyDescent="0.25">
      <c r="A214" s="15"/>
      <c r="C214" s="3" t="s">
        <v>43</v>
      </c>
    </row>
    <row r="215" spans="1:3" x14ac:dyDescent="0.25">
      <c r="A215" s="15"/>
    </row>
    <row r="216" spans="1:3" x14ac:dyDescent="0.25">
      <c r="A216" s="15"/>
      <c r="C216" s="3" t="str">
        <f>CONCATENATE( "    &lt;piechart percentage=",B206," /&gt;")</f>
        <v xml:space="preserve">    &lt;piechart percentage=6.5 /&gt;</v>
      </c>
    </row>
    <row r="217" spans="1:3" x14ac:dyDescent="0.25">
      <c r="A217" s="15"/>
      <c r="C217" s="3" t="str">
        <f>"  &lt;/Genotype&gt;"</f>
        <v xml:space="preserve">  &lt;/Genotype&gt;</v>
      </c>
    </row>
    <row r="218" spans="1:3" x14ac:dyDescent="0.25">
      <c r="A218" s="15" t="s">
        <v>46</v>
      </c>
      <c r="B218" s="9" t="str">
        <f>J23</f>
        <v>Your NR3C1 gene has no variants. A normal gene is referred to as a "wild-type" gene.</v>
      </c>
      <c r="C218" s="3" t="str">
        <f>CONCATENATE("  &lt;Genotype hgvs=",CHAR(34),B190,B192,";",B192,CHAR(34)," name=",CHAR(34),B34,CHAR(34),"&gt; ")</f>
        <v xml:space="preserve">  &lt;Genotype hgvs="NC_000005.10:g.[143342788=];[143342788=]" name="T143342788C"&gt; </v>
      </c>
    </row>
    <row r="219" spans="1:3" x14ac:dyDescent="0.25">
      <c r="A219" s="8" t="s">
        <v>47</v>
      </c>
      <c r="B219" s="9" t="str">
        <f t="shared" ref="B219:B220" si="9">J24</f>
        <v>This variant is not associated with increased risk.</v>
      </c>
      <c r="C219" s="3" t="s">
        <v>26</v>
      </c>
    </row>
    <row r="220" spans="1:3" x14ac:dyDescent="0.25">
      <c r="A220" s="8" t="s">
        <v>41</v>
      </c>
      <c r="B220" s="9">
        <f t="shared" si="9"/>
        <v>72.8</v>
      </c>
      <c r="C220" s="3" t="s">
        <v>38</v>
      </c>
    </row>
    <row r="221" spans="1:3" x14ac:dyDescent="0.25">
      <c r="A221" s="15"/>
    </row>
    <row r="222" spans="1:3" x14ac:dyDescent="0.25">
      <c r="A222" s="8"/>
      <c r="C222" s="3" t="str">
        <f>CONCATENATE("    ",B218)</f>
        <v xml:space="preserve">    Your NR3C1 gene has no variants. A normal gene is referred to as a "wild-type" gene.</v>
      </c>
    </row>
    <row r="223" spans="1:3" x14ac:dyDescent="0.25">
      <c r="A223" s="8"/>
    </row>
    <row r="224" spans="1:3" x14ac:dyDescent="0.25">
      <c r="A224" s="15"/>
      <c r="C224" s="3" t="s">
        <v>43</v>
      </c>
    </row>
    <row r="225" spans="1:3" x14ac:dyDescent="0.25">
      <c r="A225" s="15"/>
    </row>
    <row r="226" spans="1:3" x14ac:dyDescent="0.25">
      <c r="A226" s="15"/>
      <c r="C226" s="3" t="str">
        <f>CONCATENATE( "    &lt;piechart percentage=",B220," /&gt;")</f>
        <v xml:space="preserve">    &lt;piechart percentage=72.8 /&gt;</v>
      </c>
    </row>
    <row r="227" spans="1:3" x14ac:dyDescent="0.25">
      <c r="A227" s="15"/>
      <c r="C227" s="3" t="str">
        <f>"  &lt;/Genotype&gt;"</f>
        <v xml:space="preserve">  &lt;/Genotype&gt;</v>
      </c>
    </row>
    <row r="228" spans="1:3" x14ac:dyDescent="0.25">
      <c r="A228" s="15"/>
      <c r="C228" s="3" t="str">
        <f>C38</f>
        <v>&lt;# G1469-16T #&gt;</v>
      </c>
    </row>
    <row r="229" spans="1:3" x14ac:dyDescent="0.25">
      <c r="A229" s="15" t="s">
        <v>37</v>
      </c>
      <c r="B229" s="21" t="str">
        <f>K14</f>
        <v>NC_000005.10:g.</v>
      </c>
      <c r="C229" s="3" t="str">
        <f>CONCATENATE("  &lt;Genotype hgvs=",CHAR(34),B229,B230,";",B231,CHAR(34)," name=",CHAR(34),B40,CHAR(34),"&gt; ")</f>
        <v xml:space="preserve">  &lt;Genotype hgvs="NC_000005.10:g.[143300779C&gt;A];[143300779=]" name="G1469-16T"&gt; </v>
      </c>
    </row>
    <row r="230" spans="1:3" x14ac:dyDescent="0.25">
      <c r="A230" s="15" t="s">
        <v>35</v>
      </c>
      <c r="B230" s="21" t="str">
        <f t="shared" ref="B230:B234" si="10">K15</f>
        <v>[143300779C&gt;A]</v>
      </c>
    </row>
    <row r="231" spans="1:3" x14ac:dyDescent="0.25">
      <c r="A231" s="15" t="s">
        <v>31</v>
      </c>
      <c r="B231" s="21" t="str">
        <f t="shared" si="10"/>
        <v>[143300779=]</v>
      </c>
      <c r="C231" s="3" t="s">
        <v>38</v>
      </c>
    </row>
    <row r="232" spans="1:3" x14ac:dyDescent="0.25">
      <c r="A232" s="15" t="s">
        <v>39</v>
      </c>
      <c r="B232" s="21" t="str">
        <f t="shared" si="10"/>
        <v>People with this variant have one copy of the [G1469-16T](https://www.ncbi.nlm.nih.gov/projects/SNP/snp_ref.cgi?rs=6188) variant. This substitution of a single nucleotide is known as a missense mutation.</v>
      </c>
      <c r="C232" s="3" t="s">
        <v>26</v>
      </c>
    </row>
    <row r="233" spans="1:3" x14ac:dyDescent="0.25">
      <c r="A233" s="8" t="s">
        <v>40</v>
      </c>
      <c r="B233" s="21" t="str">
        <f t="shared" si="10"/>
        <v>This variant is not associated with increased risk.</v>
      </c>
      <c r="C233" s="3" t="str">
        <f>CONCATENATE("    ",B232)</f>
        <v xml:space="preserve">    People with this variant have one copy of the [G1469-16T](https://www.ncbi.nlm.nih.gov/projects/SNP/snp_ref.cgi?rs=6188) variant. This substitution of a single nucleotide is known as a missense mutation.</v>
      </c>
    </row>
    <row r="234" spans="1:3" x14ac:dyDescent="0.25">
      <c r="A234" s="8" t="s">
        <v>41</v>
      </c>
      <c r="B234" s="21">
        <f t="shared" si="10"/>
        <v>38.799999999999997</v>
      </c>
    </row>
    <row r="235" spans="1:3" x14ac:dyDescent="0.25">
      <c r="A235" s="15"/>
      <c r="C235" s="3" t="s">
        <v>42</v>
      </c>
    </row>
    <row r="236" spans="1:3" x14ac:dyDescent="0.25">
      <c r="A236" s="8"/>
    </row>
    <row r="237" spans="1:3" x14ac:dyDescent="0.25">
      <c r="A237" s="8"/>
      <c r="C237" s="3" t="str">
        <f>CONCATENATE("    ",B233)</f>
        <v xml:space="preserve">    This variant is not associated with increased risk.</v>
      </c>
    </row>
    <row r="238" spans="1:3" x14ac:dyDescent="0.25">
      <c r="A238" s="8"/>
    </row>
    <row r="239" spans="1:3" x14ac:dyDescent="0.25">
      <c r="A239" s="8"/>
      <c r="C239" s="3" t="s">
        <v>43</v>
      </c>
    </row>
    <row r="240" spans="1:3" x14ac:dyDescent="0.25">
      <c r="A240" s="15"/>
    </row>
    <row r="241" spans="1:3" x14ac:dyDescent="0.25">
      <c r="A241" s="15"/>
      <c r="C241" s="3" t="str">
        <f>CONCATENATE( "    &lt;piechart percentage=",B234," /&gt;")</f>
        <v xml:space="preserve">    &lt;piechart percentage=38.8 /&gt;</v>
      </c>
    </row>
    <row r="242" spans="1:3" x14ac:dyDescent="0.25">
      <c r="A242" s="15"/>
      <c r="C242" s="3" t="str">
        <f>"  &lt;/Genotype&gt;"</f>
        <v xml:space="preserve">  &lt;/Genotype&gt;</v>
      </c>
    </row>
    <row r="243" spans="1:3" x14ac:dyDescent="0.25">
      <c r="A243" s="15" t="s">
        <v>44</v>
      </c>
      <c r="B243" s="9" t="str">
        <f>K20</f>
        <v>People with this variant have two copies of the [G1469-16T](https://www.ncbi.nlm.nih.gov/projects/SNP/snp_ref.cgi?rs=6188) variant. This substitution of a single nucleotide is known as a missense mutation.</v>
      </c>
      <c r="C243" s="3" t="str">
        <f>CONCATENATE("  &lt;Genotype hgvs=",CHAR(34),B229,B230,";",B230,CHAR(34)," name=",CHAR(34),B40,CHAR(34),"&gt; ")</f>
        <v xml:space="preserve">  &lt;Genotype hgvs="NC_000005.10:g.[143300779C&gt;A];[143300779C&gt;A]" name="G1469-16T"&gt; </v>
      </c>
    </row>
    <row r="244" spans="1:3" x14ac:dyDescent="0.25">
      <c r="A244" s="8" t="s">
        <v>45</v>
      </c>
      <c r="B244" s="9" t="str">
        <f t="shared" ref="B244:B245" si="11">K21</f>
        <v>This variant is not associated with increased risk.</v>
      </c>
      <c r="C244" s="3" t="s">
        <v>26</v>
      </c>
    </row>
    <row r="245" spans="1:3" x14ac:dyDescent="0.25">
      <c r="A245" s="8" t="s">
        <v>41</v>
      </c>
      <c r="B245" s="9">
        <f t="shared" si="11"/>
        <v>16.5</v>
      </c>
      <c r="C245" s="3" t="s">
        <v>38</v>
      </c>
    </row>
    <row r="246" spans="1:3" x14ac:dyDescent="0.25">
      <c r="A246" s="8"/>
    </row>
    <row r="247" spans="1:3" x14ac:dyDescent="0.25">
      <c r="A247" s="15"/>
      <c r="C247" s="3" t="str">
        <f>CONCATENATE("    ",B243)</f>
        <v xml:space="preserve">    People with this variant have two copies of the [G1469-16T](https://www.ncbi.nlm.nih.gov/projects/SNP/snp_ref.cgi?rs=6188) variant. This substitution of a single nucleotide is known as a missense mutation.</v>
      </c>
    </row>
    <row r="248" spans="1:3" x14ac:dyDescent="0.25">
      <c r="A248" s="8"/>
    </row>
    <row r="249" spans="1:3" x14ac:dyDescent="0.25">
      <c r="A249" s="8"/>
      <c r="C249" s="3" t="s">
        <v>42</v>
      </c>
    </row>
    <row r="250" spans="1:3" x14ac:dyDescent="0.25">
      <c r="A250" s="8"/>
    </row>
    <row r="251" spans="1:3" x14ac:dyDescent="0.25">
      <c r="A251" s="8"/>
      <c r="C251" s="3" t="str">
        <f>CONCATENATE("    ",B244)</f>
        <v xml:space="preserve">    This variant is not associated with increased risk.</v>
      </c>
    </row>
    <row r="252" spans="1:3" x14ac:dyDescent="0.25">
      <c r="A252" s="8"/>
    </row>
    <row r="253" spans="1:3" x14ac:dyDescent="0.25">
      <c r="A253" s="15"/>
      <c r="C253" s="3" t="s">
        <v>43</v>
      </c>
    </row>
    <row r="254" spans="1:3" x14ac:dyDescent="0.25">
      <c r="A254" s="15"/>
    </row>
    <row r="255" spans="1:3" x14ac:dyDescent="0.25">
      <c r="A255" s="15"/>
      <c r="C255" s="3" t="str">
        <f>CONCATENATE( "    &lt;piechart percentage=",B245," /&gt;")</f>
        <v xml:space="preserve">    &lt;piechart percentage=16.5 /&gt;</v>
      </c>
    </row>
    <row r="256" spans="1:3" x14ac:dyDescent="0.25">
      <c r="A256" s="15"/>
      <c r="C256" s="3" t="str">
        <f>"  &lt;/Genotype&gt;"</f>
        <v xml:space="preserve">  &lt;/Genotype&gt;</v>
      </c>
    </row>
    <row r="257" spans="1:3" x14ac:dyDescent="0.25">
      <c r="A257" s="15" t="s">
        <v>46</v>
      </c>
      <c r="B257" s="9" t="str">
        <f>K23</f>
        <v>Your NR3C1 gene has no variants. A normal gene is referred to as a "wild-type" gene.</v>
      </c>
      <c r="C257" s="3" t="str">
        <f>CONCATENATE("  &lt;Genotype hgvs=",CHAR(34),B229,B231,";",B231,CHAR(34)," name=",CHAR(34),B40,CHAR(34),"&gt; ")</f>
        <v xml:space="preserve">  &lt;Genotype hgvs="NC_000005.10:g.[143300779=];[143300779=]" name="G1469-16T"&gt; </v>
      </c>
    </row>
    <row r="258" spans="1:3" x14ac:dyDescent="0.25">
      <c r="A258" s="8" t="s">
        <v>47</v>
      </c>
      <c r="B258" s="9" t="str">
        <f t="shared" ref="B258:B259" si="12">K24</f>
        <v>You are in the Moderate Loss of Function category. See below for more information.</v>
      </c>
      <c r="C258" s="3" t="s">
        <v>26</v>
      </c>
    </row>
    <row r="259" spans="1:3" x14ac:dyDescent="0.25">
      <c r="A259" s="8" t="s">
        <v>41</v>
      </c>
      <c r="B259" s="9">
        <f t="shared" si="12"/>
        <v>44.7</v>
      </c>
      <c r="C259" s="3" t="s">
        <v>38</v>
      </c>
    </row>
    <row r="260" spans="1:3" x14ac:dyDescent="0.25">
      <c r="A260" s="15"/>
    </row>
    <row r="261" spans="1:3" x14ac:dyDescent="0.25">
      <c r="A261" s="8"/>
      <c r="C261" s="3" t="str">
        <f>CONCATENATE("    ",B257)</f>
        <v xml:space="preserve">    Your NR3C1 gene has no variants. A normal gene is referred to as a "wild-type" gene.</v>
      </c>
    </row>
    <row r="262" spans="1:3" x14ac:dyDescent="0.25">
      <c r="A262" s="8"/>
    </row>
    <row r="263" spans="1:3" x14ac:dyDescent="0.25">
      <c r="A263" s="8"/>
      <c r="C263" s="3" t="s">
        <v>42</v>
      </c>
    </row>
    <row r="264" spans="1:3" x14ac:dyDescent="0.25">
      <c r="A264" s="8"/>
    </row>
    <row r="265" spans="1:3" x14ac:dyDescent="0.25">
      <c r="A265" s="8"/>
      <c r="C265" s="3" t="str">
        <f>CONCATENATE("    ",B258)</f>
        <v xml:space="preserve">    You are in the Moderate Loss of Function category. See below for more information.</v>
      </c>
    </row>
    <row r="266" spans="1:3" x14ac:dyDescent="0.25">
      <c r="A266" s="15"/>
    </row>
    <row r="267" spans="1:3" x14ac:dyDescent="0.25">
      <c r="A267" s="15"/>
      <c r="C267" s="3" t="s">
        <v>43</v>
      </c>
    </row>
    <row r="268" spans="1:3" x14ac:dyDescent="0.25">
      <c r="A268" s="15"/>
    </row>
    <row r="269" spans="1:3" x14ac:dyDescent="0.25">
      <c r="A269" s="15"/>
      <c r="C269" s="3" t="str">
        <f>CONCATENATE( "    &lt;piechart percentage=",B259," /&gt;")</f>
        <v xml:space="preserve">    &lt;piechart percentage=44.7 /&gt;</v>
      </c>
    </row>
    <row r="270" spans="1:3" x14ac:dyDescent="0.25">
      <c r="A270" s="15"/>
      <c r="C270" s="3" t="str">
        <f>"  &lt;/Genotype&gt;"</f>
        <v xml:space="preserve">  &lt;/Genotype&gt;</v>
      </c>
    </row>
    <row r="271" spans="1:3" x14ac:dyDescent="0.25">
      <c r="A271" s="15"/>
      <c r="C271" s="3" t="str">
        <f>C44</f>
        <v>&lt;# A143281925G #&gt;</v>
      </c>
    </row>
    <row r="272" spans="1:3" x14ac:dyDescent="0.25">
      <c r="A272" s="15" t="s">
        <v>37</v>
      </c>
      <c r="B272" s="21" t="str">
        <f>L14</f>
        <v>NC_000005.10:g.</v>
      </c>
      <c r="C272" s="3" t="str">
        <f>CONCATENATE("  &lt;Genotype hgvs=",CHAR(34),B272,B273,";",B274,CHAR(34)," name=",CHAR(34),B46,CHAR(34),"&gt; ")</f>
        <v xml:space="preserve">  &lt;Genotype hgvs="NC_000005.10:g.[143281925A&gt;G];[143281925=]" name="A143281925G"&gt; </v>
      </c>
    </row>
    <row r="273" spans="1:3" x14ac:dyDescent="0.25">
      <c r="A273" s="15" t="s">
        <v>35</v>
      </c>
      <c r="B273" s="21" t="str">
        <f t="shared" ref="B273:B277" si="13">L15</f>
        <v>[143281925A&gt;G]</v>
      </c>
    </row>
    <row r="274" spans="1:3" x14ac:dyDescent="0.25">
      <c r="A274" s="15" t="s">
        <v>31</v>
      </c>
      <c r="B274" s="21" t="str">
        <f t="shared" si="13"/>
        <v>[143281925=]</v>
      </c>
      <c r="C274" s="3" t="s">
        <v>38</v>
      </c>
    </row>
    <row r="275" spans="1:3" x14ac:dyDescent="0.25">
      <c r="A275" s="15" t="s">
        <v>39</v>
      </c>
      <c r="B275" s="21" t="str">
        <f t="shared" si="13"/>
        <v>People with this variant have one copy of the [A143281925G](https://www.ncbi.nlm.nih.gov/clinvar/variation/351364/) variant. This substitution of a single nucleotide is known as a missense mutation.</v>
      </c>
      <c r="C275" s="3" t="s">
        <v>26</v>
      </c>
    </row>
    <row r="276" spans="1:3" x14ac:dyDescent="0.25">
      <c r="A276" s="8" t="s">
        <v>40</v>
      </c>
      <c r="B276" s="21" t="str">
        <f t="shared" si="13"/>
        <v>You are in the Moderate Loss of Function category. See below for more information.</v>
      </c>
      <c r="C276" s="3" t="str">
        <f>CONCATENATE("    ",B275)</f>
        <v xml:space="preserve">    People with this variant have one copy of the [A143281925G](https://www.ncbi.nlm.nih.gov/clinvar/variation/351364/) variant. This substitution of a single nucleotide is known as a missense mutation.</v>
      </c>
    </row>
    <row r="277" spans="1:3" x14ac:dyDescent="0.25">
      <c r="A277" s="8" t="s">
        <v>41</v>
      </c>
      <c r="B277" s="21">
        <f t="shared" si="13"/>
        <v>22.6</v>
      </c>
    </row>
    <row r="278" spans="1:3" x14ac:dyDescent="0.25">
      <c r="A278" s="15"/>
      <c r="C278" s="3" t="s">
        <v>42</v>
      </c>
    </row>
    <row r="279" spans="1:3" x14ac:dyDescent="0.25">
      <c r="A279" s="8"/>
    </row>
    <row r="280" spans="1:3" x14ac:dyDescent="0.25">
      <c r="A280" s="8"/>
      <c r="C280" s="3" t="str">
        <f>CONCATENATE("    ",B276)</f>
        <v xml:space="preserve">    You are in the Moderate Loss of Function category. See below for more information.</v>
      </c>
    </row>
    <row r="281" spans="1:3" x14ac:dyDescent="0.25">
      <c r="A281" s="8"/>
    </row>
    <row r="282" spans="1:3" x14ac:dyDescent="0.25">
      <c r="A282" s="8"/>
      <c r="C282" s="3" t="s">
        <v>43</v>
      </c>
    </row>
    <row r="283" spans="1:3" x14ac:dyDescent="0.25">
      <c r="A283" s="15"/>
    </row>
    <row r="284" spans="1:3" x14ac:dyDescent="0.25">
      <c r="A284" s="15"/>
      <c r="C284" s="3" t="str">
        <f>CONCATENATE( "    &lt;piechart percentage=",B277," /&gt;")</f>
        <v xml:space="preserve">    &lt;piechart percentage=22.6 /&gt;</v>
      </c>
    </row>
    <row r="285" spans="1:3" x14ac:dyDescent="0.25">
      <c r="A285" s="15"/>
      <c r="C285" s="3" t="str">
        <f>"  &lt;/Genotype&gt;"</f>
        <v xml:space="preserve">  &lt;/Genotype&gt;</v>
      </c>
    </row>
    <row r="286" spans="1:3" x14ac:dyDescent="0.25">
      <c r="A286" s="15" t="s">
        <v>44</v>
      </c>
      <c r="B286" s="9" t="str">
        <f>L20</f>
        <v>People with this variant have two copies of the [A143281925G](https://www.ncbi.nlm.nih.gov/clinvar/variation/351364/) variant. This substitution of a single nucleotide is known as a missense mutation.</v>
      </c>
      <c r="C286" s="3" t="str">
        <f>CONCATENATE("  &lt;Genotype hgvs=",CHAR(34),B272,B273,";",B273,CHAR(34)," name=",CHAR(34),B46,CHAR(34),"&gt; ")</f>
        <v xml:space="preserve">  &lt;Genotype hgvs="NC_000005.10:g.[143281925A&gt;G];[143281925A&gt;G]" name="A143281925G"&gt; </v>
      </c>
    </row>
    <row r="287" spans="1:3" x14ac:dyDescent="0.25">
      <c r="A287" s="8" t="s">
        <v>45</v>
      </c>
      <c r="B287" s="9" t="str">
        <f t="shared" ref="B287:B288" si="14">L21</f>
        <v>You are in the Moderate Loss of Function category. See below for more information.</v>
      </c>
      <c r="C287" s="3" t="s">
        <v>26</v>
      </c>
    </row>
    <row r="288" spans="1:3" x14ac:dyDescent="0.25">
      <c r="A288" s="8" t="s">
        <v>41</v>
      </c>
      <c r="B288" s="9">
        <f t="shared" si="14"/>
        <v>6.2</v>
      </c>
      <c r="C288" s="3" t="s">
        <v>38</v>
      </c>
    </row>
    <row r="289" spans="1:3" x14ac:dyDescent="0.25">
      <c r="A289" s="8"/>
    </row>
    <row r="290" spans="1:3" x14ac:dyDescent="0.25">
      <c r="A290" s="15"/>
      <c r="C290" s="3" t="str">
        <f>CONCATENATE("    ",B286)</f>
        <v xml:space="preserve">    People with this variant have two copies of the [A143281925G](https://www.ncbi.nlm.nih.gov/clinvar/variation/351364/) variant. This substitution of a single nucleotide is known as a missense mutation.</v>
      </c>
    </row>
    <row r="291" spans="1:3" x14ac:dyDescent="0.25">
      <c r="A291" s="8"/>
    </row>
    <row r="292" spans="1:3" x14ac:dyDescent="0.25">
      <c r="A292" s="8"/>
      <c r="C292" s="3" t="s">
        <v>42</v>
      </c>
    </row>
    <row r="293" spans="1:3" x14ac:dyDescent="0.25">
      <c r="A293" s="8"/>
    </row>
    <row r="294" spans="1:3" x14ac:dyDescent="0.25">
      <c r="A294" s="8"/>
      <c r="C294" s="3" t="str">
        <f>CONCATENATE("    ",B287)</f>
        <v xml:space="preserve">    You are in the Moderate Loss of Function category. See below for more information.</v>
      </c>
    </row>
    <row r="295" spans="1:3" x14ac:dyDescent="0.25">
      <c r="A295" s="8"/>
    </row>
    <row r="296" spans="1:3" x14ac:dyDescent="0.25">
      <c r="A296" s="15"/>
      <c r="C296" s="3" t="s">
        <v>43</v>
      </c>
    </row>
    <row r="297" spans="1:3" x14ac:dyDescent="0.25">
      <c r="A297" s="15"/>
    </row>
    <row r="298" spans="1:3" x14ac:dyDescent="0.25">
      <c r="A298" s="15"/>
      <c r="C298" s="3" t="str">
        <f>CONCATENATE( "    &lt;piechart percentage=",B288," /&gt;")</f>
        <v xml:space="preserve">    &lt;piechart percentage=6.2 /&gt;</v>
      </c>
    </row>
    <row r="299" spans="1:3" x14ac:dyDescent="0.25">
      <c r="A299" s="15"/>
      <c r="C299" s="3" t="str">
        <f>"  &lt;/Genotype&gt;"</f>
        <v xml:space="preserve">  &lt;/Genotype&gt;</v>
      </c>
    </row>
    <row r="300" spans="1:3" x14ac:dyDescent="0.25">
      <c r="A300" s="15" t="s">
        <v>46</v>
      </c>
      <c r="B300" s="9" t="str">
        <f>L23</f>
        <v>Your NR3C1 gene has no variants. A normal gene is referred to as a "wild-type" gene.</v>
      </c>
      <c r="C300" s="3" t="str">
        <f>CONCATENATE("  &lt;Genotype hgvs=",CHAR(34),B272,B274,";",B274,CHAR(34)," name=",CHAR(34),B46,CHAR(34),"&gt; ")</f>
        <v xml:space="preserve">  &lt;Genotype hgvs="NC_000005.10:g.[143281925=];[143281925=]" name="A143281925G"&gt; </v>
      </c>
    </row>
    <row r="301" spans="1:3" x14ac:dyDescent="0.25">
      <c r="A301" s="8" t="s">
        <v>47</v>
      </c>
      <c r="B301" s="9" t="str">
        <f t="shared" ref="B301:B302" si="15">L24</f>
        <v>This variant is not associated with increased risk.</v>
      </c>
      <c r="C301" s="3" t="s">
        <v>26</v>
      </c>
    </row>
    <row r="302" spans="1:3" x14ac:dyDescent="0.25">
      <c r="A302" s="8" t="s">
        <v>41</v>
      </c>
      <c r="B302" s="9">
        <f t="shared" si="15"/>
        <v>71.2</v>
      </c>
      <c r="C302" s="3" t="s">
        <v>38</v>
      </c>
    </row>
    <row r="303" spans="1:3" x14ac:dyDescent="0.25">
      <c r="A303" s="15"/>
    </row>
    <row r="304" spans="1:3" x14ac:dyDescent="0.25">
      <c r="A304" s="8"/>
      <c r="C304" s="3" t="str">
        <f>CONCATENATE("    ",B300)</f>
        <v xml:space="preserve">    Your NR3C1 gene has no variants. A normal gene is referred to as a "wild-type" gene.</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percentage=",B302," /&gt;")</f>
        <v xml:space="preserve">    &lt;piechart percentage=71.2 /&gt;</v>
      </c>
    </row>
    <row r="309" spans="1:3" x14ac:dyDescent="0.25">
      <c r="A309" s="15"/>
      <c r="C309" s="3" t="str">
        <f>"  &lt;/Genotype&gt;"</f>
        <v xml:space="preserve">  &lt;/Genotype&gt;</v>
      </c>
    </row>
    <row r="310" spans="1:3" x14ac:dyDescent="0.25">
      <c r="A310" s="15"/>
      <c r="C310" s="3" t="str">
        <f>C50</f>
        <v>&lt;# A143307929G #&gt;</v>
      </c>
    </row>
    <row r="311" spans="1:3" x14ac:dyDescent="0.25">
      <c r="A311" s="15" t="s">
        <v>37</v>
      </c>
      <c r="B311" s="21" t="str">
        <f>M14</f>
        <v>NC_000005.10:g.</v>
      </c>
      <c r="C311" s="3" t="str">
        <f>CONCATENATE("  &lt;Genotype hgvs=",CHAR(34),B311,B312,";",B313,CHAR(34)," name=",CHAR(34),B52,CHAR(34),"&gt; ")</f>
        <v xml:space="preserve">  &lt;Genotype hgvs="NC_000005.10:g.[143307929A&gt;G];[143307929=]" name="A143307929G"&gt; </v>
      </c>
    </row>
    <row r="312" spans="1:3" x14ac:dyDescent="0.25">
      <c r="A312" s="15" t="s">
        <v>35</v>
      </c>
      <c r="B312" s="21" t="str">
        <f t="shared" ref="B312:B316" si="16">M15</f>
        <v>[143307929A&gt;G]</v>
      </c>
    </row>
    <row r="313" spans="1:3" x14ac:dyDescent="0.25">
      <c r="A313" s="15" t="s">
        <v>31</v>
      </c>
      <c r="B313" s="21" t="str">
        <f t="shared" si="16"/>
        <v>[143307929=]</v>
      </c>
      <c r="C313" s="3" t="s">
        <v>38</v>
      </c>
    </row>
    <row r="314" spans="1:3" x14ac:dyDescent="0.25">
      <c r="A314" s="15" t="s">
        <v>39</v>
      </c>
      <c r="B314" s="21" t="str">
        <f t="shared" si="16"/>
        <v>People with this variant have one copy of the [T2298C (p.Asn766=)](https://www.ncbi.nlm.nih.gov/projects/SNP/snp_ref.cgi?rs=852977) variant. This substitution of a single nucleotide is known as a missense mutation.</v>
      </c>
      <c r="C314" s="3" t="s">
        <v>26</v>
      </c>
    </row>
    <row r="315" spans="1:3" x14ac:dyDescent="0.25">
      <c r="A315" s="8" t="s">
        <v>40</v>
      </c>
      <c r="B315" s="21" t="str">
        <f t="shared" si="16"/>
        <v>You are in the Moderate Loss of Function category. See below for more information.</v>
      </c>
      <c r="C315" s="3" t="str">
        <f>CONCATENATE("    ",B314)</f>
        <v xml:space="preserve">    People with this variant have one copy of the [T2298C (p.Asn766=)](https://www.ncbi.nlm.nih.gov/projects/SNP/snp_ref.cgi?rs=852977) variant. This substitution of a single nucleotide is known as a missense mutation.</v>
      </c>
    </row>
    <row r="316" spans="1:3" x14ac:dyDescent="0.25">
      <c r="A316" s="8" t="s">
        <v>41</v>
      </c>
      <c r="B316" s="21">
        <f t="shared" si="16"/>
        <v>35.6</v>
      </c>
    </row>
    <row r="317" spans="1:3" x14ac:dyDescent="0.25">
      <c r="A317" s="15"/>
      <c r="C317" s="3" t="s">
        <v>42</v>
      </c>
    </row>
    <row r="318" spans="1:3" x14ac:dyDescent="0.25">
      <c r="A318" s="8"/>
    </row>
    <row r="319" spans="1:3" x14ac:dyDescent="0.25">
      <c r="A319" s="8"/>
      <c r="C319" s="3" t="str">
        <f>CONCATENATE("    ",B315)</f>
        <v xml:space="preserve">    You are in the Moderate Loss of Function category. See below for more information.</v>
      </c>
    </row>
    <row r="320" spans="1:3" x14ac:dyDescent="0.25">
      <c r="A320" s="8"/>
    </row>
    <row r="321" spans="1:3" x14ac:dyDescent="0.25">
      <c r="A321" s="8"/>
      <c r="C321" s="3" t="s">
        <v>43</v>
      </c>
    </row>
    <row r="322" spans="1:3" x14ac:dyDescent="0.25">
      <c r="A322" s="15"/>
    </row>
    <row r="323" spans="1:3" x14ac:dyDescent="0.25">
      <c r="A323" s="15"/>
      <c r="C323" s="3" t="str">
        <f>CONCATENATE( "    &lt;piechart percentage=",B316," /&gt;")</f>
        <v xml:space="preserve">    &lt;piechart percentage=35.6 /&gt;</v>
      </c>
    </row>
    <row r="324" spans="1:3" x14ac:dyDescent="0.25">
      <c r="A324" s="15"/>
      <c r="C324" s="3" t="str">
        <f>"  &lt;/Genotype&gt;"</f>
        <v xml:space="preserve">  &lt;/Genotype&gt;</v>
      </c>
    </row>
    <row r="325" spans="1:3" x14ac:dyDescent="0.25">
      <c r="A325" s="15" t="s">
        <v>44</v>
      </c>
      <c r="B325" s="9" t="str">
        <f>M20</f>
        <v>People with this variant have two copies of the [T2298C (p.Asn766=)](https://www.ncbi.nlm.nih.gov/projects/SNP/snp_ref.cgi?rs=852977) variant. This substitution of a single nucleotide is known as a missense mutation.</v>
      </c>
      <c r="C325" s="3" t="str">
        <f>CONCATENATE("  &lt;Genotype hgvs=",CHAR(34),B311,B312,";",B312,CHAR(34)," name=",CHAR(34),B52,CHAR(34),"&gt; ")</f>
        <v xml:space="preserve">  &lt;Genotype hgvs="NC_000005.10:g.[143307929A&gt;G];[143307929A&gt;G]" name="A143307929G"&gt; </v>
      </c>
    </row>
    <row r="326" spans="1:3" x14ac:dyDescent="0.25">
      <c r="A326" s="8" t="s">
        <v>45</v>
      </c>
      <c r="B326" s="9" t="str">
        <f t="shared" ref="B326:B327" si="17">M21</f>
        <v>You are in the Moderate Loss of Function category. See below for more information.</v>
      </c>
      <c r="C326" s="3" t="s">
        <v>26</v>
      </c>
    </row>
    <row r="327" spans="1:3" x14ac:dyDescent="0.25">
      <c r="A327" s="8" t="s">
        <v>41</v>
      </c>
      <c r="B327" s="9">
        <f t="shared" si="17"/>
        <v>14.3</v>
      </c>
      <c r="C327" s="3" t="s">
        <v>38</v>
      </c>
    </row>
    <row r="328" spans="1:3" x14ac:dyDescent="0.25">
      <c r="A328" s="8"/>
    </row>
    <row r="329" spans="1:3" x14ac:dyDescent="0.25">
      <c r="A329" s="15"/>
      <c r="C329" s="3" t="str">
        <f>CONCATENATE("    ",B325)</f>
        <v xml:space="preserve">    People with this variant have two copies of the [T2298C (p.Asn766=)](https://www.ncbi.nlm.nih.gov/projects/SNP/snp_ref.cgi?rs=852977) variant. This substitution of a single nucleotide is known as a missense mutation.</v>
      </c>
    </row>
    <row r="330" spans="1:3" x14ac:dyDescent="0.25">
      <c r="A330" s="8"/>
    </row>
    <row r="331" spans="1:3" x14ac:dyDescent="0.25">
      <c r="A331" s="8"/>
      <c r="C331" s="3" t="s">
        <v>42</v>
      </c>
    </row>
    <row r="332" spans="1:3" x14ac:dyDescent="0.25">
      <c r="A332" s="8"/>
    </row>
    <row r="333" spans="1:3" x14ac:dyDescent="0.25">
      <c r="A333" s="8"/>
      <c r="C333" s="3" t="str">
        <f>CONCATENATE("    ",B326)</f>
        <v xml:space="preserve">    You are in the Moderate Loss of Function category. See below for more information.</v>
      </c>
    </row>
    <row r="334" spans="1:3" x14ac:dyDescent="0.25">
      <c r="A334" s="8"/>
    </row>
    <row r="335" spans="1:3" x14ac:dyDescent="0.25">
      <c r="A335" s="15"/>
      <c r="C335" s="3" t="s">
        <v>43</v>
      </c>
    </row>
    <row r="336" spans="1:3" x14ac:dyDescent="0.25">
      <c r="A336" s="15"/>
    </row>
    <row r="337" spans="1:3" x14ac:dyDescent="0.25">
      <c r="A337" s="15"/>
      <c r="C337" s="3" t="str">
        <f>CONCATENATE( "    &lt;piechart percentage=",B327," /&gt;")</f>
        <v xml:space="preserve">    &lt;piechart percentage=14.3 /&gt;</v>
      </c>
    </row>
    <row r="338" spans="1:3" x14ac:dyDescent="0.25">
      <c r="A338" s="15"/>
      <c r="C338" s="3" t="str">
        <f>"  &lt;/Genotype&gt;"</f>
        <v xml:space="preserve">  &lt;/Genotype&gt;</v>
      </c>
    </row>
    <row r="339" spans="1:3" x14ac:dyDescent="0.25">
      <c r="A339" s="15" t="s">
        <v>46</v>
      </c>
      <c r="B339" s="9" t="str">
        <f>M23</f>
        <v>Your NR3C1 gene has no variants. A normal gene is referred to as a "wild-type" gene.</v>
      </c>
      <c r="C339" s="3" t="str">
        <f>CONCATENATE("  &lt;Genotype hgvs=",CHAR(34),B311,B313,";",B313,CHAR(34)," name=",CHAR(34),B52,CHAR(34),"&gt; ")</f>
        <v xml:space="preserve">  &lt;Genotype hgvs="NC_000005.10:g.[143307929=];[143307929=]" name="A143307929G"&gt; </v>
      </c>
    </row>
    <row r="340" spans="1:3" x14ac:dyDescent="0.25">
      <c r="A340" s="8" t="s">
        <v>47</v>
      </c>
      <c r="B340" s="9" t="str">
        <f t="shared" ref="B340:B341" si="18">M24</f>
        <v>This variant is not associated with increased risk.</v>
      </c>
      <c r="C340" s="3" t="s">
        <v>26</v>
      </c>
    </row>
    <row r="341" spans="1:3" x14ac:dyDescent="0.25">
      <c r="A341" s="8" t="s">
        <v>41</v>
      </c>
      <c r="B341" s="9">
        <f t="shared" si="18"/>
        <v>50.1</v>
      </c>
      <c r="C341" s="3" t="s">
        <v>38</v>
      </c>
    </row>
    <row r="342" spans="1:3" x14ac:dyDescent="0.25">
      <c r="A342" s="15"/>
    </row>
    <row r="343" spans="1:3" x14ac:dyDescent="0.25">
      <c r="A343" s="8"/>
      <c r="C343" s="3" t="str">
        <f>CONCATENATE("    ",B339)</f>
        <v xml:space="preserve">    Your NR3C1 gene has no variants. A normal gene is referred to as a "wild-type" gene.</v>
      </c>
    </row>
    <row r="344" spans="1:3" x14ac:dyDescent="0.25">
      <c r="A344" s="8"/>
    </row>
    <row r="345" spans="1:3" x14ac:dyDescent="0.25">
      <c r="A345" s="15"/>
      <c r="C345" s="3" t="s">
        <v>43</v>
      </c>
    </row>
    <row r="346" spans="1:3" x14ac:dyDescent="0.25">
      <c r="A346" s="15"/>
    </row>
    <row r="347" spans="1:3" x14ac:dyDescent="0.25">
      <c r="A347" s="15"/>
      <c r="C347" s="3" t="str">
        <f>CONCATENATE( "    &lt;piechart percentage=",B341," /&gt;")</f>
        <v xml:space="preserve">    &lt;piechart percentage=50.1 /&gt;</v>
      </c>
    </row>
    <row r="348" spans="1:3" x14ac:dyDescent="0.25">
      <c r="A348" s="15"/>
      <c r="C348" s="3" t="str">
        <f>"  &lt;/Genotype&gt;"</f>
        <v xml:space="preserve">  &lt;/Genotype&gt;</v>
      </c>
    </row>
    <row r="349" spans="1:3" x14ac:dyDescent="0.25">
      <c r="A349" s="15"/>
      <c r="C349" s="3" t="str">
        <f>C56</f>
        <v>&lt;# A1676G #&gt;</v>
      </c>
    </row>
    <row r="350" spans="1:3" x14ac:dyDescent="0.25">
      <c r="A350" s="15" t="s">
        <v>37</v>
      </c>
      <c r="B350" s="21" t="str">
        <f>N14</f>
        <v>NC_000005.10:g.</v>
      </c>
      <c r="C350" s="3" t="str">
        <f>CONCATENATE("  &lt;Genotype hgvs=",CHAR(34),B350,B351,";",B352,CHAR(34)," name=",CHAR(34),B58,CHAR(34),"&gt; ")</f>
        <v xml:space="preserve">  &lt;Genotype hgvs="NC_000005.10:g.[143316471G&gt;A];[143316471=]" name="A1676G"&gt; </v>
      </c>
    </row>
    <row r="351" spans="1:3" x14ac:dyDescent="0.25">
      <c r="A351" s="15" t="s">
        <v>35</v>
      </c>
      <c r="B351" s="21" t="str">
        <f t="shared" ref="B351:B355" si="19">N15</f>
        <v>[143316471G&gt;A]</v>
      </c>
    </row>
    <row r="352" spans="1:3" x14ac:dyDescent="0.25">
      <c r="A352" s="15" t="s">
        <v>31</v>
      </c>
      <c r="B352" s="21" t="str">
        <f t="shared" si="19"/>
        <v>[143316471=]</v>
      </c>
      <c r="C352" s="3" t="s">
        <v>38</v>
      </c>
    </row>
    <row r="353" spans="1:3" x14ac:dyDescent="0.25">
      <c r="A353" s="15" t="s">
        <v>39</v>
      </c>
      <c r="B353" s="21" t="str">
        <f t="shared" si="19"/>
        <v>People with this variant have one copy of the [A1676G (p.Ile559Asn)](https://www.ncbi.nlm.nih.gov/clinvar/variation/16151/) variant. This substitution of a single nucleotide is known as a missense mutation.</v>
      </c>
      <c r="C353" s="3" t="s">
        <v>26</v>
      </c>
    </row>
    <row r="354" spans="1:3" x14ac:dyDescent="0.25">
      <c r="A354" s="8" t="s">
        <v>40</v>
      </c>
      <c r="B354" s="21" t="str">
        <f t="shared" si="19"/>
        <v>You are in the Moderate Loss of Function category. See below for more information.</v>
      </c>
      <c r="C354" s="3" t="str">
        <f>CONCATENATE("    ",B353)</f>
        <v xml:space="preserve">    People with this variant have one copy of the [A1676G (p.Ile559Asn)](https://www.ncbi.nlm.nih.gov/clinvar/variation/16151/) variant. This substitution of a single nucleotide is known as a missense mutation.</v>
      </c>
    </row>
    <row r="355" spans="1:3" x14ac:dyDescent="0.25">
      <c r="A355" s="8" t="s">
        <v>41</v>
      </c>
      <c r="B355" s="21">
        <f t="shared" si="19"/>
        <v>49.1</v>
      </c>
    </row>
    <row r="356" spans="1:3" x14ac:dyDescent="0.25">
      <c r="A356" s="15"/>
      <c r="C356" s="3" t="s">
        <v>42</v>
      </c>
    </row>
    <row r="357" spans="1:3" x14ac:dyDescent="0.25">
      <c r="A357" s="8"/>
    </row>
    <row r="358" spans="1:3" x14ac:dyDescent="0.25">
      <c r="A358" s="8"/>
      <c r="C358" s="3" t="str">
        <f>CONCATENATE("    ",B354)</f>
        <v xml:space="preserve">    You are in the Moderate Loss of Function category. See below for more information.</v>
      </c>
    </row>
    <row r="359" spans="1:3" x14ac:dyDescent="0.25">
      <c r="A359" s="8"/>
    </row>
    <row r="360" spans="1:3" x14ac:dyDescent="0.25">
      <c r="A360" s="8"/>
      <c r="C360" s="3" t="s">
        <v>43</v>
      </c>
    </row>
    <row r="361" spans="1:3" x14ac:dyDescent="0.25">
      <c r="A361" s="15"/>
    </row>
    <row r="362" spans="1:3" x14ac:dyDescent="0.25">
      <c r="A362" s="15"/>
      <c r="C362" s="3" t="str">
        <f>CONCATENATE( "    &lt;piechart percentage=",B355," /&gt;")</f>
        <v xml:space="preserve">    &lt;piechart percentage=49.1 /&gt;</v>
      </c>
    </row>
    <row r="363" spans="1:3" x14ac:dyDescent="0.25">
      <c r="A363" s="15"/>
      <c r="C363" s="3" t="str">
        <f>"  &lt;/Genotype&gt;"</f>
        <v xml:space="preserve">  &lt;/Genotype&gt;</v>
      </c>
    </row>
    <row r="364" spans="1:3" x14ac:dyDescent="0.25">
      <c r="A364" s="15" t="s">
        <v>44</v>
      </c>
      <c r="B364" s="9" t="str">
        <f>N20</f>
        <v>People with this variant have two copies of the [A1676G (p.Ile559Asn)](https://www.ncbi.nlm.nih.gov/clinvar/variation/16151/) variant. This substitution of a single nucleotide is known as a missense mutation.</v>
      </c>
      <c r="C364" s="3" t="str">
        <f>CONCATENATE("  &lt;Genotype hgvs=",CHAR(34),B350,B351,";",B351,CHAR(34)," name=",CHAR(34),B58,CHAR(34),"&gt; ")</f>
        <v xml:space="preserve">  &lt;Genotype hgvs="NC_000005.10:g.[143316471G&gt;A];[143316471G&gt;A]" name="A1676G"&gt; </v>
      </c>
    </row>
    <row r="365" spans="1:3" x14ac:dyDescent="0.25">
      <c r="A365" s="8" t="s">
        <v>45</v>
      </c>
      <c r="B365" s="9" t="str">
        <f t="shared" ref="B365:B366" si="20">N21</f>
        <v>This variant is not associated with increased risk.</v>
      </c>
      <c r="C365" s="3" t="s">
        <v>26</v>
      </c>
    </row>
    <row r="366" spans="1:3" x14ac:dyDescent="0.25">
      <c r="A366" s="8" t="s">
        <v>41</v>
      </c>
      <c r="B366" s="9">
        <f t="shared" si="20"/>
        <v>31</v>
      </c>
      <c r="C366" s="3" t="s">
        <v>38</v>
      </c>
    </row>
    <row r="367" spans="1:3" x14ac:dyDescent="0.25">
      <c r="A367" s="8"/>
    </row>
    <row r="368" spans="1:3" x14ac:dyDescent="0.25">
      <c r="A368" s="15"/>
      <c r="C368" s="3" t="str">
        <f>CONCATENATE("    ",B364)</f>
        <v xml:space="preserve">    People with this variant have two copies of the [A1676G (p.Ile559Asn)](https://www.ncbi.nlm.nih.gov/clinvar/variation/16151/) variant. This substitution of a single nucleotide is known as a missense mutation.</v>
      </c>
    </row>
    <row r="369" spans="1:3" x14ac:dyDescent="0.25">
      <c r="A369" s="8"/>
    </row>
    <row r="370" spans="1:3" x14ac:dyDescent="0.25">
      <c r="A370" s="8"/>
      <c r="C370" s="3" t="s">
        <v>42</v>
      </c>
    </row>
    <row r="371" spans="1:3" x14ac:dyDescent="0.25">
      <c r="A371" s="8"/>
    </row>
    <row r="372" spans="1:3" x14ac:dyDescent="0.25">
      <c r="A372" s="8"/>
      <c r="C372" s="3" t="str">
        <f>CONCATENATE("    ",B365)</f>
        <v xml:space="preserve">    This variant is not associated with increased risk.</v>
      </c>
    </row>
    <row r="373" spans="1:3" x14ac:dyDescent="0.25">
      <c r="A373" s="8"/>
    </row>
    <row r="374" spans="1:3" x14ac:dyDescent="0.25">
      <c r="A374" s="15"/>
      <c r="C374" s="3" t="s">
        <v>43</v>
      </c>
    </row>
    <row r="375" spans="1:3" x14ac:dyDescent="0.25">
      <c r="A375" s="15"/>
    </row>
    <row r="376" spans="1:3" x14ac:dyDescent="0.25">
      <c r="A376" s="15"/>
      <c r="C376" s="3" t="str">
        <f>CONCATENATE( "    &lt;piechart percentage=",B366," /&gt;")</f>
        <v xml:space="preserve">    &lt;piechart percentage=31 /&gt;</v>
      </c>
    </row>
    <row r="377" spans="1:3" x14ac:dyDescent="0.25">
      <c r="A377" s="15"/>
      <c r="C377" s="3" t="str">
        <f>"  &lt;/Genotype&gt;"</f>
        <v xml:space="preserve">  &lt;/Genotype&gt;</v>
      </c>
    </row>
    <row r="378" spans="1:3" x14ac:dyDescent="0.25">
      <c r="A378" s="15" t="s">
        <v>46</v>
      </c>
      <c r="B378" s="9" t="str">
        <f>N23</f>
        <v>Your NR3C1 gene has no variants. A normal gene is referred to as a "wild-type" gene.</v>
      </c>
      <c r="C378" s="3" t="str">
        <f>CONCATENATE("  &lt;Genotype hgvs=",CHAR(34),B350,B352,";",B352,CHAR(34)," name=",CHAR(34),B58,CHAR(34),"&gt; ")</f>
        <v xml:space="preserve">  &lt;Genotype hgvs="NC_000005.10:g.[143316471=];[143316471=]" name="A1676G"&gt; </v>
      </c>
    </row>
    <row r="379" spans="1:3" x14ac:dyDescent="0.25">
      <c r="A379" s="8" t="s">
        <v>47</v>
      </c>
      <c r="B379" s="9" t="str">
        <f t="shared" ref="B379:B380" si="21">N24</f>
        <v>This variant is not associated with increased risk.</v>
      </c>
      <c r="C379" s="3" t="s">
        <v>26</v>
      </c>
    </row>
    <row r="380" spans="1:3" x14ac:dyDescent="0.25">
      <c r="A380" s="8" t="s">
        <v>41</v>
      </c>
      <c r="B380" s="9">
        <f t="shared" si="21"/>
        <v>19.899999999999999</v>
      </c>
      <c r="C380" s="3" t="s">
        <v>38</v>
      </c>
    </row>
    <row r="381" spans="1:3" x14ac:dyDescent="0.25">
      <c r="A381" s="15"/>
    </row>
    <row r="382" spans="1:3" x14ac:dyDescent="0.25">
      <c r="A382" s="8"/>
      <c r="C382" s="3" t="str">
        <f>CONCATENATE("    ",B378)</f>
        <v xml:space="preserve">    Your NR3C1 gene has no variants. A normal gene is referred to as a "wild-type" gene.</v>
      </c>
    </row>
    <row r="383" spans="1:3" x14ac:dyDescent="0.25">
      <c r="A383" s="8"/>
    </row>
    <row r="384" spans="1:3" x14ac:dyDescent="0.25">
      <c r="A384" s="15"/>
      <c r="C384" s="3" t="s">
        <v>43</v>
      </c>
    </row>
    <row r="385" spans="1:3" x14ac:dyDescent="0.25">
      <c r="A385" s="15"/>
    </row>
    <row r="386" spans="1:3" x14ac:dyDescent="0.25">
      <c r="A386" s="15"/>
      <c r="C386" s="3" t="str">
        <f>CONCATENATE( "    &lt;piechart percentage=",B380," /&gt;")</f>
        <v xml:space="preserve">    &lt;piechart percentage=19.9 /&gt;</v>
      </c>
    </row>
    <row r="387" spans="1:3" x14ac:dyDescent="0.25">
      <c r="A387" s="15"/>
      <c r="C387" s="3" t="str">
        <f>"  &lt;/Genotype&gt;"</f>
        <v xml:space="preserve">  &lt;/Genotype&gt;</v>
      </c>
    </row>
    <row r="388" spans="1:3" x14ac:dyDescent="0.25">
      <c r="A388" s="27"/>
      <c r="B388" s="17"/>
      <c r="C388" s="3" t="str">
        <f>C62</f>
        <v>&lt;# C1712T #&gt;</v>
      </c>
    </row>
    <row r="389" spans="1:3" x14ac:dyDescent="0.25">
      <c r="A389" s="15" t="s">
        <v>37</v>
      </c>
      <c r="B389" s="21" t="str">
        <f t="shared" ref="B389:B394" si="22">O14</f>
        <v>NC_000005.10:g.</v>
      </c>
      <c r="C389" s="3" t="str">
        <f>CONCATENATE("  &lt;Genotype hgvs=",CHAR(34),B389,B390,";",B391,CHAR(34)," name=",CHAR(34),B64,CHAR(34),"&gt; ")</f>
        <v xml:space="preserve">  &lt;Genotype hgvs="NC_000005.10:g.[143300520A&gt;G];[143300520=]" name="C1712T"&gt; </v>
      </c>
    </row>
    <row r="390" spans="1:3" x14ac:dyDescent="0.25">
      <c r="A390" s="15" t="s">
        <v>35</v>
      </c>
      <c r="B390" s="21" t="str">
        <f t="shared" si="22"/>
        <v>[143300520A&gt;G]</v>
      </c>
    </row>
    <row r="391" spans="1:3" x14ac:dyDescent="0.25">
      <c r="A391" s="15" t="s">
        <v>31</v>
      </c>
      <c r="B391" s="21" t="str">
        <f t="shared" si="22"/>
        <v>[143300520=]</v>
      </c>
      <c r="C391" s="3" t="s">
        <v>38</v>
      </c>
    </row>
    <row r="392" spans="1:3" x14ac:dyDescent="0.25">
      <c r="A392" s="15" t="s">
        <v>39</v>
      </c>
      <c r="B392" s="21" t="str">
        <f t="shared" si="22"/>
        <v>People with this variant have one copy of the [C1712T (p.Val571Ala)](https://www.ncbi.nlm.nih.gov/clinvar/variation/16153/) variant. This substitution of a single nucleotide is known as a missense mutation.</v>
      </c>
      <c r="C392" s="3" t="s">
        <v>26</v>
      </c>
    </row>
    <row r="393" spans="1:3" x14ac:dyDescent="0.25">
      <c r="A393" s="8" t="s">
        <v>40</v>
      </c>
      <c r="B393" s="21" t="str">
        <f t="shared" si="22"/>
        <v>This variant is not associated with increased risk.</v>
      </c>
      <c r="C393" s="3" t="str">
        <f>CONCATENATE("    ",B392)</f>
        <v xml:space="preserve">    People with this variant have one copy of the [C1712T (p.Val571Ala)](https://www.ncbi.nlm.nih.gov/clinvar/variation/16153/) variant. This substitution of a single nucleotide is known as a missense mutation.</v>
      </c>
    </row>
    <row r="394" spans="1:3" x14ac:dyDescent="0.25">
      <c r="A394" s="8" t="s">
        <v>41</v>
      </c>
      <c r="B394" s="21">
        <f t="shared" si="22"/>
        <v>49.9</v>
      </c>
    </row>
    <row r="395" spans="1:3" x14ac:dyDescent="0.25">
      <c r="A395" s="15"/>
      <c r="B395" s="21"/>
      <c r="C395" s="3" t="s">
        <v>42</v>
      </c>
    </row>
    <row r="396" spans="1:3" x14ac:dyDescent="0.25">
      <c r="A396" s="8"/>
      <c r="B396" s="21"/>
    </row>
    <row r="397" spans="1:3" x14ac:dyDescent="0.25">
      <c r="A397" s="8"/>
      <c r="B397" s="21"/>
      <c r="C397" s="3" t="str">
        <f>CONCATENATE("    ",B393)</f>
        <v xml:space="preserve">    This variant is not associated with increased risk.</v>
      </c>
    </row>
    <row r="398" spans="1:3" x14ac:dyDescent="0.25">
      <c r="A398" s="8"/>
      <c r="B398" s="21"/>
    </row>
    <row r="399" spans="1:3" x14ac:dyDescent="0.25">
      <c r="A399" s="8"/>
      <c r="B399" s="21"/>
      <c r="C399" s="3" t="s">
        <v>43</v>
      </c>
    </row>
    <row r="400" spans="1:3" x14ac:dyDescent="0.25">
      <c r="A400" s="15"/>
      <c r="B400" s="21"/>
    </row>
    <row r="401" spans="1:3" x14ac:dyDescent="0.25">
      <c r="A401" s="15"/>
      <c r="C401" s="3" t="str">
        <f>CONCATENATE( "    &lt;piechart percentage=",B394," /&gt;")</f>
        <v xml:space="preserve">    &lt;piechart percentage=49.9 /&gt;</v>
      </c>
    </row>
    <row r="402" spans="1:3" x14ac:dyDescent="0.25">
      <c r="A402" s="15"/>
      <c r="C402" s="3" t="str">
        <f>"  &lt;/Genotype&gt;"</f>
        <v xml:space="preserve">  &lt;/Genotype&gt;</v>
      </c>
    </row>
    <row r="403" spans="1:3" x14ac:dyDescent="0.25">
      <c r="A403" s="15" t="s">
        <v>44</v>
      </c>
      <c r="B403" s="9" t="str">
        <f>O20</f>
        <v>People with this variant have two copies of the [C1712T (p.Val571Ala)](https://www.ncbi.nlm.nih.gov/clinvar/variation/16153/) variant. This substitution of a single nucleotide is known as a missense mutation.</v>
      </c>
      <c r="C403" s="3" t="str">
        <f>CONCATENATE("  &lt;Genotype hgvs=",CHAR(34),B389,B390,";",B390,CHAR(34)," name=",CHAR(34),B64,CHAR(34),"&gt; ")</f>
        <v xml:space="preserve">  &lt;Genotype hgvs="NC_000005.10:g.[143300520A&gt;G];[143300520A&gt;G]" name="C1712T"&gt; </v>
      </c>
    </row>
    <row r="404" spans="1:3" x14ac:dyDescent="0.25">
      <c r="A404" s="8" t="s">
        <v>45</v>
      </c>
      <c r="B404" s="9" t="str">
        <f t="shared" ref="B404:B405" si="23">O21</f>
        <v>This variant is not associated with increased risk.</v>
      </c>
      <c r="C404" s="3" t="s">
        <v>26</v>
      </c>
    </row>
    <row r="405" spans="1:3" x14ac:dyDescent="0.25">
      <c r="A405" s="8" t="s">
        <v>41</v>
      </c>
      <c r="B405" s="9">
        <f t="shared" si="23"/>
        <v>33.200000000000003</v>
      </c>
      <c r="C405" s="3" t="s">
        <v>38</v>
      </c>
    </row>
    <row r="406" spans="1:3" x14ac:dyDescent="0.25">
      <c r="A406" s="8"/>
    </row>
    <row r="407" spans="1:3" x14ac:dyDescent="0.25">
      <c r="A407" s="15"/>
      <c r="C407" s="3" t="str">
        <f>CONCATENATE("    ",B403)</f>
        <v xml:space="preserve">    People with this variant have two copies of the [C1712T (p.Val571Ala)](https://www.ncbi.nlm.nih.gov/clinvar/variation/16153/) variant. This substitution of a single nucleotide is known as a missense mutation.</v>
      </c>
    </row>
    <row r="408" spans="1:3" x14ac:dyDescent="0.25">
      <c r="A408" s="8"/>
    </row>
    <row r="409" spans="1:3" x14ac:dyDescent="0.25">
      <c r="A409" s="8"/>
      <c r="C409" s="3" t="s">
        <v>42</v>
      </c>
    </row>
    <row r="410" spans="1:3" x14ac:dyDescent="0.25">
      <c r="A410" s="8"/>
    </row>
    <row r="411" spans="1:3" x14ac:dyDescent="0.25">
      <c r="A411" s="8"/>
      <c r="C411" s="3" t="str">
        <f>CONCATENATE("    ",B404)</f>
        <v xml:space="preserve">    This variant is not associated with increased risk.</v>
      </c>
    </row>
    <row r="412" spans="1:3" x14ac:dyDescent="0.25">
      <c r="A412" s="8"/>
    </row>
    <row r="413" spans="1:3" x14ac:dyDescent="0.25">
      <c r="A413" s="15"/>
      <c r="C413" s="3" t="s">
        <v>43</v>
      </c>
    </row>
    <row r="414" spans="1:3" x14ac:dyDescent="0.25">
      <c r="A414" s="15"/>
    </row>
    <row r="415" spans="1:3" x14ac:dyDescent="0.25">
      <c r="A415" s="15"/>
      <c r="C415" s="3" t="str">
        <f>CONCATENATE( "    &lt;piechart percentage=",B405," /&gt;")</f>
        <v xml:space="preserve">    &lt;piechart percentage=33.2 /&gt;</v>
      </c>
    </row>
    <row r="416" spans="1:3" x14ac:dyDescent="0.25">
      <c r="A416" s="15"/>
      <c r="C416" s="3" t="str">
        <f>"  &lt;/Genotype&gt;"</f>
        <v xml:space="preserve">  &lt;/Genotype&gt;</v>
      </c>
    </row>
    <row r="417" spans="1:3" x14ac:dyDescent="0.25">
      <c r="A417" s="15" t="s">
        <v>46</v>
      </c>
      <c r="B417" s="9" t="str">
        <f>O23</f>
        <v>Your NR3C1 gene has no variants. A normal gene is referred to as a "wild-type" gene.</v>
      </c>
      <c r="C417" s="3" t="str">
        <f>CONCATENATE("  &lt;Genotype hgvs=",CHAR(34),B389,B391,";",B391,CHAR(34)," name=",CHAR(34),B64,CHAR(34),"&gt; ")</f>
        <v xml:space="preserve">  &lt;Genotype hgvs="NC_000005.10:g.[143300520=];[143300520=]" name="C1712T"&gt; </v>
      </c>
    </row>
    <row r="418" spans="1:3" x14ac:dyDescent="0.25">
      <c r="A418" s="8" t="s">
        <v>47</v>
      </c>
      <c r="B418" s="9" t="str">
        <f t="shared" ref="B418:B419" si="24">O24</f>
        <v>You are in the Moderate Loss of Function category. See below for more information.</v>
      </c>
      <c r="C418" s="3" t="s">
        <v>26</v>
      </c>
    </row>
    <row r="419" spans="1:3" x14ac:dyDescent="0.25">
      <c r="A419" s="8" t="s">
        <v>41</v>
      </c>
      <c r="B419" s="9">
        <f t="shared" si="24"/>
        <v>16.899999999999999</v>
      </c>
      <c r="C419" s="3" t="s">
        <v>38</v>
      </c>
    </row>
    <row r="420" spans="1:3" x14ac:dyDescent="0.25">
      <c r="A420" s="15"/>
    </row>
    <row r="421" spans="1:3" x14ac:dyDescent="0.25">
      <c r="A421" s="8"/>
      <c r="C421" s="3" t="str">
        <f>CONCATENATE("    ",B417)</f>
        <v xml:space="preserve">    Your NR3C1 gene has no variants. A normal gene is referred to as a "wild-type" gene.</v>
      </c>
    </row>
    <row r="422" spans="1:3" x14ac:dyDescent="0.25">
      <c r="A422" s="8"/>
    </row>
    <row r="423" spans="1:3" x14ac:dyDescent="0.25">
      <c r="A423" s="8"/>
      <c r="C423" s="3" t="s">
        <v>42</v>
      </c>
    </row>
    <row r="424" spans="1:3" x14ac:dyDescent="0.25">
      <c r="A424" s="8"/>
    </row>
    <row r="425" spans="1:3" x14ac:dyDescent="0.25">
      <c r="A425" s="8"/>
      <c r="C425" s="3" t="str">
        <f>CONCATENATE("    ",B418)</f>
        <v xml:space="preserve">    You are in the Moderate Loss of Function category. See below for more information.</v>
      </c>
    </row>
    <row r="426" spans="1:3" x14ac:dyDescent="0.25">
      <c r="A426" s="15"/>
    </row>
    <row r="427" spans="1:3" x14ac:dyDescent="0.25">
      <c r="A427" s="15"/>
      <c r="C427" s="3" t="s">
        <v>43</v>
      </c>
    </row>
    <row r="428" spans="1:3" x14ac:dyDescent="0.25">
      <c r="A428" s="15"/>
    </row>
    <row r="429" spans="1:3" x14ac:dyDescent="0.25">
      <c r="A429" s="15"/>
      <c r="C429" s="3" t="str">
        <f>CONCATENATE( "    &lt;piechart percentage=",B419," /&gt;")</f>
        <v xml:space="preserve">    &lt;piechart percentage=16.9 /&gt;</v>
      </c>
    </row>
    <row r="430" spans="1:3" x14ac:dyDescent="0.25">
      <c r="A430" s="15"/>
      <c r="C430" s="3" t="str">
        <f>"  &lt;/Genotype&gt;"</f>
        <v xml:space="preserve">  &lt;/Genotype&gt;</v>
      </c>
    </row>
    <row r="431" spans="1:3" x14ac:dyDescent="0.25">
      <c r="A431" s="15"/>
      <c r="C431" s="3" t="str">
        <f>C68</f>
        <v>&lt;# 1891_1892+2delGAGT #&gt;</v>
      </c>
    </row>
    <row r="432" spans="1:3" x14ac:dyDescent="0.25">
      <c r="A432" s="15" t="s">
        <v>37</v>
      </c>
      <c r="B432" s="21" t="str">
        <f t="shared" ref="B432:B437" si="25">P14</f>
        <v>NC_000005.10:g.</v>
      </c>
      <c r="C432" s="3" t="str">
        <f>CONCATENATE("  &lt;Genotype hgvs=",CHAR(34),B389,B390,";",B391,CHAR(34)," name=",CHAR(34),B70,CHAR(34),"&gt; ")</f>
        <v xml:space="preserve">  &lt;Genotype hgvs="NC_000005.10:g.[143300520A&gt;G];[143300520=]" name="1891_1892+2delGAGT"&gt; </v>
      </c>
    </row>
    <row r="433" spans="1:3" x14ac:dyDescent="0.25">
      <c r="A433" s="15" t="s">
        <v>35</v>
      </c>
      <c r="B433" s="21" t="str">
        <f t="shared" si="25"/>
        <v>[143298666_143298669delACTC]</v>
      </c>
    </row>
    <row r="434" spans="1:3" x14ac:dyDescent="0.25">
      <c r="A434" s="15" t="s">
        <v>31</v>
      </c>
      <c r="B434" s="21" t="str">
        <f t="shared" si="25"/>
        <v>[143298666_143298669=]</v>
      </c>
      <c r="C434" s="3" t="s">
        <v>38</v>
      </c>
    </row>
    <row r="435" spans="1:3" x14ac:dyDescent="0.25">
      <c r="A435" s="15" t="s">
        <v>39</v>
      </c>
      <c r="B435" s="21" t="str">
        <f t="shared" si="25"/>
        <v>People with this variant have one copy of the [1891_1892+2delGAGT](https://www.ncbi.nlm.nih.gov/clinvar/variation/16148/) variant. Changing two base pairs is known as a splice donor variant.</v>
      </c>
      <c r="C435" s="3" t="s">
        <v>26</v>
      </c>
    </row>
    <row r="436" spans="1:3" x14ac:dyDescent="0.25">
      <c r="A436" s="8" t="s">
        <v>40</v>
      </c>
      <c r="B436" s="21" t="str">
        <f t="shared" si="25"/>
        <v>This variant is not associated with increased risk.</v>
      </c>
      <c r="C436" s="3" t="str">
        <f>CONCATENATE("    ",B435)</f>
        <v xml:space="preserve">    People with this variant have one copy of the [1891_1892+2delGAGT](https://www.ncbi.nlm.nih.gov/clinvar/variation/16148/) variant. Changing two base pairs is known as a splice donor variant.</v>
      </c>
    </row>
    <row r="437" spans="1:3" x14ac:dyDescent="0.25">
      <c r="A437" s="8" t="s">
        <v>41</v>
      </c>
      <c r="B437" s="21">
        <f t="shared" si="25"/>
        <v>47.4</v>
      </c>
    </row>
    <row r="438" spans="1:3" x14ac:dyDescent="0.25">
      <c r="A438" s="15"/>
      <c r="B438" s="21"/>
      <c r="C438" s="3" t="s">
        <v>42</v>
      </c>
    </row>
    <row r="439" spans="1:3" x14ac:dyDescent="0.25">
      <c r="A439" s="8"/>
      <c r="B439" s="21"/>
    </row>
    <row r="440" spans="1:3" x14ac:dyDescent="0.25">
      <c r="A440" s="8"/>
      <c r="B440" s="21"/>
      <c r="C440" s="3" t="str">
        <f>CONCATENATE("    ",B436)</f>
        <v xml:space="preserve">    This variant is not associated with increased risk.</v>
      </c>
    </row>
    <row r="441" spans="1:3" x14ac:dyDescent="0.25">
      <c r="A441" s="8"/>
      <c r="B441" s="21"/>
    </row>
    <row r="442" spans="1:3" x14ac:dyDescent="0.25">
      <c r="A442" s="8"/>
      <c r="B442" s="21"/>
      <c r="C442" s="3" t="s">
        <v>43</v>
      </c>
    </row>
    <row r="443" spans="1:3" x14ac:dyDescent="0.25">
      <c r="A443" s="15"/>
      <c r="B443" s="21"/>
    </row>
    <row r="444" spans="1:3" x14ac:dyDescent="0.25">
      <c r="A444" s="15"/>
      <c r="B444" s="21"/>
      <c r="C444" s="3" t="str">
        <f>CONCATENATE( "    &lt;piechart percentage=",B437," /&gt;")</f>
        <v xml:space="preserve">    &lt;piechart percentage=47.4 /&gt;</v>
      </c>
    </row>
    <row r="445" spans="1:3" x14ac:dyDescent="0.25">
      <c r="A445" s="15"/>
      <c r="C445" s="3" t="str">
        <f>"  &lt;/Genotype&gt;"</f>
        <v xml:space="preserve">  &lt;/Genotype&gt;</v>
      </c>
    </row>
    <row r="446" spans="1:3" x14ac:dyDescent="0.25">
      <c r="A446" s="15" t="s">
        <v>44</v>
      </c>
      <c r="B446" s="9" t="str">
        <f>P20</f>
        <v>People with this variant have two copies of the [1891_1892+2delGAGT](https://www.ncbi.nlm.nih.gov/clinvar/variation/16148/) variant. Changing two base pairs is known as a splice donor variant.</v>
      </c>
      <c r="C446" s="3" t="str">
        <f>CONCATENATE("  &lt;Genotype hgvs=",CHAR(34),B432,B433,";",B433,CHAR(34)," name=",CHAR(34),B70,CHAR(34),"&gt; ")</f>
        <v xml:space="preserve">  &lt;Genotype hgvs="NC_000005.10:g.[143298666_143298669delACTC];[143298666_143298669delACTC]" name="1891_1892+2delGAGT"&gt; </v>
      </c>
    </row>
    <row r="447" spans="1:3" x14ac:dyDescent="0.25">
      <c r="A447" s="8" t="s">
        <v>45</v>
      </c>
      <c r="B447" s="9" t="str">
        <f t="shared" ref="B447:B448" si="26">P21</f>
        <v>You are in the Moderate Loss of Function category. See below for more information.</v>
      </c>
      <c r="C447" s="3" t="s">
        <v>26</v>
      </c>
    </row>
    <row r="448" spans="1:3" x14ac:dyDescent="0.25">
      <c r="A448" s="8" t="s">
        <v>41</v>
      </c>
      <c r="B448" s="9">
        <f t="shared" si="26"/>
        <v>26.8</v>
      </c>
      <c r="C448" s="3" t="s">
        <v>38</v>
      </c>
    </row>
    <row r="449" spans="1:3" x14ac:dyDescent="0.25">
      <c r="A449" s="8"/>
    </row>
    <row r="450" spans="1:3" x14ac:dyDescent="0.25">
      <c r="A450" s="15"/>
      <c r="C450" s="3" t="str">
        <f>CONCATENATE("    ",B446)</f>
        <v xml:space="preserve">    People with this variant have two copies of the [1891_1892+2delGAGT](https://www.ncbi.nlm.nih.gov/clinvar/variation/16148/) variant. Changing two base pairs is known as a splice donor variant.</v>
      </c>
    </row>
    <row r="451" spans="1:3" x14ac:dyDescent="0.25">
      <c r="A451" s="8"/>
    </row>
    <row r="452" spans="1:3" x14ac:dyDescent="0.25">
      <c r="A452" s="8"/>
      <c r="C452" s="3" t="s">
        <v>42</v>
      </c>
    </row>
    <row r="453" spans="1:3" x14ac:dyDescent="0.25">
      <c r="A453" s="8"/>
    </row>
    <row r="454" spans="1:3" x14ac:dyDescent="0.25">
      <c r="A454" s="8"/>
      <c r="C454" s="3" t="str">
        <f>CONCATENATE("    ",B447)</f>
        <v xml:space="preserve">    You are in the Moderate Loss of Function category. See below for more information.</v>
      </c>
    </row>
    <row r="455" spans="1:3" x14ac:dyDescent="0.25">
      <c r="A455" s="8"/>
    </row>
    <row r="456" spans="1:3" x14ac:dyDescent="0.25">
      <c r="A456" s="15"/>
      <c r="C456" s="3" t="s">
        <v>43</v>
      </c>
    </row>
    <row r="457" spans="1:3" x14ac:dyDescent="0.25">
      <c r="A457" s="15"/>
    </row>
    <row r="458" spans="1:3" x14ac:dyDescent="0.25">
      <c r="A458" s="15"/>
      <c r="C458" s="3" t="str">
        <f>CONCATENATE( "    &lt;piechart percentage=",B448," /&gt;")</f>
        <v xml:space="preserve">    &lt;piechart percentage=26.8 /&gt;</v>
      </c>
    </row>
    <row r="459" spans="1:3" x14ac:dyDescent="0.25">
      <c r="A459" s="15"/>
      <c r="C459" s="3" t="str">
        <f>"  &lt;/Genotype&gt;"</f>
        <v xml:space="preserve">  &lt;/Genotype&gt;</v>
      </c>
    </row>
    <row r="460" spans="1:3" x14ac:dyDescent="0.25">
      <c r="A460" s="15" t="s">
        <v>46</v>
      </c>
      <c r="B460" s="9" t="str">
        <f>P23</f>
        <v>Your NR3C1 gene has no variants. A normal gene is referred to as a "wild-type" gene.</v>
      </c>
      <c r="C460" s="3" t="str">
        <f>CONCATENATE("  &lt;Genotype hgvs=",CHAR(34),B432,B434,";",B434,CHAR(34)," name=",CHAR(34),B70,CHAR(34),"&gt; ")</f>
        <v xml:space="preserve">  &lt;Genotype hgvs="NC_000005.10:g.[143298666_143298669=];[143298666_143298669=]" name="1891_1892+2delGAGT"&gt; </v>
      </c>
    </row>
    <row r="461" spans="1:3" x14ac:dyDescent="0.25">
      <c r="A461" s="8" t="s">
        <v>47</v>
      </c>
      <c r="B461" s="9" t="str">
        <f>P24</f>
        <v>This variant is not associated with increased risk.</v>
      </c>
      <c r="C461" s="3" t="s">
        <v>26</v>
      </c>
    </row>
    <row r="462" spans="1:3" x14ac:dyDescent="0.25">
      <c r="A462" s="8" t="s">
        <v>41</v>
      </c>
      <c r="B462" s="9">
        <f>P25</f>
        <v>25.8</v>
      </c>
      <c r="C462" s="3" t="s">
        <v>38</v>
      </c>
    </row>
    <row r="463" spans="1:3" x14ac:dyDescent="0.25">
      <c r="A463" s="15"/>
    </row>
    <row r="464" spans="1:3" x14ac:dyDescent="0.25">
      <c r="A464" s="8"/>
      <c r="C464" s="3" t="str">
        <f>CONCATENATE("    ",B460)</f>
        <v xml:space="preserve">    Your NR3C1 gene has no variants. A normal gene is referred to as a "wild-type" gene.</v>
      </c>
    </row>
    <row r="465" spans="1:17" x14ac:dyDescent="0.25">
      <c r="A465" s="8"/>
    </row>
    <row r="466" spans="1:17" x14ac:dyDescent="0.25">
      <c r="A466" s="15"/>
      <c r="C466" s="3" t="s">
        <v>43</v>
      </c>
    </row>
    <row r="467" spans="1:17" x14ac:dyDescent="0.25">
      <c r="A467" s="15"/>
    </row>
    <row r="468" spans="1:17" x14ac:dyDescent="0.25">
      <c r="A468" s="15"/>
      <c r="C468" s="3" t="str">
        <f>CONCATENATE( "    &lt;piechart percentage=",B462," /&gt;")</f>
        <v xml:space="preserve">    &lt;piechart percentage=25.8 /&gt;</v>
      </c>
    </row>
    <row r="469" spans="1:17" x14ac:dyDescent="0.25">
      <c r="A469" s="15"/>
      <c r="C469" s="3" t="str">
        <f>"  &lt;/Genotype&gt;"</f>
        <v xml:space="preserve">  &lt;/Genotype&gt;</v>
      </c>
    </row>
    <row r="470" spans="1:17" x14ac:dyDescent="0.25">
      <c r="A470" s="15"/>
      <c r="C470" s="3" t="str">
        <f>C74</f>
        <v>&lt;# T1922A #&gt;</v>
      </c>
    </row>
    <row r="471" spans="1:17" x14ac:dyDescent="0.25">
      <c r="A471" s="15" t="s">
        <v>37</v>
      </c>
      <c r="B471" s="21" t="str">
        <f>Q14</f>
        <v>NC_000005.10:g.</v>
      </c>
      <c r="C471" s="3" t="str">
        <f>CONCATENATE("  &lt;Genotype hgvs=",CHAR(34),B471,B472,";",B473,CHAR(34)," name=",CHAR(34),B76,CHAR(34),"&gt; ")</f>
        <v xml:space="preserve">  &lt;Genotype hgvs="NC_000005.10:g.[143295561T&gt;A];[143295561=]" name="T1922A"&gt; </v>
      </c>
    </row>
    <row r="472" spans="1:17" x14ac:dyDescent="0.25">
      <c r="A472" s="15" t="s">
        <v>35</v>
      </c>
      <c r="B472" s="21" t="str">
        <f t="shared" ref="B472:B476" si="27">Q15</f>
        <v>[143295561T&gt;A]</v>
      </c>
    </row>
    <row r="473" spans="1:17" x14ac:dyDescent="0.25">
      <c r="A473" s="15" t="s">
        <v>31</v>
      </c>
      <c r="B473" s="21" t="str">
        <f t="shared" si="27"/>
        <v>[143295561=]</v>
      </c>
      <c r="C473" s="3" t="s">
        <v>38</v>
      </c>
    </row>
    <row r="474" spans="1:17" x14ac:dyDescent="0.25">
      <c r="A474" s="15" t="s">
        <v>39</v>
      </c>
      <c r="B474" s="21" t="str">
        <f t="shared" si="27"/>
        <v>People with this variant have one copy of the [T1922T (p.Asp641Val)](https://www.ncbi.nlm.nih.gov/clinvar/variation/16147/) variant. This substitution of a single nucleotide is known as a missense mutation.</v>
      </c>
      <c r="C474" s="3" t="s">
        <v>26</v>
      </c>
    </row>
    <row r="475" spans="1:17" x14ac:dyDescent="0.25">
      <c r="A475" s="8" t="s">
        <v>40</v>
      </c>
      <c r="B475" s="21" t="str">
        <f t="shared" si="27"/>
        <v>This variant is not associated with increased risk.</v>
      </c>
      <c r="C475" s="3" t="str">
        <f>CONCATENATE("    ",B474)</f>
        <v xml:space="preserve">    People with this variant have one copy of the [T1922T (p.Asp641Val)](https://www.ncbi.nlm.nih.gov/clinvar/variation/16147/) variant. This substitution of a single nucleotide is known as a missense mutation.</v>
      </c>
    </row>
    <row r="476" spans="1:17" x14ac:dyDescent="0.25">
      <c r="A476" s="8" t="s">
        <v>41</v>
      </c>
      <c r="B476" s="21">
        <f t="shared" si="27"/>
        <v>44.4</v>
      </c>
    </row>
    <row r="477" spans="1:17" x14ac:dyDescent="0.25">
      <c r="A477" s="15"/>
      <c r="C477" s="3" t="s">
        <v>42</v>
      </c>
      <c r="Q477" s="18"/>
    </row>
    <row r="478" spans="1:17" x14ac:dyDescent="0.25">
      <c r="A478" s="8"/>
    </row>
    <row r="479" spans="1:17" x14ac:dyDescent="0.25">
      <c r="A479" s="8"/>
      <c r="C479" s="3" t="str">
        <f>CONCATENATE("    ",B475)</f>
        <v xml:space="preserve">    This variant is not associated with increased risk.</v>
      </c>
    </row>
    <row r="480" spans="1:17" x14ac:dyDescent="0.25">
      <c r="A480" s="8"/>
    </row>
    <row r="481" spans="1:17" x14ac:dyDescent="0.25">
      <c r="A481" s="8"/>
      <c r="C481" s="3" t="s">
        <v>43</v>
      </c>
    </row>
    <row r="482" spans="1:17" x14ac:dyDescent="0.25">
      <c r="A482" s="15"/>
      <c r="Q482" s="18"/>
    </row>
    <row r="483" spans="1:17" x14ac:dyDescent="0.25">
      <c r="A483" s="15"/>
      <c r="C483" s="3" t="str">
        <f>CONCATENATE( "    &lt;piechart percentage=",B476," /&gt;")</f>
        <v xml:space="preserve">    &lt;piechart percentage=44.4 /&gt;</v>
      </c>
      <c r="Q483" s="18"/>
    </row>
    <row r="484" spans="1:17" x14ac:dyDescent="0.25">
      <c r="A484" s="15"/>
      <c r="C484" s="3" t="str">
        <f>"  &lt;/Genotype&gt;"</f>
        <v xml:space="preserve">  &lt;/Genotype&gt;</v>
      </c>
      <c r="Q484" s="18"/>
    </row>
    <row r="485" spans="1:17" x14ac:dyDescent="0.25">
      <c r="A485" s="15" t="s">
        <v>44</v>
      </c>
      <c r="B485" s="9" t="str">
        <f>Q20</f>
        <v>People with this variant have two copies of the [T1922T (p.Asp641Val)](https://www.ncbi.nlm.nih.gov/clinvar/variation/16147/) variant. This substitution of a single nucleotide is known as a missense mutation.</v>
      </c>
      <c r="C485" s="3" t="str">
        <f>CONCATENATE("  &lt;Genotype hgvs=",CHAR(34),B471,B472,";",B472,CHAR(34)," name=",CHAR(34),B76,CHAR(34),"&gt; ")</f>
        <v xml:space="preserve">  &lt;Genotype hgvs="NC_000005.10:g.[143295561T&gt;A];[143295561T&gt;A]" name="T1922A"&gt; </v>
      </c>
      <c r="Q485" s="18"/>
    </row>
    <row r="486" spans="1:17" x14ac:dyDescent="0.25">
      <c r="A486" s="8" t="s">
        <v>45</v>
      </c>
      <c r="B486" s="9" t="str">
        <f t="shared" ref="B486:B487" si="28">Q21</f>
        <v>This variant is not associated with increased risk.</v>
      </c>
      <c r="C486" s="3" t="s">
        <v>26</v>
      </c>
    </row>
    <row r="487" spans="1:17" x14ac:dyDescent="0.25">
      <c r="A487" s="8" t="s">
        <v>41</v>
      </c>
      <c r="B487" s="9">
        <f t="shared" si="28"/>
        <v>43.9</v>
      </c>
      <c r="C487" s="3" t="s">
        <v>38</v>
      </c>
    </row>
    <row r="488" spans="1:17" x14ac:dyDescent="0.25">
      <c r="A488" s="8"/>
    </row>
    <row r="489" spans="1:17" x14ac:dyDescent="0.25">
      <c r="A489" s="15"/>
      <c r="C489" s="3" t="str">
        <f>CONCATENATE("    ",B485)</f>
        <v xml:space="preserve">    People with this variant have two copies of the [T1922T (p.Asp641Val)](https://www.ncbi.nlm.nih.gov/clinvar/variation/16147/) variant. This substitution of a single nucleotide is known as a missense mutation.</v>
      </c>
    </row>
    <row r="490" spans="1:17" x14ac:dyDescent="0.25">
      <c r="A490" s="8"/>
    </row>
    <row r="491" spans="1:17" x14ac:dyDescent="0.25">
      <c r="A491" s="8"/>
      <c r="C491" s="3" t="s">
        <v>42</v>
      </c>
    </row>
    <row r="492" spans="1:17" x14ac:dyDescent="0.25">
      <c r="A492" s="8"/>
    </row>
    <row r="493" spans="1:17" x14ac:dyDescent="0.25">
      <c r="A493" s="8"/>
      <c r="C493" s="3" t="str">
        <f>CONCATENATE("    ",B486)</f>
        <v xml:space="preserve">    This variant is not associated with increased risk.</v>
      </c>
    </row>
    <row r="494" spans="1:17" s="4" customFormat="1" x14ac:dyDescent="0.25">
      <c r="A494" s="24"/>
      <c r="B494" s="23"/>
    </row>
    <row r="495" spans="1:17" s="4" customFormat="1" x14ac:dyDescent="0.25">
      <c r="A495" s="22"/>
      <c r="B495" s="23"/>
      <c r="C495" s="4" t="s">
        <v>43</v>
      </c>
    </row>
    <row r="496" spans="1:17" s="4" customFormat="1" x14ac:dyDescent="0.25">
      <c r="A496" s="22"/>
      <c r="B496" s="23"/>
    </row>
    <row r="497" spans="1:3" s="4" customFormat="1" x14ac:dyDescent="0.25">
      <c r="A497" s="22"/>
      <c r="B497" s="23"/>
      <c r="C497" s="4" t="str">
        <f>CONCATENATE( "    &lt;piechart percentage=",B487," /&gt;")</f>
        <v xml:space="preserve">    &lt;piechart percentage=43.9 /&gt;</v>
      </c>
    </row>
    <row r="498" spans="1:3" s="4" customFormat="1" x14ac:dyDescent="0.25">
      <c r="A498" s="22"/>
      <c r="B498" s="23"/>
      <c r="C498" s="4" t="str">
        <f>"  &lt;/Genotype&gt;"</f>
        <v xml:space="preserve">  &lt;/Genotype&gt;</v>
      </c>
    </row>
    <row r="499" spans="1:3" s="4" customFormat="1" x14ac:dyDescent="0.25">
      <c r="A499" s="22" t="s">
        <v>46</v>
      </c>
      <c r="B499" s="23" t="str">
        <f>Q23</f>
        <v>Your NR3C1 gene has no variants. A normal gene is referred to as a "wild-type" gene.</v>
      </c>
      <c r="C499" s="4" t="str">
        <f>CONCATENATE("  &lt;Genotype hgvs=",CHAR(34),B471,B473,";",B473,CHAR(34)," name=",CHAR(34),B76,CHAR(34),"&gt; ")</f>
        <v xml:space="preserve">  &lt;Genotype hgvs="NC_000005.10:g.[143295561=];[143295561=]" name="T1922A"&gt; </v>
      </c>
    </row>
    <row r="500" spans="1:3" s="4" customFormat="1" x14ac:dyDescent="0.25">
      <c r="A500" s="24" t="s">
        <v>47</v>
      </c>
      <c r="B500" s="23" t="str">
        <f t="shared" ref="B500:B501" si="29">Q24</f>
        <v>You are in the Moderate Loss of Function category. See below for more information.</v>
      </c>
      <c r="C500" s="4" t="s">
        <v>26</v>
      </c>
    </row>
    <row r="501" spans="1:3" s="4" customFormat="1" x14ac:dyDescent="0.25">
      <c r="A501" s="24" t="s">
        <v>41</v>
      </c>
      <c r="B501" s="23">
        <f t="shared" si="29"/>
        <v>11.7</v>
      </c>
      <c r="C501" s="4" t="s">
        <v>38</v>
      </c>
    </row>
    <row r="502" spans="1:3" s="4" customFormat="1" x14ac:dyDescent="0.25">
      <c r="A502" s="22"/>
      <c r="B502" s="23"/>
    </row>
    <row r="503" spans="1:3" s="4" customFormat="1" x14ac:dyDescent="0.25">
      <c r="A503" s="24"/>
      <c r="B503" s="23"/>
      <c r="C503" s="4" t="str">
        <f>CONCATENATE("    ",B499)</f>
        <v xml:space="preserve">    Your NR3C1 gene has no variants. A normal gene is referred to as a "wild-type" gene.</v>
      </c>
    </row>
    <row r="504" spans="1:3" s="4" customFormat="1" x14ac:dyDescent="0.25">
      <c r="A504" s="24"/>
      <c r="B504" s="23"/>
    </row>
    <row r="505" spans="1:3" s="4" customFormat="1" x14ac:dyDescent="0.25">
      <c r="A505" s="24"/>
      <c r="B505" s="23"/>
      <c r="C505" s="4" t="s">
        <v>42</v>
      </c>
    </row>
    <row r="506" spans="1:3" s="4" customFormat="1" x14ac:dyDescent="0.25">
      <c r="A506" s="24"/>
      <c r="B506" s="23"/>
    </row>
    <row r="507" spans="1:3" s="4" customFormat="1" x14ac:dyDescent="0.25">
      <c r="A507" s="24"/>
      <c r="B507" s="23"/>
      <c r="C507" s="4" t="str">
        <f>CONCATENATE("    ",B500)</f>
        <v xml:space="preserve">    You are in the Moderate Loss of Function category. See below for more information.</v>
      </c>
    </row>
    <row r="508" spans="1:3" s="4" customFormat="1" x14ac:dyDescent="0.25">
      <c r="A508" s="22"/>
      <c r="B508" s="23"/>
    </row>
    <row r="509" spans="1:3" s="4" customFormat="1" x14ac:dyDescent="0.25">
      <c r="A509" s="22"/>
      <c r="B509" s="23"/>
      <c r="C509" s="4" t="s">
        <v>43</v>
      </c>
    </row>
    <row r="510" spans="1:3" s="4" customFormat="1" x14ac:dyDescent="0.25">
      <c r="A510" s="22"/>
      <c r="B510" s="23"/>
    </row>
    <row r="511" spans="1:3" s="4" customFormat="1" x14ac:dyDescent="0.25">
      <c r="A511" s="22"/>
      <c r="B511" s="23"/>
      <c r="C511" s="4" t="str">
        <f>CONCATENATE( "    &lt;piechart percentage=",B501," /&gt;")</f>
        <v xml:space="preserve">    &lt;piechart percentage=11.7 /&gt;</v>
      </c>
    </row>
    <row r="512" spans="1:3" s="4" customFormat="1" x14ac:dyDescent="0.25">
      <c r="A512" s="22"/>
      <c r="B512" s="23"/>
      <c r="C512" s="4" t="str">
        <f>"  &lt;/Genotype&gt;"</f>
        <v xml:space="preserve">  &lt;/Genotype&gt;</v>
      </c>
    </row>
    <row r="513" spans="1:3" s="4" customFormat="1" x14ac:dyDescent="0.25">
      <c r="A513" s="22"/>
      <c r="B513" s="23"/>
      <c r="C513" s="4" t="str">
        <f>C80</f>
        <v>&lt;# G2035A #&gt;</v>
      </c>
    </row>
    <row r="514" spans="1:3" s="4" customFormat="1" x14ac:dyDescent="0.25">
      <c r="A514" s="22" t="s">
        <v>37</v>
      </c>
      <c r="B514" s="25" t="str">
        <f>R14</f>
        <v>NC_000005.10:g.</v>
      </c>
      <c r="C514" s="4" t="str">
        <f>CONCATENATE("  &lt;Genotype hgvs=",CHAR(34),B514,B515,";",B516,CHAR(34)," name=",CHAR(34),B82,CHAR(34),"&gt; ")</f>
        <v xml:space="preserve">  &lt;Genotype hgvs="NC_000005.10:g.[143282714C&gt;T];[143282714C&gt;T]" name="G2035A"&gt; </v>
      </c>
    </row>
    <row r="515" spans="1:3" s="4" customFormat="1" x14ac:dyDescent="0.25">
      <c r="A515" s="22" t="s">
        <v>35</v>
      </c>
      <c r="B515" s="25" t="str">
        <f t="shared" ref="B515:B519" si="30">R15</f>
        <v>[143282714C&gt;T]</v>
      </c>
    </row>
    <row r="516" spans="1:3" s="4" customFormat="1" x14ac:dyDescent="0.25">
      <c r="A516" s="22" t="s">
        <v>31</v>
      </c>
      <c r="B516" s="25" t="str">
        <f t="shared" si="30"/>
        <v>[143282714C&gt;T]</v>
      </c>
      <c r="C516" s="4" t="s">
        <v>38</v>
      </c>
    </row>
    <row r="517" spans="1:3" s="4" customFormat="1" x14ac:dyDescent="0.25">
      <c r="A517" s="22" t="s">
        <v>39</v>
      </c>
      <c r="B517" s="25" t="str">
        <f t="shared" si="30"/>
        <v>People with this variant have one copy of the [G2035A (p.Gly679Ser)](https://www.ncbi.nlm.nih.gov/clinvar/variation/16157/) variant. This substitution of a single nucleotide is known as a missense mutation.</v>
      </c>
      <c r="C517" s="4" t="s">
        <v>26</v>
      </c>
    </row>
    <row r="518" spans="1:3" s="4" customFormat="1" x14ac:dyDescent="0.25">
      <c r="A518" s="24" t="s">
        <v>40</v>
      </c>
      <c r="B518" s="25" t="str">
        <f t="shared" si="30"/>
        <v>This variant is not associated with increased risk.</v>
      </c>
      <c r="C518" s="4" t="str">
        <f>CONCATENATE("    ",B517)</f>
        <v xml:space="preserve">    People with this variant have one copy of the [G2035A (p.Gly679Ser)](https://www.ncbi.nlm.nih.gov/clinvar/variation/16157/) variant. This substitution of a single nucleotide is known as a missense mutation.</v>
      </c>
    </row>
    <row r="519" spans="1:3" s="4" customFormat="1" x14ac:dyDescent="0.25">
      <c r="A519" s="24" t="s">
        <v>41</v>
      </c>
      <c r="B519" s="25">
        <f t="shared" si="30"/>
        <v>49.8</v>
      </c>
    </row>
    <row r="520" spans="1:3" s="4" customFormat="1" x14ac:dyDescent="0.25">
      <c r="A520" s="22"/>
      <c r="B520" s="23"/>
      <c r="C520" s="4" t="s">
        <v>42</v>
      </c>
    </row>
    <row r="521" spans="1:3" s="4" customFormat="1" x14ac:dyDescent="0.25">
      <c r="A521" s="24"/>
      <c r="B521" s="23"/>
    </row>
    <row r="522" spans="1:3" s="4" customFormat="1" x14ac:dyDescent="0.25">
      <c r="A522" s="24"/>
      <c r="B522" s="23"/>
      <c r="C522" s="4" t="str">
        <f>CONCATENATE("    ",B518)</f>
        <v xml:space="preserve">    This variant is not associated with increased risk.</v>
      </c>
    </row>
    <row r="523" spans="1:3" s="4" customFormat="1" x14ac:dyDescent="0.25">
      <c r="A523" s="24"/>
      <c r="B523" s="23"/>
    </row>
    <row r="524" spans="1:3" s="4" customFormat="1" x14ac:dyDescent="0.25">
      <c r="A524" s="24"/>
      <c r="B524" s="23"/>
      <c r="C524" s="4" t="s">
        <v>43</v>
      </c>
    </row>
    <row r="525" spans="1:3" s="4" customFormat="1" x14ac:dyDescent="0.25">
      <c r="A525" s="22"/>
      <c r="B525" s="23"/>
    </row>
    <row r="526" spans="1:3" s="4" customFormat="1" x14ac:dyDescent="0.25">
      <c r="A526" s="22"/>
      <c r="B526" s="23"/>
      <c r="C526" s="4" t="str">
        <f>CONCATENATE( "    &lt;piechart percentage=",B519," /&gt;")</f>
        <v xml:space="preserve">    &lt;piechart percentage=49.8 /&gt;</v>
      </c>
    </row>
    <row r="527" spans="1:3" s="4" customFormat="1" x14ac:dyDescent="0.25">
      <c r="A527" s="22"/>
      <c r="B527" s="23"/>
      <c r="C527" s="4" t="str">
        <f>"  &lt;/Genotype&gt;"</f>
        <v xml:space="preserve">  &lt;/Genotype&gt;</v>
      </c>
    </row>
    <row r="528" spans="1:3" s="4" customFormat="1" x14ac:dyDescent="0.25">
      <c r="A528" s="22" t="s">
        <v>44</v>
      </c>
      <c r="B528" s="23" t="str">
        <f>R20</f>
        <v>People with this variant have two copies of the [G2035A (p.Gly679Ser)](https://www.ncbi.nlm.nih.gov/clinvar/variation/16157/) variant. This substitution of a single nucleotide is known as a missense mutation.</v>
      </c>
      <c r="C528" s="4" t="str">
        <f>CONCATENATE("  &lt;Genotype hgvs=",CHAR(34),B514,B515,";",B515,CHAR(34)," name=",CHAR(34),B82,CHAR(34),"&gt; ")</f>
        <v xml:space="preserve">  &lt;Genotype hgvs="NC_000005.10:g.[143282714C&gt;T];[143282714C&gt;T]" name="G2035A"&gt; </v>
      </c>
    </row>
    <row r="529" spans="1:3" s="4" customFormat="1" x14ac:dyDescent="0.25">
      <c r="A529" s="24" t="s">
        <v>45</v>
      </c>
      <c r="B529" s="23" t="str">
        <f t="shared" ref="B529:B530" si="31">R21</f>
        <v>This variant is not associated with increased risk.</v>
      </c>
      <c r="C529" s="4" t="s">
        <v>26</v>
      </c>
    </row>
    <row r="530" spans="1:3" s="4" customFormat="1" x14ac:dyDescent="0.25">
      <c r="A530" s="24" t="s">
        <v>41</v>
      </c>
      <c r="B530" s="23">
        <f t="shared" si="31"/>
        <v>34.799999999999997</v>
      </c>
      <c r="C530" s="4" t="s">
        <v>38</v>
      </c>
    </row>
    <row r="531" spans="1:3" s="4" customFormat="1" x14ac:dyDescent="0.25">
      <c r="A531" s="24"/>
      <c r="B531" s="23"/>
    </row>
    <row r="532" spans="1:3" s="4" customFormat="1" x14ac:dyDescent="0.25">
      <c r="A532" s="22"/>
      <c r="B532" s="23"/>
      <c r="C532" s="4" t="str">
        <f>CONCATENATE("    ",B528)</f>
        <v xml:space="preserve">    People with this variant have two copies of the [G2035A (p.Gly679Ser)](https://www.ncbi.nlm.nih.gov/clinvar/variation/16157/) variant. This substitution of a single nucleotide is known as a missense mutation.</v>
      </c>
    </row>
    <row r="533" spans="1:3" s="4" customFormat="1" x14ac:dyDescent="0.25">
      <c r="A533" s="24"/>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percentage=",B530," /&gt;")</f>
        <v xml:space="preserve">    &lt;piechart percentage=34.8 /&gt;</v>
      </c>
    </row>
    <row r="537" spans="1:3" s="4" customFormat="1" x14ac:dyDescent="0.25">
      <c r="A537" s="22"/>
      <c r="B537" s="23"/>
      <c r="C537" s="4" t="str">
        <f>"  &lt;/Genotype&gt;"</f>
        <v xml:space="preserve">  &lt;/Genotype&gt;</v>
      </c>
    </row>
    <row r="538" spans="1:3" s="4" customFormat="1" x14ac:dyDescent="0.25">
      <c r="A538" s="22" t="s">
        <v>46</v>
      </c>
      <c r="B538" s="23" t="str">
        <f>R23</f>
        <v>Your NR3C1 gene has no variants. A normal gene is referred to as a "wild-type" gene.</v>
      </c>
      <c r="C538" s="4" t="str">
        <f>CONCATENATE("  &lt;Genotype hgvs=",CHAR(34),B514,B516,";",B516,CHAR(34)," name=",CHAR(34),B82,CHAR(34),"&gt; ")</f>
        <v xml:space="preserve">  &lt;Genotype hgvs="NC_000005.10:g.[143282714C&gt;T];[143282714C&gt;T]" name="G2035A"&gt; </v>
      </c>
    </row>
    <row r="539" spans="1:3" s="4" customFormat="1" x14ac:dyDescent="0.25">
      <c r="A539" s="24" t="s">
        <v>47</v>
      </c>
      <c r="B539" s="23" t="str">
        <f t="shared" ref="B539:B540" si="32">R24</f>
        <v>You are in the Moderate Loss of Function category. See below for more information.</v>
      </c>
      <c r="C539" s="4" t="s">
        <v>26</v>
      </c>
    </row>
    <row r="540" spans="1:3" s="4" customFormat="1" x14ac:dyDescent="0.25">
      <c r="A540" s="24" t="s">
        <v>41</v>
      </c>
      <c r="B540" s="23">
        <f t="shared" si="32"/>
        <v>15.4</v>
      </c>
      <c r="C540" s="4" t="s">
        <v>38</v>
      </c>
    </row>
    <row r="541" spans="1:3" s="4" customFormat="1" x14ac:dyDescent="0.25">
      <c r="A541" s="22"/>
      <c r="B541" s="23"/>
    </row>
    <row r="542" spans="1:3" s="4" customFormat="1" x14ac:dyDescent="0.25">
      <c r="A542" s="24"/>
      <c r="B542" s="23"/>
      <c r="C542" s="4" t="str">
        <f>CONCATENATE("    ",B538)</f>
        <v xml:space="preserve">    Your NR3C1 gene has no variants. A normal gene is referred to as a "wild-type" gene.</v>
      </c>
    </row>
    <row r="543" spans="1:3" s="4" customFormat="1" x14ac:dyDescent="0.25">
      <c r="A543" s="24"/>
      <c r="B543" s="23"/>
    </row>
    <row r="544" spans="1:3" s="4" customFormat="1" x14ac:dyDescent="0.25">
      <c r="A544" s="24"/>
      <c r="B544" s="23"/>
      <c r="C544" s="4" t="s">
        <v>42</v>
      </c>
    </row>
    <row r="545" spans="1:3" s="4" customFormat="1" x14ac:dyDescent="0.25">
      <c r="A545" s="24"/>
      <c r="B545" s="23"/>
    </row>
    <row r="546" spans="1:3" s="4" customFormat="1" x14ac:dyDescent="0.25">
      <c r="A546" s="24"/>
      <c r="B546" s="23"/>
      <c r="C546" s="4" t="str">
        <f>CONCATENATE("    ",B539)</f>
        <v xml:space="preserve">    You are in the Moderate Loss of Function category. See below for more information.</v>
      </c>
    </row>
    <row r="547" spans="1:3" x14ac:dyDescent="0.25">
      <c r="A547" s="15"/>
    </row>
    <row r="548" spans="1:3" x14ac:dyDescent="0.25">
      <c r="A548" s="15"/>
      <c r="C548" s="3" t="s">
        <v>43</v>
      </c>
    </row>
    <row r="549" spans="1:3" x14ac:dyDescent="0.25">
      <c r="A549" s="15"/>
    </row>
    <row r="550" spans="1:3" x14ac:dyDescent="0.25">
      <c r="A550" s="15"/>
      <c r="C550" s="3" t="str">
        <f>CONCATENATE( "    &lt;piechart percentage=",B540," /&gt;")</f>
        <v xml:space="preserve">    &lt;piechart percentage=15.4 /&gt;</v>
      </c>
    </row>
    <row r="551" spans="1:3" x14ac:dyDescent="0.25">
      <c r="A551" s="15"/>
      <c r="C551" s="3" t="str">
        <f>"  &lt;/Genotype&gt;"</f>
        <v xml:space="preserve">  &lt;/Genotype&gt;</v>
      </c>
    </row>
    <row r="552" spans="1:3" x14ac:dyDescent="0.25">
      <c r="A552" s="15"/>
      <c r="C552" s="3" t="str">
        <f>C86</f>
        <v>&lt;# C2209T #&gt;</v>
      </c>
    </row>
    <row r="553" spans="1:3" x14ac:dyDescent="0.25">
      <c r="A553" s="15" t="s">
        <v>37</v>
      </c>
      <c r="B553" s="21" t="str">
        <f>S14</f>
        <v>NC_000005.10:g.</v>
      </c>
      <c r="C553" s="3" t="str">
        <f>CONCATENATE("  &lt;Genotype hgvs=",CHAR(34),B553,B554,";",B555,CHAR(34)," name=",CHAR(34),B88,CHAR(34),"&gt; ")</f>
        <v xml:space="preserve">  &lt;Genotype hgvs="NC_000005.10:g.[143282014A&gt;G];[143282014=]" name="C2209T"&gt; </v>
      </c>
    </row>
    <row r="554" spans="1:3" x14ac:dyDescent="0.25">
      <c r="A554" s="15" t="s">
        <v>35</v>
      </c>
      <c r="B554" s="21" t="str">
        <f t="shared" ref="B554:B558" si="33">S15</f>
        <v>[143282014A&gt;G]</v>
      </c>
    </row>
    <row r="555" spans="1:3" x14ac:dyDescent="0.25">
      <c r="A555" s="15" t="s">
        <v>31</v>
      </c>
      <c r="B555" s="21" t="str">
        <f t="shared" si="33"/>
        <v>[143282014=]</v>
      </c>
      <c r="C555" s="3" t="s">
        <v>38</v>
      </c>
    </row>
    <row r="556" spans="1:3" x14ac:dyDescent="0.25">
      <c r="A556" s="15" t="s">
        <v>39</v>
      </c>
      <c r="B556" s="21" t="str">
        <f t="shared" si="33"/>
        <v>People with this variant have one copy of the [C2209T (p.Phe737Leu)](https://www.ncbi.nlm.nih.gov/clinvar/variation/16158/) variant. This substitution of a single nucleotide is known as a missense mutation.</v>
      </c>
      <c r="C556" s="3" t="s">
        <v>26</v>
      </c>
    </row>
    <row r="557" spans="1:3" x14ac:dyDescent="0.25">
      <c r="A557" s="8" t="s">
        <v>40</v>
      </c>
      <c r="B557" s="21" t="str">
        <f t="shared" si="33"/>
        <v>This variant is not associated with increased risk.</v>
      </c>
      <c r="C557" s="3" t="str">
        <f>CONCATENATE("    ",B556)</f>
        <v xml:space="preserve">    People with this variant have one copy of the [C2209T (p.Phe737Leu)](https://www.ncbi.nlm.nih.gov/clinvar/variation/16158/) variant. This substitution of a single nucleotide is known as a missense mutation.</v>
      </c>
    </row>
    <row r="558" spans="1:3" x14ac:dyDescent="0.25">
      <c r="A558" s="8" t="s">
        <v>41</v>
      </c>
      <c r="B558" s="21">
        <f t="shared" si="33"/>
        <v>7.2</v>
      </c>
    </row>
    <row r="559" spans="1:3" x14ac:dyDescent="0.25">
      <c r="A559" s="15"/>
      <c r="C559" s="3" t="s">
        <v>42</v>
      </c>
    </row>
    <row r="560" spans="1:3" x14ac:dyDescent="0.25">
      <c r="A560" s="8"/>
    </row>
    <row r="561" spans="1:3" x14ac:dyDescent="0.25">
      <c r="A561" s="8"/>
      <c r="C561" s="3" t="str">
        <f>CONCATENATE("    ",B557)</f>
        <v xml:space="preserve">    This variant is not associated with increased risk.</v>
      </c>
    </row>
    <row r="562" spans="1:3" x14ac:dyDescent="0.25">
      <c r="A562" s="8"/>
    </row>
    <row r="563" spans="1:3" x14ac:dyDescent="0.25">
      <c r="A563" s="8"/>
      <c r="C563" s="3" t="s">
        <v>43</v>
      </c>
    </row>
    <row r="564" spans="1:3" x14ac:dyDescent="0.25">
      <c r="A564" s="15"/>
    </row>
    <row r="565" spans="1:3" x14ac:dyDescent="0.25">
      <c r="A565" s="15"/>
      <c r="C565" s="3" t="str">
        <f>CONCATENATE( "    &lt;piechart percentage=",B558," /&gt;")</f>
        <v xml:space="preserve">    &lt;piechart percentage=7.2 /&gt;</v>
      </c>
    </row>
    <row r="566" spans="1:3" x14ac:dyDescent="0.25">
      <c r="A566" s="15"/>
      <c r="C566" s="3" t="str">
        <f>"  &lt;/Genotype&gt;"</f>
        <v xml:space="preserve">  &lt;/Genotype&gt;</v>
      </c>
    </row>
    <row r="567" spans="1:3" x14ac:dyDescent="0.25">
      <c r="A567" s="15" t="s">
        <v>44</v>
      </c>
      <c r="B567" s="9" t="str">
        <f>S20</f>
        <v>People with this variant have two copies of the [C2209T (p.Phe737Leu)](https://www.ncbi.nlm.nih.gov/clinvar/variation/16158/) variant. This substitution of a single nucleotide is known as a missense mutation.</v>
      </c>
      <c r="C567" s="3" t="str">
        <f>CONCATENATE("  &lt;Genotype hgvs=",CHAR(34),B553,B554,";",B554,CHAR(34)," name=",CHAR(34),B88,CHAR(34),"&gt; ")</f>
        <v xml:space="preserve">  &lt;Genotype hgvs="NC_000005.10:g.[143282014A&gt;G];[143282014A&gt;G]" name="C2209T"&gt; </v>
      </c>
    </row>
    <row r="568" spans="1:3" x14ac:dyDescent="0.25">
      <c r="A568" s="8" t="s">
        <v>45</v>
      </c>
      <c r="B568" s="9" t="str">
        <f t="shared" ref="B568:B569" si="34">S21</f>
        <v>You are in the Moderate Loss of Function category. See below for more information.</v>
      </c>
      <c r="C568" s="3" t="s">
        <v>26</v>
      </c>
    </row>
    <row r="569" spans="1:3" x14ac:dyDescent="0.25">
      <c r="A569" s="8" t="s">
        <v>41</v>
      </c>
      <c r="B569" s="9">
        <f t="shared" si="34"/>
        <v>1.9</v>
      </c>
      <c r="C569" s="3" t="s">
        <v>38</v>
      </c>
    </row>
    <row r="570" spans="1:3" x14ac:dyDescent="0.25">
      <c r="A570" s="8"/>
    </row>
    <row r="571" spans="1:3" x14ac:dyDescent="0.25">
      <c r="A571" s="15"/>
      <c r="C571" s="3" t="str">
        <f>CONCATENATE("    ",B567)</f>
        <v xml:space="preserve">    People with this variant have two copies of the [C2209T (p.Phe737Leu)](https://www.ncbi.nlm.nih.gov/clinvar/variation/16158/) variant. This substitution of a single nucleotide is known as a missense mutation.</v>
      </c>
    </row>
    <row r="572" spans="1:3" x14ac:dyDescent="0.25">
      <c r="A572" s="8"/>
    </row>
    <row r="573" spans="1:3" x14ac:dyDescent="0.25">
      <c r="A573" s="8"/>
      <c r="C573" s="3" t="s">
        <v>42</v>
      </c>
    </row>
    <row r="574" spans="1:3" x14ac:dyDescent="0.25">
      <c r="A574" s="8"/>
    </row>
    <row r="575" spans="1:3" x14ac:dyDescent="0.25">
      <c r="A575" s="8"/>
      <c r="C575" s="3" t="str">
        <f>CONCATENATE("    ",B568)</f>
        <v xml:space="preserve">    You are in the Moderate Loss of Function category. See below for more information.</v>
      </c>
    </row>
    <row r="576" spans="1:3" x14ac:dyDescent="0.25">
      <c r="A576" s="8"/>
    </row>
    <row r="577" spans="1:3" x14ac:dyDescent="0.25">
      <c r="A577" s="15"/>
      <c r="C577" s="3" t="s">
        <v>43</v>
      </c>
    </row>
    <row r="578" spans="1:3" x14ac:dyDescent="0.25">
      <c r="A578" s="15"/>
    </row>
    <row r="579" spans="1:3" x14ac:dyDescent="0.25">
      <c r="A579" s="15"/>
      <c r="C579" s="3" t="str">
        <f>CONCATENATE( "    &lt;piechart percentage=",B569," /&gt;")</f>
        <v xml:space="preserve">    &lt;piechart percentage=1.9 /&gt;</v>
      </c>
    </row>
    <row r="580" spans="1:3" x14ac:dyDescent="0.25">
      <c r="A580" s="15"/>
      <c r="C580" s="3" t="str">
        <f>"  &lt;/Genotype&gt;"</f>
        <v xml:space="preserve">  &lt;/Genotype&gt;</v>
      </c>
    </row>
    <row r="581" spans="1:3" x14ac:dyDescent="0.25">
      <c r="A581" s="15" t="s">
        <v>46</v>
      </c>
      <c r="B581" s="9" t="str">
        <f>S23</f>
        <v>Your NR3C1 gene has no variants. A normal gene is referred to as a "wild-type" gene.</v>
      </c>
      <c r="C581" s="3" t="str">
        <f>CONCATENATE("  &lt;Genotype hgvs=",CHAR(34),B553,B555,";",B555,CHAR(34)," name=",CHAR(34),B88,CHAR(34),"&gt; ")</f>
        <v xml:space="preserve">  &lt;Genotype hgvs="NC_000005.10:g.[143282014=];[143282014=]" name="C2209T"&gt; </v>
      </c>
    </row>
    <row r="582" spans="1:3" x14ac:dyDescent="0.25">
      <c r="A582" s="8" t="s">
        <v>47</v>
      </c>
      <c r="B582" s="9" t="str">
        <f t="shared" ref="B582:B583" si="35">S24</f>
        <v>This variant is not associated with increased risk.</v>
      </c>
      <c r="C582" s="3" t="s">
        <v>26</v>
      </c>
    </row>
    <row r="583" spans="1:3" x14ac:dyDescent="0.25">
      <c r="A583" s="8" t="s">
        <v>41</v>
      </c>
      <c r="B583" s="9">
        <f t="shared" si="35"/>
        <v>90.9</v>
      </c>
      <c r="C583" s="3" t="s">
        <v>38</v>
      </c>
    </row>
    <row r="584" spans="1:3" x14ac:dyDescent="0.25">
      <c r="A584" s="15"/>
    </row>
    <row r="585" spans="1:3" x14ac:dyDescent="0.25">
      <c r="A585" s="8"/>
      <c r="C585" s="3" t="str">
        <f>CONCATENATE("    ",B581)</f>
        <v xml:space="preserve">    Your NR3C1 gene has no variants. A normal gene is referred to as a "wild-type" gene.</v>
      </c>
    </row>
    <row r="586" spans="1:3" x14ac:dyDescent="0.25">
      <c r="A586" s="8"/>
    </row>
    <row r="587" spans="1:3" x14ac:dyDescent="0.25">
      <c r="A587" s="15"/>
      <c r="C587" s="3" t="s">
        <v>43</v>
      </c>
    </row>
    <row r="588" spans="1:3" x14ac:dyDescent="0.25">
      <c r="A588" s="15"/>
    </row>
    <row r="589" spans="1:3" x14ac:dyDescent="0.25">
      <c r="A589" s="15"/>
      <c r="C589" s="3" t="str">
        <f>CONCATENATE( "    &lt;piechart percentage=",B583," /&gt;")</f>
        <v xml:space="preserve">    &lt;piechart percentage=90.9 /&gt;</v>
      </c>
    </row>
    <row r="590" spans="1:3" x14ac:dyDescent="0.25">
      <c r="A590" s="15"/>
      <c r="C590" s="3" t="str">
        <f>"  &lt;/Genotype&gt;"</f>
        <v xml:space="preserve">  &lt;/Genotype&gt;</v>
      </c>
    </row>
    <row r="591" spans="1:3" x14ac:dyDescent="0.25">
      <c r="A591" s="15"/>
      <c r="C591" s="3" t="str">
        <f>C92</f>
        <v>&lt;# T2259A #&gt;</v>
      </c>
    </row>
    <row r="592" spans="1:3" x14ac:dyDescent="0.25">
      <c r="A592" s="15" t="s">
        <v>37</v>
      </c>
      <c r="B592" s="21" t="str">
        <f>T14</f>
        <v>NC_000005.10:g.</v>
      </c>
      <c r="C592" s="3" t="str">
        <f>CONCATENATE("  &lt;Genotype hgvs=",CHAR(34),B592,B593,";",B594,CHAR(34)," name=",CHAR(34),B94,CHAR(34),"&gt; ")</f>
        <v xml:space="preserve">  &lt;Genotype hgvs="NC_000005.10:g.[143281964T&gt;A];[143281964=]" name="T2259A"&gt; </v>
      </c>
    </row>
    <row r="593" spans="1:3" x14ac:dyDescent="0.25">
      <c r="A593" s="15" t="s">
        <v>35</v>
      </c>
      <c r="B593" s="21" t="str">
        <f t="shared" ref="B593:B597" si="36">T15</f>
        <v>[143281964T&gt;A]</v>
      </c>
    </row>
    <row r="594" spans="1:3" x14ac:dyDescent="0.25">
      <c r="A594" s="15" t="s">
        <v>31</v>
      </c>
      <c r="B594" s="21" t="str">
        <f t="shared" si="36"/>
        <v>[143281964=]</v>
      </c>
      <c r="C594" s="3" t="s">
        <v>38</v>
      </c>
    </row>
    <row r="595" spans="1:3" x14ac:dyDescent="0.25">
      <c r="A595" s="15" t="s">
        <v>39</v>
      </c>
      <c r="B595" s="21" t="str">
        <f t="shared" si="36"/>
        <v>People with this variant have one copy of the [T2259A (p.Leu753Phe)](https://www.ncbi.nlm.nih.gov/projects/SNP/snp_ref.cgi?rs=12682832) variant. This substitution of a single nucleotide is known as a missense mutation.</v>
      </c>
      <c r="C595" s="3" t="s">
        <v>26</v>
      </c>
    </row>
    <row r="596" spans="1:3" x14ac:dyDescent="0.25">
      <c r="A596" s="8" t="s">
        <v>40</v>
      </c>
      <c r="B596" s="21" t="str">
        <f t="shared" si="36"/>
        <v>This variant is not associated with increased risk.</v>
      </c>
      <c r="C596" s="3" t="str">
        <f>CONCATENATE("    ",B595)</f>
        <v xml:space="preserve">    People with this variant have one copy of the [T2259A (p.Leu753Phe)](https://www.ncbi.nlm.nih.gov/projects/SNP/snp_ref.cgi?rs=12682832) variant. This substitution of a single nucleotide is known as a missense mutation.</v>
      </c>
    </row>
    <row r="597" spans="1:3" x14ac:dyDescent="0.25">
      <c r="A597" s="8" t="s">
        <v>41</v>
      </c>
      <c r="B597" s="21">
        <f t="shared" si="36"/>
        <v>46.8</v>
      </c>
    </row>
    <row r="598" spans="1:3" x14ac:dyDescent="0.25">
      <c r="A598" s="15"/>
      <c r="C598" s="3" t="s">
        <v>42</v>
      </c>
    </row>
    <row r="599" spans="1:3" x14ac:dyDescent="0.25">
      <c r="A599" s="8"/>
    </row>
    <row r="600" spans="1:3" x14ac:dyDescent="0.25">
      <c r="A600" s="8"/>
      <c r="C600" s="3" t="str">
        <f>CONCATENATE("    ",B596)</f>
        <v xml:space="preserve">    This variant is not associated with increased risk.</v>
      </c>
    </row>
    <row r="601" spans="1:3" x14ac:dyDescent="0.25">
      <c r="A601" s="8"/>
    </row>
    <row r="602" spans="1:3" x14ac:dyDescent="0.25">
      <c r="A602" s="8"/>
      <c r="C602" s="3" t="s">
        <v>43</v>
      </c>
    </row>
    <row r="603" spans="1:3" x14ac:dyDescent="0.25">
      <c r="A603" s="15"/>
    </row>
    <row r="604" spans="1:3" x14ac:dyDescent="0.25">
      <c r="A604" s="15"/>
      <c r="C604" s="3" t="str">
        <f>CONCATENATE( "    &lt;piechart percentage=",B597," /&gt;")</f>
        <v xml:space="preserve">    &lt;piechart percentage=46.8 /&gt;</v>
      </c>
    </row>
    <row r="605" spans="1:3" x14ac:dyDescent="0.25">
      <c r="A605" s="15"/>
      <c r="C605" s="3" t="str">
        <f>"  &lt;/Genotype&gt;"</f>
        <v xml:space="preserve">  &lt;/Genotype&gt;</v>
      </c>
    </row>
    <row r="606" spans="1:3" x14ac:dyDescent="0.25">
      <c r="A606" s="15" t="s">
        <v>44</v>
      </c>
      <c r="B606" s="9" t="str">
        <f>T20</f>
        <v>People with this variant have two copies of the [T2259A (p.Leu753Phe)](https://www.ncbi.nlm.nih.gov/projects/SNP/snp_ref.cgi?rs=12682832) variant. This substitution of a single nucleotide is known as a missense mutation.</v>
      </c>
      <c r="C606" s="3" t="str">
        <f>CONCATENATE("  &lt;Genotype hgvs=",CHAR(34),B592,B593,";",B593,CHAR(34)," name=",CHAR(34),B494,CHAR(34),"&gt; ")</f>
        <v xml:space="preserve">  &lt;Genotype hgvs="NC_000005.10:g.[143281964T&gt;A];[143281964T&gt;A]" name=""&gt; </v>
      </c>
    </row>
    <row r="607" spans="1:3" x14ac:dyDescent="0.25">
      <c r="A607" s="8" t="s">
        <v>45</v>
      </c>
      <c r="B607" s="9" t="str">
        <f t="shared" ref="B607:B608" si="37">T21</f>
        <v>This variant is not associated with increased risk.</v>
      </c>
      <c r="C607" s="3" t="s">
        <v>26</v>
      </c>
    </row>
    <row r="608" spans="1:3" x14ac:dyDescent="0.25">
      <c r="A608" s="8" t="s">
        <v>41</v>
      </c>
      <c r="B608" s="9">
        <f t="shared" si="37"/>
        <v>25.7</v>
      </c>
      <c r="C608" s="3" t="s">
        <v>38</v>
      </c>
    </row>
    <row r="609" spans="1:3" x14ac:dyDescent="0.25">
      <c r="A609" s="8"/>
    </row>
    <row r="610" spans="1:3" x14ac:dyDescent="0.25">
      <c r="A610" s="15"/>
      <c r="C610" s="3" t="str">
        <f>CONCATENATE("    ",B606)</f>
        <v xml:space="preserve">    People with this variant have two copies of the [T2259A (p.Leu753Phe)](https://www.ncbi.nlm.nih.gov/projects/SNP/snp_ref.cgi?rs=12682832) variant. This substitution of a single nucleotide is known as a missense mutation.</v>
      </c>
    </row>
    <row r="611" spans="1:3" x14ac:dyDescent="0.25">
      <c r="A611" s="8"/>
    </row>
    <row r="612" spans="1:3" x14ac:dyDescent="0.25">
      <c r="A612" s="8"/>
      <c r="C612" s="3" t="s">
        <v>42</v>
      </c>
    </row>
    <row r="613" spans="1:3" x14ac:dyDescent="0.25">
      <c r="A613" s="8"/>
    </row>
    <row r="614" spans="1:3" x14ac:dyDescent="0.25">
      <c r="A614" s="8"/>
      <c r="C614" s="3" t="str">
        <f>CONCATENATE("    ",B607)</f>
        <v xml:space="preserve">    This variant is not associated with increased risk.</v>
      </c>
    </row>
    <row r="615" spans="1:3" x14ac:dyDescent="0.25">
      <c r="A615" s="8"/>
    </row>
    <row r="616" spans="1:3" x14ac:dyDescent="0.25">
      <c r="A616" s="15"/>
      <c r="C616" s="3" t="s">
        <v>43</v>
      </c>
    </row>
    <row r="617" spans="1:3" x14ac:dyDescent="0.25">
      <c r="A617" s="15"/>
    </row>
    <row r="618" spans="1:3" x14ac:dyDescent="0.25">
      <c r="A618" s="15"/>
      <c r="C618" s="3" t="str">
        <f>CONCATENATE( "    &lt;piechart percentage=",B608," /&gt;")</f>
        <v xml:space="preserve">    &lt;piechart percentage=25.7 /&gt;</v>
      </c>
    </row>
    <row r="619" spans="1:3" x14ac:dyDescent="0.25">
      <c r="A619" s="15"/>
      <c r="C619" s="3" t="str">
        <f>"  &lt;/Genotype&gt;"</f>
        <v xml:space="preserve">  &lt;/Genotype&gt;</v>
      </c>
    </row>
    <row r="620" spans="1:3" x14ac:dyDescent="0.25">
      <c r="A620" s="15" t="s">
        <v>46</v>
      </c>
      <c r="B620" s="9" t="str">
        <f>T23</f>
        <v>Your NR3C1 gene has no variants. A normal gene is referred to as a "wild-type" gene.</v>
      </c>
      <c r="C620" s="3" t="str">
        <f>CONCATENATE("  &lt;Genotype hgvs=",CHAR(34),B592,B594,";",B594,CHAR(34)," name=",CHAR(34),B94,CHAR(34),"&gt; ")</f>
        <v xml:space="preserve">  &lt;Genotype hgvs="NC_000005.10:g.[143281964=];[143281964=]" name="T2259A"&gt; </v>
      </c>
    </row>
    <row r="621" spans="1:3" x14ac:dyDescent="0.25">
      <c r="A621" s="8" t="s">
        <v>47</v>
      </c>
      <c r="B621" s="9" t="str">
        <f t="shared" ref="B621:B622" si="38">T24</f>
        <v>You are in the Moderate Loss of Function category. See below for more information.</v>
      </c>
      <c r="C621" s="3" t="s">
        <v>26</v>
      </c>
    </row>
    <row r="622" spans="1:3" x14ac:dyDescent="0.25">
      <c r="A622" s="8" t="s">
        <v>41</v>
      </c>
      <c r="B622" s="9">
        <f t="shared" si="38"/>
        <v>27.5</v>
      </c>
      <c r="C622" s="3" t="s">
        <v>38</v>
      </c>
    </row>
    <row r="623" spans="1:3" x14ac:dyDescent="0.25">
      <c r="A623" s="15"/>
    </row>
    <row r="624" spans="1:3" x14ac:dyDescent="0.25">
      <c r="A624" s="8"/>
      <c r="C624" s="3" t="str">
        <f>CONCATENATE("    ",B620)</f>
        <v xml:space="preserve">    Your NR3C1 gene has no variants. A normal gene is referred to as a "wild-type" gene.</v>
      </c>
    </row>
    <row r="625" spans="1:3" x14ac:dyDescent="0.25">
      <c r="A625" s="8"/>
    </row>
    <row r="626" spans="1:3" x14ac:dyDescent="0.25">
      <c r="A626" s="15"/>
      <c r="C626" s="3" t="s">
        <v>43</v>
      </c>
    </row>
    <row r="627" spans="1:3" x14ac:dyDescent="0.25">
      <c r="A627" s="15"/>
    </row>
    <row r="628" spans="1:3" x14ac:dyDescent="0.25">
      <c r="A628" s="15"/>
      <c r="C628" s="3" t="str">
        <f>CONCATENATE( "    &lt;piechart percentage=",B622," /&gt;")</f>
        <v xml:space="preserve">    &lt;piechart percentage=27.5 /&gt;</v>
      </c>
    </row>
    <row r="629" spans="1:3" x14ac:dyDescent="0.25">
      <c r="A629" s="15"/>
      <c r="C629" s="3" t="str">
        <f>"  &lt;/Genotype&gt;"</f>
        <v xml:space="preserve">  &lt;/Genotype&gt;</v>
      </c>
    </row>
    <row r="630" spans="1:3" x14ac:dyDescent="0.25">
      <c r="A630" s="15"/>
      <c r="C630" s="3" t="str">
        <f>C98</f>
        <v>&lt;# T2318C #&gt;</v>
      </c>
    </row>
    <row r="631" spans="1:3" x14ac:dyDescent="0.25">
      <c r="A631" s="15" t="s">
        <v>37</v>
      </c>
      <c r="B631" s="21" t="str">
        <f>U14</f>
        <v>NC_000005.10:g.</v>
      </c>
      <c r="C631" s="3" t="str">
        <f>CONCATENATE("  &lt;Genotype hgvs=",CHAR(34),B631,B632,";",B633,CHAR(34)," name=",CHAR(34),B100,CHAR(34),"&gt; ")</f>
        <v xml:space="preserve">  &lt;Genotype hgvs="NC_000005.10:g.[143281905A&gt;G];[143281905=]" name="T2318C"&gt; </v>
      </c>
    </row>
    <row r="632" spans="1:3" x14ac:dyDescent="0.25">
      <c r="A632" s="15" t="s">
        <v>35</v>
      </c>
      <c r="B632" s="21" t="str">
        <f t="shared" ref="B632:B636" si="39">U15</f>
        <v>[143281905A&gt;G]</v>
      </c>
    </row>
    <row r="633" spans="1:3" x14ac:dyDescent="0.25">
      <c r="A633" s="15" t="s">
        <v>31</v>
      </c>
      <c r="B633" s="21" t="str">
        <f t="shared" si="39"/>
        <v>[143281905=]</v>
      </c>
      <c r="C633" s="3" t="s">
        <v>38</v>
      </c>
    </row>
    <row r="634" spans="1:3" x14ac:dyDescent="0.25">
      <c r="A634" s="15" t="s">
        <v>39</v>
      </c>
      <c r="B634" s="21" t="str">
        <f t="shared" si="39"/>
        <v>People with this variant have one copy of the [T2318C (p.Leu773Pro)](https://www.ncbi.nlm.nih.gov/projects/SNP/snp_ref.cgi?rs=1891301) variant. This substitution of a single nucleotide is known as a missense mutation.</v>
      </c>
      <c r="C634" s="3" t="s">
        <v>26</v>
      </c>
    </row>
    <row r="635" spans="1:3" x14ac:dyDescent="0.25">
      <c r="A635" s="8" t="s">
        <v>40</v>
      </c>
      <c r="B635" s="21" t="str">
        <f t="shared" si="39"/>
        <v>This variant is not associated with increased risk.</v>
      </c>
      <c r="C635" s="3" t="str">
        <f>CONCATENATE("    ",B634)</f>
        <v xml:space="preserve">    People with this variant have one copy of the [T2318C (p.Leu773Pro)](https://www.ncbi.nlm.nih.gov/projects/SNP/snp_ref.cgi?rs=1891301) variant. This substitution of a single nucleotide is known as a missense mutation.</v>
      </c>
    </row>
    <row r="636" spans="1:3" x14ac:dyDescent="0.25">
      <c r="A636" s="8" t="s">
        <v>41</v>
      </c>
      <c r="B636" s="21">
        <f t="shared" si="39"/>
        <v>25.2</v>
      </c>
    </row>
    <row r="637" spans="1:3" x14ac:dyDescent="0.25">
      <c r="A637" s="15"/>
      <c r="C637" s="3" t="s">
        <v>42</v>
      </c>
    </row>
    <row r="638" spans="1:3" x14ac:dyDescent="0.25">
      <c r="A638" s="8"/>
    </row>
    <row r="639" spans="1:3" x14ac:dyDescent="0.25">
      <c r="A639" s="8"/>
      <c r="C639" s="3" t="str">
        <f>CONCATENATE("    ",B635)</f>
        <v xml:space="preserve">    This variant is not associated with increased risk.</v>
      </c>
    </row>
    <row r="640" spans="1:3" x14ac:dyDescent="0.25">
      <c r="A640" s="8"/>
    </row>
    <row r="641" spans="1:3" x14ac:dyDescent="0.25">
      <c r="A641" s="8"/>
      <c r="C641" s="3" t="s">
        <v>43</v>
      </c>
    </row>
    <row r="642" spans="1:3" x14ac:dyDescent="0.25">
      <c r="A642" s="15"/>
    </row>
    <row r="643" spans="1:3" x14ac:dyDescent="0.25">
      <c r="A643" s="15"/>
      <c r="C643" s="3" t="str">
        <f>CONCATENATE( "    &lt;piechart percentage=",B636," /&gt;")</f>
        <v xml:space="preserve">    &lt;piechart percentage=25.2 /&gt;</v>
      </c>
    </row>
    <row r="644" spans="1:3" x14ac:dyDescent="0.25">
      <c r="A644" s="15"/>
      <c r="C644" s="3" t="str">
        <f>"  &lt;/Genotype&gt;"</f>
        <v xml:space="preserve">  &lt;/Genotype&gt;</v>
      </c>
    </row>
    <row r="645" spans="1:3" x14ac:dyDescent="0.25">
      <c r="A645" s="15" t="s">
        <v>44</v>
      </c>
      <c r="B645" s="9" t="str">
        <f>U20</f>
        <v>People with this variant have two copies of the [T2318C (p.Leu773Pro)](https://www.ncbi.nlm.nih.gov/projects/SNP/snp_ref.cgi?rs=1891301) variant. This substitution of a single nucleotide is known as a missense mutation.</v>
      </c>
      <c r="C645" s="3" t="str">
        <f>CONCATENATE("  &lt;Genotype hgvs=",CHAR(34),B631,B632,";",B632,CHAR(34)," name=",CHAR(34),B100,CHAR(34),"&gt; ")</f>
        <v xml:space="preserve">  &lt;Genotype hgvs="NC_000005.10:g.[143281905A&gt;G];[143281905A&gt;G]" name="T2318C"&gt; </v>
      </c>
    </row>
    <row r="646" spans="1:3" x14ac:dyDescent="0.25">
      <c r="A646" s="8" t="s">
        <v>45</v>
      </c>
      <c r="B646" s="9" t="str">
        <f t="shared" ref="B646:B647" si="40">U21</f>
        <v>You are in the Moderate Loss of Function category. See below for more information.</v>
      </c>
      <c r="C646" s="3" t="s">
        <v>26</v>
      </c>
    </row>
    <row r="647" spans="1:3" x14ac:dyDescent="0.25">
      <c r="A647" s="8" t="s">
        <v>41</v>
      </c>
      <c r="B647" s="9">
        <f t="shared" si="40"/>
        <v>8.5</v>
      </c>
      <c r="C647" s="3" t="s">
        <v>38</v>
      </c>
    </row>
    <row r="648" spans="1:3" x14ac:dyDescent="0.25">
      <c r="A648" s="8"/>
    </row>
    <row r="649" spans="1:3" x14ac:dyDescent="0.25">
      <c r="A649" s="15"/>
      <c r="C649" s="3" t="str">
        <f>CONCATENATE("    ",B645)</f>
        <v xml:space="preserve">    People with this variant have two copies of the [T2318C (p.Leu773Pro)](https://www.ncbi.nlm.nih.gov/projects/SNP/snp_ref.cgi?rs=1891301) variant. This substitution of a single nucleotide is known as a missense mutation.</v>
      </c>
    </row>
    <row r="650" spans="1:3" x14ac:dyDescent="0.25">
      <c r="A650" s="8"/>
    </row>
    <row r="651" spans="1:3" x14ac:dyDescent="0.25">
      <c r="A651" s="8"/>
      <c r="C651" s="3" t="s">
        <v>42</v>
      </c>
    </row>
    <row r="652" spans="1:3" x14ac:dyDescent="0.25">
      <c r="A652" s="8"/>
    </row>
    <row r="653" spans="1:3" x14ac:dyDescent="0.25">
      <c r="A653" s="8"/>
      <c r="C653" s="3" t="str">
        <f>CONCATENATE("    ",B646)</f>
        <v xml:space="preserve">    You are in the Moderate Loss of Function category. See below for more information.</v>
      </c>
    </row>
    <row r="654" spans="1:3" x14ac:dyDescent="0.25">
      <c r="A654" s="8"/>
    </row>
    <row r="655" spans="1:3" x14ac:dyDescent="0.25">
      <c r="A655" s="15"/>
      <c r="C655" s="3" t="s">
        <v>43</v>
      </c>
    </row>
    <row r="656" spans="1:3" x14ac:dyDescent="0.25">
      <c r="A656" s="15"/>
    </row>
    <row r="657" spans="1:3" x14ac:dyDescent="0.25">
      <c r="A657" s="15"/>
      <c r="C657" s="3" t="str">
        <f>CONCATENATE( "    &lt;piechart percentage=",B647," /&gt;")</f>
        <v xml:space="preserve">    &lt;piechart percentage=8.5 /&gt;</v>
      </c>
    </row>
    <row r="658" spans="1:3" x14ac:dyDescent="0.25">
      <c r="A658" s="15"/>
      <c r="C658" s="3" t="str">
        <f>"  &lt;/Genotype&gt;"</f>
        <v xml:space="preserve">  &lt;/Genotype&gt;</v>
      </c>
    </row>
    <row r="659" spans="1:3" x14ac:dyDescent="0.25">
      <c r="A659" s="15" t="s">
        <v>46</v>
      </c>
      <c r="B659" s="9" t="str">
        <f>U23</f>
        <v>Your NR3C1 gene has no variants. A normal gene is referred to as a "wild-type" gene.</v>
      </c>
      <c r="C659" s="3" t="str">
        <f>CONCATENATE("  &lt;Genotype hgvs=",CHAR(34),B631,B633,";",B633,CHAR(34)," name=",CHAR(34),B100,CHAR(34),"&gt; ")</f>
        <v xml:space="preserve">  &lt;Genotype hgvs="NC_000005.10:g.[143281905=];[143281905=]" name="T2318C"&gt; </v>
      </c>
    </row>
    <row r="660" spans="1:3" x14ac:dyDescent="0.25">
      <c r="A660" s="8" t="s">
        <v>47</v>
      </c>
      <c r="B660" s="9" t="str">
        <f t="shared" ref="B660:B661" si="41">U24</f>
        <v>This variant is not associated with increased risk.</v>
      </c>
      <c r="C660" s="3" t="s">
        <v>26</v>
      </c>
    </row>
    <row r="661" spans="1:3" x14ac:dyDescent="0.25">
      <c r="A661" s="8" t="s">
        <v>41</v>
      </c>
      <c r="B661" s="9">
        <f t="shared" si="41"/>
        <v>66.3</v>
      </c>
      <c r="C661" s="3" t="s">
        <v>38</v>
      </c>
    </row>
    <row r="662" spans="1:3" x14ac:dyDescent="0.25">
      <c r="A662" s="15"/>
    </row>
    <row r="663" spans="1:3" x14ac:dyDescent="0.25">
      <c r="A663" s="8"/>
      <c r="C663" s="3" t="str">
        <f>CONCATENATE("    ",B659)</f>
        <v xml:space="preserve">    Your NR3C1 gene has no variants. A normal gene is referred to as a "wild-type" gene.</v>
      </c>
    </row>
    <row r="664" spans="1:3" x14ac:dyDescent="0.25">
      <c r="A664" s="8"/>
    </row>
    <row r="665" spans="1:3" x14ac:dyDescent="0.25">
      <c r="A665" s="15"/>
      <c r="C665" s="3" t="s">
        <v>43</v>
      </c>
    </row>
    <row r="666" spans="1:3" x14ac:dyDescent="0.25">
      <c r="A666" s="15"/>
    </row>
    <row r="667" spans="1:3" x14ac:dyDescent="0.25">
      <c r="A667" s="15"/>
      <c r="C667" s="3" t="str">
        <f>CONCATENATE( "    &lt;piechart percentage=",B661," /&gt;")</f>
        <v xml:space="preserve">    &lt;piechart percentage=66.3 /&gt;</v>
      </c>
    </row>
    <row r="668" spans="1:3" x14ac:dyDescent="0.25">
      <c r="A668" s="15"/>
      <c r="C668" s="3" t="str">
        <f>"  &lt;/Genotype&gt;"</f>
        <v xml:space="preserve">  &lt;/Genotype&gt;</v>
      </c>
    </row>
    <row r="669" spans="1:3" x14ac:dyDescent="0.25">
      <c r="A669" s="15"/>
      <c r="C669" s="3" t="str">
        <f>C104</f>
        <v>&lt;# G1430A #&gt;</v>
      </c>
    </row>
    <row r="670" spans="1:3" x14ac:dyDescent="0.25">
      <c r="A670" s="15" t="s">
        <v>37</v>
      </c>
      <c r="B670" s="21" t="str">
        <f>V14</f>
        <v>NC_000005.10:g.</v>
      </c>
      <c r="C670" s="3" t="str">
        <f>CONCATENATE("  &lt;Genotype hgvs=",CHAR(34),B670,B671,";",B672,CHAR(34)," name=",CHAR(34),B106,CHAR(34),"&gt; ")</f>
        <v xml:space="preserve">  &lt;Genotype hgvs="NC_000005.10:g.[143310135C&gt;T];[143310135=]" name="G1430A"&gt; </v>
      </c>
    </row>
    <row r="671" spans="1:3" x14ac:dyDescent="0.25">
      <c r="A671" s="15" t="s">
        <v>35</v>
      </c>
      <c r="B671" s="21" t="str">
        <f t="shared" ref="B671:B675" si="42">V15</f>
        <v>[143310135C&gt;T]</v>
      </c>
    </row>
    <row r="672" spans="1:3" x14ac:dyDescent="0.25">
      <c r="A672" s="15" t="s">
        <v>31</v>
      </c>
      <c r="B672" s="21" t="str">
        <f t="shared" si="42"/>
        <v>[143310135=]</v>
      </c>
      <c r="C672" s="3" t="s">
        <v>38</v>
      </c>
    </row>
    <row r="673" spans="1:3" x14ac:dyDescent="0.25">
      <c r="A673" s="15" t="s">
        <v>39</v>
      </c>
      <c r="B673" s="21" t="str">
        <f t="shared" si="42"/>
        <v>People with this variant have one copy of the [G1430A (p.Arg477His)](https://www.ncbi.nlm.nih.gov/clinvar/variation/16156/) variant. This substitution of a single nucleotide is known as a missense mutation.</v>
      </c>
      <c r="C673" s="3" t="s">
        <v>26</v>
      </c>
    </row>
    <row r="674" spans="1:3" x14ac:dyDescent="0.25">
      <c r="A674" s="8" t="s">
        <v>40</v>
      </c>
      <c r="B674" s="21" t="str">
        <f t="shared" si="42"/>
        <v>You are in the Moderate Loss of Function category. See below for more information.</v>
      </c>
      <c r="C674" s="3" t="str">
        <f>CONCATENATE("    ",B673)</f>
        <v xml:space="preserve">    People with this variant have one copy of the [G1430A (p.Arg477His)](https://www.ncbi.nlm.nih.gov/clinvar/variation/16156/) variant. This substitution of a single nucleotide is known as a missense mutation.</v>
      </c>
    </row>
    <row r="675" spans="1:3" x14ac:dyDescent="0.25">
      <c r="A675" s="8" t="s">
        <v>41</v>
      </c>
      <c r="B675" s="21">
        <f t="shared" si="42"/>
        <v>7.2</v>
      </c>
    </row>
    <row r="676" spans="1:3" x14ac:dyDescent="0.25">
      <c r="A676" s="15"/>
      <c r="C676" s="3" t="s">
        <v>42</v>
      </c>
    </row>
    <row r="677" spans="1:3" x14ac:dyDescent="0.25">
      <c r="A677" s="8"/>
    </row>
    <row r="678" spans="1:3" x14ac:dyDescent="0.25">
      <c r="A678" s="8"/>
      <c r="C678" s="3" t="str">
        <f>CONCATENATE("    ",B674)</f>
        <v xml:space="preserve">    You are in the Moderate Loss of Function category. See below for more information.</v>
      </c>
    </row>
    <row r="679" spans="1:3" x14ac:dyDescent="0.25">
      <c r="A679" s="8"/>
    </row>
    <row r="680" spans="1:3" x14ac:dyDescent="0.25">
      <c r="A680" s="8"/>
      <c r="C680" s="3" t="s">
        <v>43</v>
      </c>
    </row>
    <row r="681" spans="1:3" x14ac:dyDescent="0.25">
      <c r="A681" s="15"/>
    </row>
    <row r="682" spans="1:3" x14ac:dyDescent="0.25">
      <c r="A682" s="15"/>
      <c r="C682" s="3" t="str">
        <f>CONCATENATE( "    &lt;piechart percentage=",B675," /&gt;")</f>
        <v xml:space="preserve">    &lt;piechart percentage=7.2 /&gt;</v>
      </c>
    </row>
    <row r="683" spans="1:3" x14ac:dyDescent="0.25">
      <c r="A683" s="15"/>
      <c r="C683" s="3" t="str">
        <f>"  &lt;/Genotype&gt;"</f>
        <v xml:space="preserve">  &lt;/Genotype&gt;</v>
      </c>
    </row>
    <row r="684" spans="1:3" x14ac:dyDescent="0.25">
      <c r="A684" s="15" t="s">
        <v>44</v>
      </c>
      <c r="B684" s="9" t="str">
        <f>V20</f>
        <v>People with this variant have two copies of the [G1430A (p.Arg477His)](https://www.ncbi.nlm.nih.gov/clinvar/variation/16156/) variant. This substitution of a single nucleotide is known as a missense mutation.</v>
      </c>
      <c r="C684" s="3" t="str">
        <f>CONCATENATE("  &lt;Genotype hgvs=",CHAR(34),B670,B671,";",B671,CHAR(34)," name=",CHAR(34),B106,CHAR(34),"&gt; ")</f>
        <v xml:space="preserve">  &lt;Genotype hgvs="NC_000005.10:g.[143310135C&gt;T];[143310135C&gt;T]" name="G1430A"&gt; </v>
      </c>
    </row>
    <row r="685" spans="1:3" x14ac:dyDescent="0.25">
      <c r="A685" s="8" t="s">
        <v>45</v>
      </c>
      <c r="B685" s="9" t="str">
        <f t="shared" ref="B685:B686" si="43">V21</f>
        <v>This variant is not associated with increased risk.</v>
      </c>
      <c r="C685" s="3" t="s">
        <v>26</v>
      </c>
    </row>
    <row r="686" spans="1:3" x14ac:dyDescent="0.25">
      <c r="A686" s="8" t="s">
        <v>41</v>
      </c>
      <c r="B686" s="9">
        <f t="shared" si="43"/>
        <v>1.9</v>
      </c>
      <c r="C686" s="3" t="s">
        <v>38</v>
      </c>
    </row>
    <row r="687" spans="1:3" x14ac:dyDescent="0.25">
      <c r="A687" s="8"/>
    </row>
    <row r="688" spans="1:3" x14ac:dyDescent="0.25">
      <c r="A688" s="15"/>
      <c r="C688" s="3" t="str">
        <f>CONCATENATE("    ",B684)</f>
        <v xml:space="preserve">    People with this variant have two copies of the [G1430A (p.Arg477His)](https://www.ncbi.nlm.nih.gov/clinvar/variation/16156/) variant. This substitution of a single nucleotide is known as a missense mutation.</v>
      </c>
    </row>
    <row r="689" spans="1:3" x14ac:dyDescent="0.25">
      <c r="A689" s="8"/>
    </row>
    <row r="690" spans="1:3" x14ac:dyDescent="0.25">
      <c r="A690" s="8"/>
      <c r="C690" s="3" t="s">
        <v>42</v>
      </c>
    </row>
    <row r="691" spans="1:3" x14ac:dyDescent="0.25">
      <c r="A691" s="8"/>
    </row>
    <row r="692" spans="1:3" x14ac:dyDescent="0.25">
      <c r="A692" s="8"/>
      <c r="C692" s="3" t="str">
        <f>CONCATENATE("    ",B685)</f>
        <v xml:space="preserve">    This variant is not associated with increased risk.</v>
      </c>
    </row>
    <row r="693" spans="1:3" x14ac:dyDescent="0.25">
      <c r="A693" s="8"/>
    </row>
    <row r="694" spans="1:3" x14ac:dyDescent="0.25">
      <c r="A694" s="15"/>
      <c r="C694" s="3" t="s">
        <v>43</v>
      </c>
    </row>
    <row r="695" spans="1:3" x14ac:dyDescent="0.25">
      <c r="A695" s="15"/>
    </row>
    <row r="696" spans="1:3" x14ac:dyDescent="0.25">
      <c r="A696" s="15"/>
      <c r="C696" s="3" t="str">
        <f>CONCATENATE( "    &lt;piechart percentage=",B686," /&gt;")</f>
        <v xml:space="preserve">    &lt;piechart percentage=1.9 /&gt;</v>
      </c>
    </row>
    <row r="697" spans="1:3" x14ac:dyDescent="0.25">
      <c r="A697" s="15"/>
      <c r="C697" s="3" t="str">
        <f>"  &lt;/Genotype&gt;"</f>
        <v xml:space="preserve">  &lt;/Genotype&gt;</v>
      </c>
    </row>
    <row r="698" spans="1:3" x14ac:dyDescent="0.25">
      <c r="A698" s="15" t="s">
        <v>46</v>
      </c>
      <c r="B698" s="9" t="str">
        <f>V23</f>
        <v>Your NR3C1 gene has no variants. A normal gene is referred to as a "wild-type" gene.</v>
      </c>
      <c r="C698" s="3" t="str">
        <f>CONCATENATE("  &lt;Genotype hgvs=",CHAR(34),B670,B672,";",B672,CHAR(34)," name=",CHAR(34),B106,CHAR(34),"&gt; ")</f>
        <v xml:space="preserve">  &lt;Genotype hgvs="NC_000005.10:g.[143310135=];[143310135=]" name="G1430A"&gt; </v>
      </c>
    </row>
    <row r="699" spans="1:3" x14ac:dyDescent="0.25">
      <c r="A699" s="8" t="s">
        <v>47</v>
      </c>
      <c r="B699" s="9" t="str">
        <f t="shared" ref="B699:B700" si="44">V24</f>
        <v>This variant is not associated with increased risk.</v>
      </c>
      <c r="C699" s="3" t="s">
        <v>26</v>
      </c>
    </row>
    <row r="700" spans="1:3" x14ac:dyDescent="0.25">
      <c r="A700" s="8" t="s">
        <v>41</v>
      </c>
      <c r="B700" s="9">
        <f t="shared" si="44"/>
        <v>90.9</v>
      </c>
      <c r="C700" s="3" t="s">
        <v>38</v>
      </c>
    </row>
    <row r="701" spans="1:3" x14ac:dyDescent="0.25">
      <c r="A701" s="15"/>
    </row>
    <row r="702" spans="1:3" x14ac:dyDescent="0.25">
      <c r="A702" s="8"/>
      <c r="C702" s="3" t="str">
        <f>CONCATENATE("    ",B698)</f>
        <v xml:space="preserve">    Your NR3C1 gene has no variants. A normal gene is referred to as a "wild-type" gene.</v>
      </c>
    </row>
    <row r="703" spans="1:3" x14ac:dyDescent="0.25">
      <c r="A703" s="8"/>
    </row>
    <row r="704" spans="1:3" x14ac:dyDescent="0.25">
      <c r="A704" s="15"/>
      <c r="C704" s="3" t="s">
        <v>43</v>
      </c>
    </row>
    <row r="705" spans="1:3" x14ac:dyDescent="0.25">
      <c r="A705" s="15"/>
    </row>
    <row r="706" spans="1:3" x14ac:dyDescent="0.25">
      <c r="A706" s="15"/>
      <c r="C706" s="3" t="str">
        <f>CONCATENATE( "    &lt;piechart percentage=",B700," /&gt;")</f>
        <v xml:space="preserve">    &lt;piechart percentage=90.9 /&gt;</v>
      </c>
    </row>
    <row r="707" spans="1:3" x14ac:dyDescent="0.25">
      <c r="A707" s="15"/>
      <c r="C707" s="3" t="str">
        <f>"  &lt;/Genotype&gt;"</f>
        <v xml:space="preserve">  &lt;/Genotype&gt;</v>
      </c>
    </row>
    <row r="708" spans="1:3" x14ac:dyDescent="0.25">
      <c r="A708" s="15"/>
      <c r="C708" s="3" t="s">
        <v>48</v>
      </c>
    </row>
    <row r="709" spans="1:3" x14ac:dyDescent="0.25">
      <c r="A709" s="15" t="s">
        <v>49</v>
      </c>
      <c r="B709" s="9" t="str">
        <f>CONCATENATE("Your ",B14," gene has an unknown variant.")</f>
        <v>Your NR3C1 gene has an unknown variant.</v>
      </c>
      <c r="C709" s="3" t="str">
        <f>CONCATENATE("  &lt;Genotype hgvs=",CHAR(34),"unknown",CHAR(34),"&gt; ")</f>
        <v xml:space="preserve">  &lt;Genotype hgvs="unknown"&gt; </v>
      </c>
    </row>
    <row r="710" spans="1:3" x14ac:dyDescent="0.25">
      <c r="A710" s="8" t="s">
        <v>49</v>
      </c>
      <c r="B710" s="9" t="s">
        <v>50</v>
      </c>
      <c r="C710" s="3" t="s">
        <v>26</v>
      </c>
    </row>
    <row r="711" spans="1:3" x14ac:dyDescent="0.25">
      <c r="A711" s="8" t="s">
        <v>41</v>
      </c>
      <c r="C711" s="3" t="s">
        <v>38</v>
      </c>
    </row>
    <row r="712" spans="1:3" x14ac:dyDescent="0.25">
      <c r="A712" s="8"/>
    </row>
    <row r="713" spans="1:3" x14ac:dyDescent="0.25">
      <c r="A713" s="8"/>
      <c r="C713" s="3" t="str">
        <f>CONCATENATE("    ",B709)</f>
        <v xml:space="preserve">    Your NR3C1 gene has an unknown variant.</v>
      </c>
    </row>
    <row r="714" spans="1:3" x14ac:dyDescent="0.25">
      <c r="A714" s="8"/>
    </row>
    <row r="715" spans="1:3" x14ac:dyDescent="0.25">
      <c r="A715" s="8"/>
      <c r="C715" s="3" t="s">
        <v>42</v>
      </c>
    </row>
    <row r="716" spans="1:3" x14ac:dyDescent="0.25">
      <c r="A716" s="8"/>
    </row>
    <row r="717" spans="1:3" x14ac:dyDescent="0.25">
      <c r="A717" s="15"/>
      <c r="C717" s="3" t="str">
        <f>CONCATENATE("    ",B710)</f>
        <v xml:space="preserve">    The effect is unknown.</v>
      </c>
    </row>
    <row r="718" spans="1:3" x14ac:dyDescent="0.25">
      <c r="A718" s="8"/>
    </row>
    <row r="719" spans="1:3" x14ac:dyDescent="0.25">
      <c r="A719" s="15"/>
      <c r="C719" s="3" t="s">
        <v>43</v>
      </c>
    </row>
    <row r="720" spans="1:3" x14ac:dyDescent="0.25">
      <c r="A720" s="15"/>
    </row>
    <row r="721" spans="1:3" x14ac:dyDescent="0.25">
      <c r="A721" s="15"/>
      <c r="C721" s="3" t="str">
        <f>CONCATENATE( "    &lt;piechart percentage=",B711," /&gt;")</f>
        <v xml:space="preserve">    &lt;piechart percentage= /&gt;</v>
      </c>
    </row>
    <row r="722" spans="1:3" x14ac:dyDescent="0.25">
      <c r="A722" s="15"/>
      <c r="C722" s="3" t="str">
        <f>"  &lt;/Genotype&gt;"</f>
        <v xml:space="preserve">  &lt;/Genotype&gt;</v>
      </c>
    </row>
    <row r="723" spans="1:3" x14ac:dyDescent="0.25">
      <c r="A723" s="15"/>
      <c r="C723" s="3" t="s">
        <v>51</v>
      </c>
    </row>
    <row r="724" spans="1:3" x14ac:dyDescent="0.25">
      <c r="A724" s="15" t="s">
        <v>46</v>
      </c>
      <c r="B724" s="9" t="str">
        <f>CONCATENATE("Your ",B14," gene has no variants. A normal gene is referred to as a ",CHAR(34),"wild-type",CHAR(34)," gene.")</f>
        <v>Your NR3C1 gene has no variants. A normal gene is referred to as a "wild-type" gene.</v>
      </c>
      <c r="C724" s="3" t="str">
        <f>CONCATENATE("  &lt;Genotype hgvs=",CHAR(34),"wildtype",CHAR(34),"&gt;")</f>
        <v xml:space="preserve">  &lt;Genotype hgvs="wildtype"&gt;</v>
      </c>
    </row>
    <row r="725" spans="1:3" x14ac:dyDescent="0.25">
      <c r="A725" s="8" t="s">
        <v>47</v>
      </c>
      <c r="B725" s="9" t="s">
        <v>52</v>
      </c>
      <c r="C725" s="3" t="s">
        <v>26</v>
      </c>
    </row>
    <row r="726" spans="1:3" x14ac:dyDescent="0.25">
      <c r="A726" s="8" t="s">
        <v>41</v>
      </c>
      <c r="C726" s="3" t="s">
        <v>38</v>
      </c>
    </row>
    <row r="727" spans="1:3" x14ac:dyDescent="0.25">
      <c r="A727" s="8"/>
    </row>
    <row r="728" spans="1:3" x14ac:dyDescent="0.25">
      <c r="A728" s="8"/>
      <c r="C728" s="3" t="str">
        <f>CONCATENATE("    ",B724)</f>
        <v xml:space="preserve">    Your NR3C1 gene has no variants. A normal gene is referred to as a "wild-type" gene.</v>
      </c>
    </row>
    <row r="729" spans="1:3" x14ac:dyDescent="0.25">
      <c r="A729" s="8"/>
    </row>
    <row r="730" spans="1:3" x14ac:dyDescent="0.25">
      <c r="A730" s="8"/>
      <c r="C730" s="3" t="s">
        <v>43</v>
      </c>
    </row>
    <row r="731" spans="1:3" x14ac:dyDescent="0.25">
      <c r="A731" s="15"/>
    </row>
    <row r="732" spans="1:3" x14ac:dyDescent="0.25">
      <c r="A732" s="8"/>
      <c r="C732" s="3" t="str">
        <f>CONCATENATE( "    &lt;piechart percentage=",B726," /&gt;")</f>
        <v xml:space="preserve">    &lt;piechart percentage= /&gt;</v>
      </c>
    </row>
    <row r="733" spans="1:3" x14ac:dyDescent="0.25">
      <c r="A733" s="8"/>
      <c r="C733" s="3" t="str">
        <f>"  &lt;/Genotype&gt;"</f>
        <v xml:space="preserve">  &lt;/Genotype&gt;</v>
      </c>
    </row>
    <row r="734" spans="1:3" x14ac:dyDescent="0.25">
      <c r="A734" s="8"/>
      <c r="C734" s="3" t="str">
        <f>"&lt;/GeneAnalysis&gt;"</f>
        <v>&lt;/GeneAnalysis&gt;</v>
      </c>
    </row>
    <row r="735" spans="1:3" s="18" customFormat="1" x14ac:dyDescent="0.25">
      <c r="A735" s="27"/>
      <c r="B735" s="17"/>
    </row>
    <row r="736" spans="1:3" x14ac:dyDescent="0.25">
      <c r="A736" s="3" t="s">
        <v>513</v>
      </c>
      <c r="B736" s="9" t="s">
        <v>522</v>
      </c>
      <c r="C736" s="3" t="str">
        <f>CONCATENATE("&lt;# ",A736," ",B736," #&gt;")</f>
        <v>&lt;# symptoms  vision problems; pain; chills and night sweats; multiple chemical sensitivity/allergies; inflamation; #&gt;</v>
      </c>
    </row>
    <row r="738" spans="1:3" x14ac:dyDescent="0.25">
      <c r="B738" s="9" t="s">
        <v>521</v>
      </c>
      <c r="C738" s="3" t="str">
        <f>CONCATENATE("&lt;symptoms ",B738," /&gt;")</f>
        <v>&lt;symptoms D014786 D010146 D023341 D018777 D007249 /&gt;</v>
      </c>
    </row>
    <row r="740" spans="1:3" x14ac:dyDescent="0.25">
      <c r="A740" s="3" t="s">
        <v>514</v>
      </c>
      <c r="B740" s="9" t="s">
        <v>523</v>
      </c>
      <c r="C740" s="3" t="str">
        <f>CONCATENATE("&lt;# ",A740," ",B740," #&gt;")</f>
        <v>&lt;# Tissue List adipose and soft tissue; respiratory system and lung; #&gt;</v>
      </c>
    </row>
    <row r="742" spans="1:3" x14ac:dyDescent="0.25">
      <c r="B742" s="9" t="s">
        <v>524</v>
      </c>
      <c r="C742" s="3" t="str">
        <f>CONCATENATE("&lt;TissueList ",B742," /&gt;")</f>
        <v>&lt;TissueList D000273 D012137  /&gt;</v>
      </c>
    </row>
    <row r="744" spans="1:3" x14ac:dyDescent="0.25">
      <c r="A744" s="3" t="s">
        <v>515</v>
      </c>
      <c r="B744" s="9" t="s">
        <v>516</v>
      </c>
      <c r="C744" s="3" t="str">
        <f>CONCATENATE("&lt;# ",A744," ",B744," #&gt;")</f>
        <v>&lt;# Pathways Nicotine metabolism, ion transport, ion channel gating #&gt;</v>
      </c>
    </row>
    <row r="746" spans="1:3" x14ac:dyDescent="0.25">
      <c r="B746" s="9" t="s">
        <v>517</v>
      </c>
      <c r="C746" s="3" t="str">
        <f>CONCATENATE("&lt;Pathways ",B746," /&gt;")</f>
        <v>&lt;Pathways D011978 D017136 D015640 /&gt;</v>
      </c>
    </row>
    <row r="748" spans="1:3" x14ac:dyDescent="0.25">
      <c r="A748" s="3" t="s">
        <v>518</v>
      </c>
      <c r="B748" s="3" t="s">
        <v>519</v>
      </c>
      <c r="C748" s="3" t="str">
        <f>CONCATENATE("&lt;# ",A748," ",B748," #&gt;")</f>
        <v>&lt;# Diseases cancer; cancer, lung cancer; Disease susceptibility - increased susceptibility to viral, bacterial, and parasitical infections; disease, Genetic Predisposition to Disease; nicotine dependency; #&gt;</v>
      </c>
    </row>
    <row r="750" spans="1:3" x14ac:dyDescent="0.25">
      <c r="B750" s="3" t="s">
        <v>520</v>
      </c>
      <c r="C750" s="3" t="str">
        <f>CONCATENATE("&lt;diseases ",B750," /&gt;")</f>
        <v>&lt;diseases D009369 D008175 D004198 D01402 /&gt;</v>
      </c>
    </row>
    <row r="1422" spans="3:3" x14ac:dyDescent="0.25">
      <c r="C1422" s="3" t="str">
        <f>CONCATENATE("    This variant is a change at a specific point in the ",B1413," gene from ",B1422," to ",B1423," resulting in incorrect ",B1416,"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28" spans="3:3" x14ac:dyDescent="0.25">
      <c r="C1428" s="3" t="str">
        <f>CONCATENATE("    This variant is a change at a specific point in the ",B1413," gene from ",B1428," to ",B1429," resulting in incorrect ",B1416,"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8" spans="3:3" x14ac:dyDescent="0.25">
      <c r="C1558" s="3" t="str">
        <f>CONCATENATE("    This variant is a change at a specific point in the ",B1549," gene from ",B1558," to ",B1559," resulting in incorrect ",B1552,"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4" spans="3:3" x14ac:dyDescent="0.25">
      <c r="C1564" s="3" t="str">
        <f>CONCATENATE("    This variant is a change at a specific point in the ",B1549," gene from ",B1564," to ",B1565," resulting in incorrect ",B1552,"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6" spans="3:3" x14ac:dyDescent="0.25">
      <c r="C1966" s="3" t="str">
        <f>CONCATENATE("    This variant is a change at a specific point in the ",B1957," gene from ",B1966," to ",B1967," resulting in incorrect ",B1960,"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2" spans="3:3" x14ac:dyDescent="0.25">
      <c r="C1972" s="3" t="str">
        <f>CONCATENATE("    This variant is a change at a specific point in the ",B1957," gene from ",B1972," to ",B1973," resulting in incorrect ",B1960,"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2" spans="3:3" x14ac:dyDescent="0.25">
      <c r="C2102" s="3" t="str">
        <f>CONCATENATE("    This variant is a change at a specific point in the ",B2093," gene from ",B2102," to ",B2103," resulting in incorrect ",B2096,"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8" spans="3:3" x14ac:dyDescent="0.25">
      <c r="C2108" s="3" t="str">
        <f>CONCATENATE("    This variant is a change at a specific point in the ",B2093," gene from ",B2108," to ",B2109," resulting in incorrect ",B2096,"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8" spans="3:3" x14ac:dyDescent="0.25">
      <c r="C2238" s="3" t="str">
        <f>CONCATENATE("    This variant is a change at a specific point in the ",B2229," gene from ",B2238," to ",B2239," resulting in incorrect ",B2232,"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4" spans="3:3" x14ac:dyDescent="0.25">
      <c r="C2244" s="3" t="str">
        <f>CONCATENATE("    This variant is a change at a specific point in the ",B2229," gene from ",B2244," to ",B2245," resulting in incorrect ",B2232,"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4" spans="3:3" x14ac:dyDescent="0.25">
      <c r="C2374" s="3" t="str">
        <f>CONCATENATE("    This variant is a change at a specific point in the ",B2365," gene from ",B2374," to ",B2375," resulting in incorrect ",B2368,"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0" spans="3:3" x14ac:dyDescent="0.25">
      <c r="C2380" s="3" t="str">
        <f>CONCATENATE("    This variant is a change at a specific point in the ",B2365," gene from ",B2380," to ",B2381," resulting in incorrect ",B2368,"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0" spans="3:3" x14ac:dyDescent="0.25">
      <c r="C2510" s="3" t="str">
        <f>CONCATENATE("    This variant is a change at a specific point in the ",B2501," gene from ",B2510," to ",B2511," resulting in incorrect ",B2504,"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6" spans="3:3" x14ac:dyDescent="0.25">
      <c r="C2516" s="3" t="str">
        <f>CONCATENATE("    This variant is a change at a specific point in the ",B2501," gene from ",B2516," to ",B2517," resulting in incorrect ",B2504,"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46" spans="3:3" x14ac:dyDescent="0.25">
      <c r="C2646" s="3" t="str">
        <f>CONCATENATE("    This variant is a change at a specific point in the ",B2637," gene from ",B2646," to ",B2647," resulting in incorrect ",B2640,"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2" spans="3:3" x14ac:dyDescent="0.25">
      <c r="C2652" s="3" t="str">
        <f>CONCATENATE("    This variant is a change at a specific point in the ",B2637," gene from ",B2652," to ",B2653," resulting in incorrect ",B2640,"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82" spans="3:3" x14ac:dyDescent="0.25">
      <c r="C2782" s="3" t="str">
        <f>CONCATENATE("    This variant is a change at a specific point in the ",B2773," gene from ",B2782," to ",B2783," resulting in incorrect ",B2776,"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88" spans="3:3" x14ac:dyDescent="0.25">
      <c r="C2788" s="3" t="str">
        <f>CONCATENATE("    This variant is a change at a specific point in the ",B2773," gene from ",B2788," to ",B2789," resulting in incorrect ",B2776,"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18" spans="3:3" x14ac:dyDescent="0.25">
      <c r="C2918" s="3" t="str">
        <f>CONCATENATE("    This variant is a change at a specific point in the ",B2909," gene from ",B2918," to ",B2919," resulting in incorrect ",B2912,"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24" spans="3:3" x14ac:dyDescent="0.25">
      <c r="C2924" s="3" t="str">
        <f>CONCATENATE("    This variant is a change at a specific point in the ",B2909," gene from ",B2924," to ",B2925," resulting in incorrect ",B2912,"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topLeftCell="A301" workbookViewId="0">
      <selection activeCell="B305" sqref="B305"/>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190</v>
      </c>
      <c r="C2" s="3" t="str">
        <f>CONCATENATE("# What does the ",B2," gene do?")</f>
        <v># What does the POMC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206</v>
      </c>
      <c r="H8" s="3" t="s">
        <v>19</v>
      </c>
      <c r="I8" s="11" t="s">
        <v>20</v>
      </c>
      <c r="J8" s="3">
        <v>0.17299999999999999</v>
      </c>
      <c r="K8" s="3">
        <v>0.1</v>
      </c>
      <c r="L8" s="3">
        <f t="shared" si="0"/>
        <v>1.7299999999999998</v>
      </c>
      <c r="Y8" s="6"/>
      <c r="AC8" s="10"/>
    </row>
    <row r="9" spans="1:36" x14ac:dyDescent="0.25">
      <c r="A9" s="15" t="s">
        <v>21</v>
      </c>
      <c r="B9" s="9" t="s">
        <v>208</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x14ac:dyDescent="0.25">
      <c r="A10" s="16"/>
      <c r="B10" s="17"/>
      <c r="H10" s="18" t="str">
        <f>B19</f>
        <v>T25164312G</v>
      </c>
      <c r="I10" s="18" t="str">
        <f>B25</f>
        <v>T25161964C</v>
      </c>
      <c r="J10" s="18" t="str">
        <f>B31</f>
        <v>A25166355G</v>
      </c>
      <c r="K10" s="18" t="str">
        <f>B37</f>
        <v>A133-2C</v>
      </c>
      <c r="L10" s="18" t="str">
        <f>B43</f>
        <v>Ser7Argfs</v>
      </c>
    </row>
    <row r="11" spans="1:36" x14ac:dyDescent="0.25">
      <c r="A11" s="8" t="s">
        <v>3</v>
      </c>
      <c r="B11" s="9" t="s">
        <v>190</v>
      </c>
      <c r="C11" s="3" t="str">
        <f>CONCATENATE("&lt;GeneAnalysis gene=",CHAR(34),B11,CHAR(34)," interval=",CHAR(34),B12,CHAR(34),"&gt; ")</f>
        <v xml:space="preserve">&lt;GeneAnalysis gene="POMC" interval="NC_000002.12:g.25160853_25168851"&gt; </v>
      </c>
      <c r="H11" s="19" t="s">
        <v>115</v>
      </c>
      <c r="I11" s="19" t="s">
        <v>115</v>
      </c>
      <c r="J11" s="19" t="s">
        <v>115</v>
      </c>
      <c r="K11" s="19" t="s">
        <v>325</v>
      </c>
      <c r="L11" s="19" t="s">
        <v>115</v>
      </c>
      <c r="M11" s="19"/>
      <c r="N11" s="19"/>
      <c r="O11" s="20"/>
      <c r="P11" s="20"/>
      <c r="Q11" s="20"/>
      <c r="R11" s="20"/>
      <c r="S11" s="20"/>
      <c r="T11" s="20"/>
      <c r="U11" s="20"/>
      <c r="V11" s="20"/>
      <c r="W11" s="20"/>
      <c r="X11" s="20"/>
      <c r="Y11" s="20"/>
      <c r="Z11" s="20"/>
    </row>
    <row r="12" spans="1:36" x14ac:dyDescent="0.25">
      <c r="A12" s="8" t="s">
        <v>24</v>
      </c>
      <c r="B12" s="9" t="s">
        <v>207</v>
      </c>
      <c r="H12" s="9" t="s">
        <v>200</v>
      </c>
      <c r="I12" s="9" t="s">
        <v>202</v>
      </c>
      <c r="J12" s="9" t="s">
        <v>204</v>
      </c>
      <c r="K12" s="9" t="s">
        <v>326</v>
      </c>
      <c r="L12" s="9" t="s">
        <v>328</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POMC?</v>
      </c>
      <c r="H13" s="9" t="s">
        <v>201</v>
      </c>
      <c r="I13" s="9" t="s">
        <v>203</v>
      </c>
      <c r="J13" s="9" t="s">
        <v>205</v>
      </c>
      <c r="K13" s="9" t="s">
        <v>327</v>
      </c>
      <c r="L13" s="9" t="s">
        <v>329</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45.2</v>
      </c>
      <c r="I16" s="9">
        <v>49.8</v>
      </c>
      <c r="J16" s="9">
        <v>30</v>
      </c>
      <c r="K16" s="9">
        <v>45.6</v>
      </c>
      <c r="L16" s="9">
        <v>0.1</v>
      </c>
      <c r="M16" s="9"/>
      <c r="N16" s="9"/>
      <c r="O16" s="9"/>
      <c r="P16" s="9"/>
      <c r="Q16" s="9"/>
      <c r="R16" s="9"/>
      <c r="S16" s="9"/>
      <c r="T16" s="9"/>
      <c r="U16" s="9"/>
      <c r="V16" s="9"/>
      <c r="W16" s="9"/>
      <c r="X16" s="9"/>
      <c r="Y16" s="9"/>
      <c r="Z16" s="9"/>
    </row>
    <row r="17" spans="1:26"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x14ac:dyDescent="0.25">
      <c r="A18" s="8" t="s">
        <v>29</v>
      </c>
      <c r="B18" s="19" t="s">
        <v>191</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199</v>
      </c>
      <c r="H19" s="9">
        <v>23.2</v>
      </c>
      <c r="I19" s="9">
        <v>34.4</v>
      </c>
      <c r="J19" s="9">
        <v>10.9</v>
      </c>
      <c r="K19" s="9">
        <v>33.6</v>
      </c>
      <c r="L19" s="9">
        <v>0.02</v>
      </c>
      <c r="M19" s="9"/>
      <c r="N19" s="9"/>
      <c r="O19" s="9"/>
      <c r="P19" s="9"/>
      <c r="Q19" s="9"/>
      <c r="R19" s="9"/>
      <c r="S19" s="9"/>
      <c r="T19" s="9"/>
      <c r="U19" s="9"/>
      <c r="V19" s="9"/>
      <c r="W19" s="9"/>
      <c r="X19" s="9"/>
      <c r="Y19" s="9"/>
      <c r="Z19" s="9"/>
    </row>
    <row r="20" spans="1:26"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198</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x14ac:dyDescent="0.25">
      <c r="A23" s="15"/>
      <c r="C23" s="3" t="str">
        <f>CONCATENATE("&lt;# ",B25," #&gt;")</f>
        <v>&lt;# T25161964C #&gt;</v>
      </c>
    </row>
    <row r="24" spans="1:26" x14ac:dyDescent="0.25">
      <c r="A24" s="8" t="s">
        <v>29</v>
      </c>
      <c r="B24" s="29" t="s">
        <v>192</v>
      </c>
      <c r="C24" s="3" t="str">
        <f>CONCATENATE("  &lt;Variant hgvs=",CHAR(34),B24,CHAR(34)," name=",CHAR(34),B25,CHAR(34),"&gt; ")</f>
        <v xml:space="preserve">  &lt;Variant hgvs="NC_000002.12:g.25161964T&gt;C" name="T25161964C"&gt; </v>
      </c>
    </row>
    <row r="25" spans="1:26" x14ac:dyDescent="0.25">
      <c r="A25" s="15" t="s">
        <v>30</v>
      </c>
      <c r="B25" s="9" t="s">
        <v>196</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197</v>
      </c>
      <c r="C28" s="3" t="str">
        <f>"  &lt;/Variant&gt;"</f>
        <v xml:space="preserve">  &lt;/Variant&gt;</v>
      </c>
    </row>
    <row r="29" spans="1:26" x14ac:dyDescent="0.25">
      <c r="A29" s="8"/>
      <c r="C29" s="3" t="str">
        <f>CONCATENATE("&lt;# ",B31," #&gt;")</f>
        <v>&lt;# A25166355G #&gt;</v>
      </c>
    </row>
    <row r="30" spans="1:26" x14ac:dyDescent="0.25">
      <c r="A30" s="8" t="s">
        <v>29</v>
      </c>
      <c r="B30" s="19" t="s">
        <v>193</v>
      </c>
      <c r="C30" s="3" t="str">
        <f>CONCATENATE("  &lt;Variant hgvs=",CHAR(34),B30,CHAR(34)," name=",CHAR(34),B31,CHAR(34),"&gt; ")</f>
        <v xml:space="preserve">  &lt;Variant hgvs="NC_000002.12:g.25166355A&gt;G" name="A25166355G"&gt; </v>
      </c>
    </row>
    <row r="31" spans="1:26" x14ac:dyDescent="0.25">
      <c r="A31" s="15" t="s">
        <v>30</v>
      </c>
      <c r="B31" s="9" t="s">
        <v>194</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195</v>
      </c>
      <c r="C34" s="3" t="str">
        <f>"  &lt;/Variant&gt;"</f>
        <v xml:space="preserve">  &lt;/Variant&gt;</v>
      </c>
    </row>
    <row r="35" spans="1:3" x14ac:dyDescent="0.25">
      <c r="A35" s="15"/>
      <c r="C35" s="3" t="str">
        <f>CONCATENATE("&lt;# ",B37," #&gt;")</f>
        <v>&lt;# A133-2C #&gt;</v>
      </c>
    </row>
    <row r="36" spans="1:3" x14ac:dyDescent="0.25">
      <c r="A36" s="8" t="s">
        <v>29</v>
      </c>
      <c r="B36" s="19" t="s">
        <v>322</v>
      </c>
      <c r="C36" s="3" t="str">
        <f>CONCATENATE("  &lt;Variant hgvs=",CHAR(34),B36,CHAR(34)," name=",CHAR(34),B37,CHAR(34),"&gt; ")</f>
        <v xml:space="preserve">  &lt;Variant hgvs="NC_000002.12:g.25161754T&gt;G" name="A133-2C"&gt; </v>
      </c>
    </row>
    <row r="37" spans="1:3" x14ac:dyDescent="0.25">
      <c r="A37" s="15" t="s">
        <v>30</v>
      </c>
      <c r="B37" s="9" t="s">
        <v>323</v>
      </c>
    </row>
    <row r="38" spans="1:3"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324</v>
      </c>
      <c r="C40" s="3" t="str">
        <f>"  &lt;/Variant&gt;"</f>
        <v xml:space="preserve">  &lt;/Variant&gt;</v>
      </c>
    </row>
    <row r="41" spans="1:3" x14ac:dyDescent="0.25">
      <c r="A41" s="15"/>
      <c r="C41" s="3" t="str">
        <f>CONCATENATE("&lt;# ",B43," #&gt;")</f>
        <v>&lt;# Ser7Argfs #&gt;</v>
      </c>
    </row>
    <row r="42" spans="1:3" x14ac:dyDescent="0.25">
      <c r="A42" s="8" t="s">
        <v>29</v>
      </c>
      <c r="B42" s="19" t="s">
        <v>320</v>
      </c>
      <c r="C42" s="3" t="str">
        <f>CONCATENATE("  &lt;Variant hgvs=",CHAR(34),B42,CHAR(34)," name=",CHAR(34),B43,CHAR(34),"&gt; ")</f>
        <v xml:space="preserve">  &lt;Variant hgvs="NC_000002.12:g.25164752_25164753insCCACCCGAGGGGCCCCCGAGGGCCC" name="Ser7Argfs"&gt; </v>
      </c>
    </row>
    <row r="43" spans="1:3" x14ac:dyDescent="0.25">
      <c r="A43" s="15" t="s">
        <v>30</v>
      </c>
      <c r="B43" s="9" t="s">
        <v>319</v>
      </c>
    </row>
    <row r="44" spans="1:3" x14ac:dyDescent="0.25">
      <c r="A44" s="15" t="s">
        <v>31</v>
      </c>
      <c r="B44" s="9" t="s">
        <v>321</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x14ac:dyDescent="0.25">
      <c r="A45" s="15" t="s">
        <v>33</v>
      </c>
      <c r="B45" s="9" t="s">
        <v>34</v>
      </c>
    </row>
    <row r="46" spans="1:3" x14ac:dyDescent="0.25">
      <c r="A46" s="15" t="s">
        <v>35</v>
      </c>
      <c r="B46" s="9" t="s">
        <v>318</v>
      </c>
      <c r="C46" s="3" t="str">
        <f>"  &lt;/Variant&gt;"</f>
        <v xml:space="preserve">  &lt;/Variant&gt;</v>
      </c>
    </row>
    <row r="47" spans="1:3" s="18" customFormat="1" x14ac:dyDescent="0.25">
      <c r="A47" s="27"/>
      <c r="B47" s="17"/>
    </row>
    <row r="48" spans="1:3" s="18" customFormat="1" x14ac:dyDescent="0.25">
      <c r="A48" s="27"/>
      <c r="B48" s="17"/>
      <c r="C48" s="18" t="str">
        <f>C17</f>
        <v>&lt;# T25164312G #&gt;</v>
      </c>
    </row>
    <row r="49" spans="1:3" x14ac:dyDescent="0.25">
      <c r="A49" s="15" t="s">
        <v>37</v>
      </c>
      <c r="B49" s="21" t="str">
        <f>H11</f>
        <v>NC_000002.12:g.</v>
      </c>
      <c r="C49" s="3" t="str">
        <f>CONCATENATE("  &lt;Genotype hgvs=",CHAR(34),B49,B50,";",B51,CHAR(34)," name=",CHAR(34),B19,CHAR(34),"&gt; ")</f>
        <v xml:space="preserve">  &lt;Genotype hgvs="NC_000002.12:g.[25164312T&gt;G];[25164312=]" name="T25164312G"&gt; </v>
      </c>
    </row>
    <row r="50" spans="1:3" x14ac:dyDescent="0.25">
      <c r="A50" s="15" t="s">
        <v>35</v>
      </c>
      <c r="B50" s="21" t="str">
        <f t="shared" ref="B50:B54" si="1">H12</f>
        <v>[25164312T&gt;G]</v>
      </c>
    </row>
    <row r="51" spans="1:3" x14ac:dyDescent="0.25">
      <c r="A51" s="15" t="s">
        <v>31</v>
      </c>
      <c r="B51" s="21" t="str">
        <f t="shared" si="1"/>
        <v>[25164312=]</v>
      </c>
      <c r="C51" s="3" t="s">
        <v>38</v>
      </c>
    </row>
    <row r="52" spans="1:3"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x14ac:dyDescent="0.25">
      <c r="A54" s="8" t="s">
        <v>41</v>
      </c>
      <c r="B54" s="21">
        <f t="shared" si="1"/>
        <v>45.2</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percentage=45.2 /&gt;</v>
      </c>
    </row>
    <row r="62" spans="1:3" x14ac:dyDescent="0.25">
      <c r="A62" s="15"/>
      <c r="C62" s="3" t="str">
        <f>"  &lt;/Genotype&gt;"</f>
        <v xml:space="preserve">  &lt;/Genotype&gt;</v>
      </c>
    </row>
    <row r="63" spans="1:3"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23.2</v>
      </c>
      <c r="C65" s="3" t="s">
        <v>38</v>
      </c>
    </row>
    <row r="66" spans="1:3" x14ac:dyDescent="0.25">
      <c r="A66" s="8"/>
    </row>
    <row r="67" spans="1:3"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percentage=23.2 /&gt;</v>
      </c>
    </row>
    <row r="76" spans="1:3" x14ac:dyDescent="0.25">
      <c r="A76" s="15"/>
      <c r="C76" s="3" t="str">
        <f>"  &lt;/Genotype&gt;"</f>
        <v xml:space="preserve">  &lt;/Genotype&gt;</v>
      </c>
    </row>
    <row r="77" spans="1:3"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x14ac:dyDescent="0.25">
      <c r="A78" s="8" t="s">
        <v>47</v>
      </c>
      <c r="B78" s="9" t="str">
        <f t="shared" ref="B78:B79" si="3">H21</f>
        <v>This variant is not associated with increased risk.</v>
      </c>
      <c r="C78" s="3" t="s">
        <v>26</v>
      </c>
    </row>
    <row r="79" spans="1:3" x14ac:dyDescent="0.25">
      <c r="A79" s="8" t="s">
        <v>41</v>
      </c>
      <c r="B79" s="9">
        <f t="shared" si="3"/>
        <v>31.6</v>
      </c>
      <c r="C79" s="3" t="s">
        <v>38</v>
      </c>
    </row>
    <row r="80" spans="1:3" x14ac:dyDescent="0.25">
      <c r="A80" s="15"/>
    </row>
    <row r="81" spans="1:3" x14ac:dyDescent="0.25">
      <c r="A81" s="8"/>
      <c r="C81" s="3" t="str">
        <f>CONCATENATE("    ",B77)</f>
        <v xml:space="preserve">    Your POMC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percentage=31.6 /&gt;</v>
      </c>
    </row>
    <row r="90" spans="1:3" x14ac:dyDescent="0.25">
      <c r="A90" s="15"/>
      <c r="C90" s="3" t="str">
        <f>"  &lt;/Genotype&gt;"</f>
        <v xml:space="preserve">  &lt;/Genotype&gt;</v>
      </c>
    </row>
    <row r="91" spans="1:3" x14ac:dyDescent="0.25">
      <c r="A91" s="15"/>
      <c r="C91" s="3" t="str">
        <f>C23</f>
        <v>&lt;# T25161964C #&gt;</v>
      </c>
    </row>
    <row r="92" spans="1:3" x14ac:dyDescent="0.25">
      <c r="A92" s="15" t="s">
        <v>37</v>
      </c>
      <c r="B92" s="21" t="str">
        <f>I11</f>
        <v>NC_000002.12:g.</v>
      </c>
      <c r="C92" s="3" t="str">
        <f>CONCATENATE("  &lt;Genotype hgvs=",CHAR(34),B92,B93,";",B94,CHAR(34)," name=",CHAR(34),B25,CHAR(34),"&gt; ")</f>
        <v xml:space="preserve">  &lt;Genotype hgvs="NC_000002.12:g.[25161964T&gt;C];[25161964=]" name="T25161964C"&gt; </v>
      </c>
    </row>
    <row r="93" spans="1:3" x14ac:dyDescent="0.25">
      <c r="A93" s="15" t="s">
        <v>35</v>
      </c>
      <c r="B93" s="21" t="str">
        <f t="shared" ref="B93:B97" si="4">I12</f>
        <v>[25161964T&gt;C]</v>
      </c>
    </row>
    <row r="94" spans="1:3" x14ac:dyDescent="0.25">
      <c r="A94" s="15" t="s">
        <v>31</v>
      </c>
      <c r="B94" s="21" t="str">
        <f t="shared" si="4"/>
        <v>[25161964=]</v>
      </c>
      <c r="C94" s="3" t="s">
        <v>38</v>
      </c>
    </row>
    <row r="95" spans="1:3"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x14ac:dyDescent="0.25">
      <c r="A97" s="8" t="s">
        <v>41</v>
      </c>
      <c r="B97" s="21">
        <f t="shared" si="4"/>
        <v>49.8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percentage=49.8 /&gt;</v>
      </c>
    </row>
    <row r="105" spans="1:3" x14ac:dyDescent="0.25">
      <c r="A105" s="15"/>
      <c r="C105" s="3" t="str">
        <f>"  &lt;/Genotype&gt;"</f>
        <v xml:space="preserve">  &lt;/Genotype&gt;</v>
      </c>
    </row>
    <row r="106" spans="1:3"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34.4</v>
      </c>
      <c r="C108" s="3" t="s">
        <v>38</v>
      </c>
    </row>
    <row r="109" spans="1:3" x14ac:dyDescent="0.25">
      <c r="A109" s="8"/>
    </row>
    <row r="110" spans="1:3"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percentage=34.4 /&gt;</v>
      </c>
    </row>
    <row r="119" spans="1:3" x14ac:dyDescent="0.25">
      <c r="A119" s="15"/>
      <c r="C119" s="3" t="str">
        <f>"  &lt;/Genotype&gt;"</f>
        <v xml:space="preserve">  &lt;/Genotype&gt;</v>
      </c>
    </row>
    <row r="120" spans="1:3"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x14ac:dyDescent="0.25">
      <c r="A121" s="8" t="s">
        <v>47</v>
      </c>
      <c r="B121" s="9" t="str">
        <f t="shared" ref="B121:B122" si="6">I21</f>
        <v>This variant is not associated with increased risk.</v>
      </c>
      <c r="C121" s="3" t="s">
        <v>26</v>
      </c>
    </row>
    <row r="122" spans="1:3" x14ac:dyDescent="0.25">
      <c r="A122" s="8" t="s">
        <v>41</v>
      </c>
      <c r="B122" s="9">
        <f t="shared" si="6"/>
        <v>15.8</v>
      </c>
      <c r="C122" s="3" t="s">
        <v>38</v>
      </c>
    </row>
    <row r="123" spans="1:3" x14ac:dyDescent="0.25">
      <c r="A123" s="15"/>
    </row>
    <row r="124" spans="1:3" x14ac:dyDescent="0.25">
      <c r="A124" s="8"/>
      <c r="C124" s="3" t="str">
        <f>CONCATENATE("    ",B120)</f>
        <v xml:space="preserve">    Your POMC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percentage=15.8 /&gt;</v>
      </c>
    </row>
    <row r="133" spans="1:3" x14ac:dyDescent="0.25">
      <c r="A133" s="15"/>
      <c r="C133" s="3" t="str">
        <f>"  &lt;/Genotype&gt;"</f>
        <v xml:space="preserve">  &lt;/Genotype&gt;</v>
      </c>
    </row>
    <row r="134" spans="1:3" x14ac:dyDescent="0.25">
      <c r="A134" s="15"/>
      <c r="C134" s="3" t="str">
        <f>C29</f>
        <v>&lt;# A25166355G #&gt;</v>
      </c>
    </row>
    <row r="135" spans="1:3"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x14ac:dyDescent="0.25">
      <c r="A136" s="15" t="s">
        <v>35</v>
      </c>
      <c r="B136" s="21" t="str">
        <f t="shared" ref="B136:B140" si="7">J12</f>
        <v>[25166355A&gt;G]</v>
      </c>
    </row>
    <row r="137" spans="1:3" x14ac:dyDescent="0.25">
      <c r="A137" s="15" t="s">
        <v>31</v>
      </c>
      <c r="B137" s="21" t="str">
        <f t="shared" si="7"/>
        <v>[25166355=]</v>
      </c>
      <c r="C137" s="3" t="s">
        <v>38</v>
      </c>
    </row>
    <row r="138" spans="1:3"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x14ac:dyDescent="0.25">
      <c r="A140" s="8" t="s">
        <v>41</v>
      </c>
      <c r="B140" s="21">
        <f t="shared" si="7"/>
        <v>30</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percentage=30 /&gt;</v>
      </c>
    </row>
    <row r="148" spans="1:3" x14ac:dyDescent="0.25">
      <c r="A148" s="15"/>
      <c r="C148" s="3" t="str">
        <f>"  &lt;/Genotype&gt;"</f>
        <v xml:space="preserve">  &lt;/Genotype&gt;</v>
      </c>
    </row>
    <row r="149" spans="1:3"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10.9</v>
      </c>
      <c r="C151" s="3" t="s">
        <v>38</v>
      </c>
    </row>
    <row r="152" spans="1:3" x14ac:dyDescent="0.25">
      <c r="A152" s="8"/>
    </row>
    <row r="153" spans="1:3"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percentage=10.9 /&gt;</v>
      </c>
    </row>
    <row r="162" spans="1:3" x14ac:dyDescent="0.25">
      <c r="A162" s="15"/>
      <c r="C162" s="3" t="str">
        <f>"  &lt;/Genotype&gt;"</f>
        <v xml:space="preserve">  &lt;/Genotype&gt;</v>
      </c>
    </row>
    <row r="163" spans="1:3"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x14ac:dyDescent="0.25">
      <c r="A164" s="8" t="s">
        <v>47</v>
      </c>
      <c r="B164" s="9" t="str">
        <f t="shared" ref="B164:B165" si="9">J21</f>
        <v>This variant is not associated with increased risk.</v>
      </c>
      <c r="C164" s="3" t="s">
        <v>26</v>
      </c>
    </row>
    <row r="165" spans="1:3" x14ac:dyDescent="0.25">
      <c r="A165" s="8" t="s">
        <v>41</v>
      </c>
      <c r="B165" s="9">
        <f t="shared" si="9"/>
        <v>59.1</v>
      </c>
      <c r="C165" s="3" t="s">
        <v>38</v>
      </c>
    </row>
    <row r="166" spans="1:3" x14ac:dyDescent="0.25">
      <c r="A166" s="15"/>
    </row>
    <row r="167" spans="1:3" x14ac:dyDescent="0.25">
      <c r="A167" s="8"/>
      <c r="C167" s="3" t="str">
        <f>CONCATENATE("    ",B163)</f>
        <v xml:space="preserve">    Your POMC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percentage=59.1 /&gt;</v>
      </c>
    </row>
    <row r="176" spans="1:3" x14ac:dyDescent="0.25">
      <c r="A176" s="15"/>
      <c r="C176" s="3" t="str">
        <f>"  &lt;/Genotype&gt;"</f>
        <v xml:space="preserve">  &lt;/Genotype&gt;</v>
      </c>
    </row>
    <row r="177" spans="1:3" x14ac:dyDescent="0.25">
      <c r="A177" s="15"/>
      <c r="C177" s="3" t="str">
        <f>C35</f>
        <v>&lt;# A133-2C #&gt;</v>
      </c>
    </row>
    <row r="178" spans="1:3" x14ac:dyDescent="0.25">
      <c r="A178" s="15" t="s">
        <v>37</v>
      </c>
      <c r="B178" s="21" t="str">
        <f>K11</f>
        <v>NC_000002.12:g.2</v>
      </c>
      <c r="C178" s="3" t="str">
        <f>CONCATENATE("  &lt;Genotype hgvs=",CHAR(34),B178,B179,";",B180,CHAR(34)," name=",CHAR(34),B37,CHAR(34),"&gt; ")</f>
        <v xml:space="preserve">  &lt;Genotype hgvs="NC_000002.12:g.2[5161754T&gt;G];[5161754=]" name="A133-2C"&gt; </v>
      </c>
    </row>
    <row r="179" spans="1:3" x14ac:dyDescent="0.25">
      <c r="A179" s="15" t="s">
        <v>35</v>
      </c>
      <c r="B179" s="21" t="str">
        <f t="shared" ref="B179:B183" si="10">K12</f>
        <v>[5161754T&gt;G]</v>
      </c>
    </row>
    <row r="180" spans="1:3" x14ac:dyDescent="0.25">
      <c r="A180" s="15" t="s">
        <v>31</v>
      </c>
      <c r="B180" s="21" t="str">
        <f t="shared" si="10"/>
        <v>[5161754=]</v>
      </c>
      <c r="C180" s="3" t="s">
        <v>38</v>
      </c>
    </row>
    <row r="181" spans="1:3"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x14ac:dyDescent="0.25">
      <c r="A183" s="8" t="s">
        <v>41</v>
      </c>
      <c r="B183" s="21">
        <f t="shared" si="10"/>
        <v>45.6</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percentage=45.6 /&gt;</v>
      </c>
    </row>
    <row r="191" spans="1:3" x14ac:dyDescent="0.25">
      <c r="A191" s="15"/>
      <c r="C191" s="3" t="str">
        <f>"  &lt;/Genotype&gt;"</f>
        <v xml:space="preserve">  &lt;/Genotype&gt;</v>
      </c>
    </row>
    <row r="192" spans="1:3"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33.6</v>
      </c>
      <c r="C194" s="3" t="s">
        <v>38</v>
      </c>
    </row>
    <row r="195" spans="1:3" x14ac:dyDescent="0.25">
      <c r="A195" s="8"/>
    </row>
    <row r="196" spans="1:3"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percentage=33.6 /&gt;</v>
      </c>
    </row>
    <row r="205" spans="1:3" x14ac:dyDescent="0.25">
      <c r="A205" s="15"/>
      <c r="C205" s="3" t="str">
        <f>"  &lt;/Genotype&gt;"</f>
        <v xml:space="preserve">  &lt;/Genotype&gt;</v>
      </c>
    </row>
    <row r="206" spans="1:3"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x14ac:dyDescent="0.25">
      <c r="A207" s="8" t="s">
        <v>47</v>
      </c>
      <c r="B207" s="9" t="str">
        <f t="shared" ref="B207:B208" si="12">K21</f>
        <v>This variant is not associated with increased risk.</v>
      </c>
      <c r="C207" s="3" t="s">
        <v>26</v>
      </c>
    </row>
    <row r="208" spans="1:3" x14ac:dyDescent="0.25">
      <c r="A208" s="8" t="s">
        <v>41</v>
      </c>
      <c r="B208" s="9">
        <f t="shared" si="12"/>
        <v>20.8</v>
      </c>
      <c r="C208" s="3" t="s">
        <v>38</v>
      </c>
    </row>
    <row r="209" spans="1:3" x14ac:dyDescent="0.25">
      <c r="A209" s="15"/>
    </row>
    <row r="210" spans="1:3" x14ac:dyDescent="0.25">
      <c r="A210" s="8"/>
      <c r="C210" s="3" t="str">
        <f>CONCATENATE("    ",B206)</f>
        <v xml:space="preserve">    Your POMC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percentage=20.8 /&gt;</v>
      </c>
    </row>
    <row r="219" spans="1:3" x14ac:dyDescent="0.25">
      <c r="A219" s="15"/>
      <c r="C219" s="3" t="str">
        <f>"  &lt;/Genotype&gt;"</f>
        <v xml:space="preserve">  &lt;/Genotype&gt;</v>
      </c>
    </row>
    <row r="220" spans="1:3" x14ac:dyDescent="0.25">
      <c r="A220" s="15"/>
      <c r="C220" s="3" t="str">
        <f>C41</f>
        <v>&lt;# Ser7Argfs #&gt;</v>
      </c>
    </row>
    <row r="221" spans="1:3"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x14ac:dyDescent="0.25">
      <c r="A222" s="15" t="s">
        <v>35</v>
      </c>
      <c r="B222" s="21" t="str">
        <f t="shared" ref="B222:B226" si="13">L12</f>
        <v>[25164752_25164753insCCACCCGAGGGGCCCCCGAGGGCCC]</v>
      </c>
    </row>
    <row r="223" spans="1:3" x14ac:dyDescent="0.25">
      <c r="A223" s="15" t="s">
        <v>31</v>
      </c>
      <c r="B223" s="21" t="str">
        <f t="shared" si="13"/>
        <v>[25164752_25164753=]</v>
      </c>
      <c r="C223" s="3" t="s">
        <v>38</v>
      </c>
    </row>
    <row r="224" spans="1:3"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x14ac:dyDescent="0.25">
      <c r="A226" s="8" t="s">
        <v>41</v>
      </c>
      <c r="B226" s="21">
        <f t="shared" si="13"/>
        <v>0.1</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percentage=0.1 /&gt;</v>
      </c>
    </row>
    <row r="234" spans="1:3" x14ac:dyDescent="0.25">
      <c r="A234" s="15"/>
      <c r="C234" s="3" t="str">
        <f>"  &lt;/Genotype&gt;"</f>
        <v xml:space="preserve">  &lt;/Genotype&gt;</v>
      </c>
    </row>
    <row r="235" spans="1:3"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0.02</v>
      </c>
      <c r="C237" s="3" t="s">
        <v>38</v>
      </c>
    </row>
    <row r="238" spans="1:3" x14ac:dyDescent="0.25">
      <c r="A238" s="8"/>
    </row>
    <row r="239" spans="1:3"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percentage=0.02 /&gt;</v>
      </c>
    </row>
    <row r="248" spans="1:3" x14ac:dyDescent="0.25">
      <c r="A248" s="15"/>
      <c r="C248" s="3" t="str">
        <f>"  &lt;/Genotype&gt;"</f>
        <v xml:space="preserve">  &lt;/Genotype&gt;</v>
      </c>
    </row>
    <row r="249" spans="1:3"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x14ac:dyDescent="0.25">
      <c r="A250" s="8" t="s">
        <v>47</v>
      </c>
      <c r="B250" s="9" t="str">
        <f t="shared" ref="B250:B251" si="15">L21</f>
        <v>This variant is not associated with increased risk.</v>
      </c>
      <c r="C250" s="3" t="s">
        <v>26</v>
      </c>
    </row>
    <row r="251" spans="1:3" x14ac:dyDescent="0.25">
      <c r="A251" s="8" t="s">
        <v>41</v>
      </c>
      <c r="B251" s="9">
        <f t="shared" si="15"/>
        <v>99.9</v>
      </c>
      <c r="C251" s="3" t="s">
        <v>38</v>
      </c>
    </row>
    <row r="252" spans="1:3" x14ac:dyDescent="0.25">
      <c r="A252" s="15"/>
    </row>
    <row r="253" spans="1:3" x14ac:dyDescent="0.25">
      <c r="A253" s="8"/>
      <c r="C253" s="3" t="str">
        <f>CONCATENATE("    ",B249)</f>
        <v xml:space="preserve">    Your POMC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percentage=99.9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POMC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POMC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POMC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209</v>
      </c>
      <c r="C2" s="3" t="str">
        <f>CONCATENATE("# What does the ",B2," gene do?")</f>
        <v># What does the CHRNA2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211</v>
      </c>
      <c r="H8" s="3" t="s">
        <v>19</v>
      </c>
      <c r="I8" s="11" t="s">
        <v>20</v>
      </c>
      <c r="J8" s="3">
        <v>0.17299999999999999</v>
      </c>
      <c r="K8" s="3">
        <v>0.1</v>
      </c>
      <c r="L8" s="3">
        <f t="shared" si="0"/>
        <v>1.7299999999999998</v>
      </c>
      <c r="Y8" s="6"/>
      <c r="AC8" s="10"/>
    </row>
    <row r="9" spans="1:36" x14ac:dyDescent="0.25">
      <c r="A9" s="15" t="s">
        <v>21</v>
      </c>
      <c r="B9" s="9" t="s">
        <v>212</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x14ac:dyDescent="0.25">
      <c r="A10" s="16"/>
      <c r="B10" s="17"/>
      <c r="H10" s="18" t="str">
        <f>B19</f>
        <v>C65T</v>
      </c>
      <c r="I10" s="18" t="str">
        <f>B25</f>
        <v>A27468610G</v>
      </c>
      <c r="J10" s="18" t="str">
        <f>B31</f>
        <v>A373G</v>
      </c>
      <c r="K10" s="18" t="str">
        <f>B37</f>
        <v>T836A</v>
      </c>
      <c r="L10" s="18" t="str">
        <f>B43</f>
        <v>T889A</v>
      </c>
    </row>
    <row r="11" spans="1:36" x14ac:dyDescent="0.25">
      <c r="A11" s="8" t="s">
        <v>3</v>
      </c>
      <c r="B11" s="9" t="s">
        <v>209</v>
      </c>
      <c r="C11" s="3" t="str">
        <f>CONCATENATE("&lt;GeneAnalysis gene=",CHAR(34),B11,CHAR(34)," interval=",CHAR(34),B12,CHAR(34),"&gt; ")</f>
        <v xml:space="preserve">&lt;GeneAnalysis gene="CHRNA2" interval="NC_000008.11:g.27459761_27479296"&gt; </v>
      </c>
      <c r="H11" s="19" t="s">
        <v>217</v>
      </c>
      <c r="I11" s="19" t="s">
        <v>215</v>
      </c>
      <c r="J11" s="19" t="s">
        <v>217</v>
      </c>
      <c r="K11" s="19" t="s">
        <v>78</v>
      </c>
      <c r="L11" s="19" t="s">
        <v>78</v>
      </c>
      <c r="M11" s="19"/>
      <c r="N11" s="19"/>
      <c r="O11" s="20"/>
      <c r="P11" s="20"/>
      <c r="Q11" s="20"/>
      <c r="R11" s="20"/>
      <c r="S11" s="20"/>
      <c r="T11" s="20"/>
      <c r="U11" s="20"/>
      <c r="V11" s="20"/>
      <c r="W11" s="20"/>
      <c r="X11" s="20"/>
      <c r="Y11" s="20"/>
      <c r="Z11" s="20"/>
    </row>
    <row r="12" spans="1:36" x14ac:dyDescent="0.25">
      <c r="A12" s="8" t="s">
        <v>24</v>
      </c>
      <c r="B12" s="9" t="s">
        <v>210</v>
      </c>
      <c r="H12" s="9" t="s">
        <v>218</v>
      </c>
      <c r="I12" s="9" t="s">
        <v>225</v>
      </c>
      <c r="J12" s="9" t="s">
        <v>227</v>
      </c>
      <c r="K12" s="9" t="s">
        <v>91</v>
      </c>
      <c r="L12" s="9" t="s">
        <v>89</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CHRNA2?</v>
      </c>
      <c r="H13" s="9" t="s">
        <v>219</v>
      </c>
      <c r="I13" s="9" t="s">
        <v>226</v>
      </c>
      <c r="J13" s="9" t="s">
        <v>228</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27.5</v>
      </c>
      <c r="I16" s="9">
        <v>48</v>
      </c>
      <c r="J16" s="9">
        <v>49.8</v>
      </c>
      <c r="K16" s="9" t="s">
        <v>26</v>
      </c>
      <c r="L16" s="9">
        <v>35.4</v>
      </c>
      <c r="M16" s="9"/>
      <c r="N16" s="9"/>
      <c r="O16" s="9"/>
      <c r="P16" s="9"/>
      <c r="Q16" s="9"/>
      <c r="R16" s="9"/>
      <c r="S16" s="9"/>
      <c r="T16" s="9"/>
      <c r="U16" s="9"/>
      <c r="V16" s="9"/>
      <c r="W16" s="9"/>
      <c r="X16" s="9"/>
      <c r="Y16" s="9"/>
      <c r="Z16" s="9"/>
    </row>
    <row r="17" spans="1:26"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216</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x14ac:dyDescent="0.25">
      <c r="A19" s="15" t="s">
        <v>30</v>
      </c>
      <c r="B19" s="21" t="s">
        <v>214</v>
      </c>
      <c r="H19" s="9">
        <v>15.2</v>
      </c>
      <c r="I19" s="9">
        <v>48.1</v>
      </c>
      <c r="J19" s="9">
        <v>48.6</v>
      </c>
      <c r="K19" s="9" t="s">
        <v>26</v>
      </c>
      <c r="L19" s="9">
        <v>14.1</v>
      </c>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x14ac:dyDescent="0.25">
      <c r="A22" s="15" t="s">
        <v>35</v>
      </c>
      <c r="B22" s="9" t="s">
        <v>213</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x14ac:dyDescent="0.25">
      <c r="A23" s="15"/>
      <c r="C23" s="3" t="str">
        <f>CONCATENATE("&lt;# ",B25," #&gt;")</f>
        <v>&lt;# A27468610G #&gt;</v>
      </c>
    </row>
    <row r="24" spans="1:26" x14ac:dyDescent="0.25">
      <c r="A24" s="8" t="s">
        <v>29</v>
      </c>
      <c r="B24" s="29" t="s">
        <v>215</v>
      </c>
      <c r="C24" s="3" t="str">
        <f>CONCATENATE("  &lt;Variant hgvs=",CHAR(34),B24,CHAR(34)," name=",CHAR(34),B25,CHAR(34),"&gt; ")</f>
        <v xml:space="preserve">  &lt;Variant hgvs="NC_000008.11:g.27468610A&gt;G" name="A27468610G"&gt; </v>
      </c>
    </row>
    <row r="25" spans="1:26" x14ac:dyDescent="0.25">
      <c r="A25" s="15" t="s">
        <v>30</v>
      </c>
      <c r="B25" s="9" t="s">
        <v>220</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221</v>
      </c>
      <c r="C28" s="3" t="str">
        <f>"  &lt;/Variant&gt;"</f>
        <v xml:space="preserve">  &lt;/Variant&gt;</v>
      </c>
    </row>
    <row r="29" spans="1:26" x14ac:dyDescent="0.25">
      <c r="A29" s="8"/>
      <c r="C29" s="3" t="str">
        <f>CONCATENATE("&lt;# ",B31," #&gt;")</f>
        <v>&lt;# A373G #&gt;</v>
      </c>
    </row>
    <row r="30" spans="1:26" x14ac:dyDescent="0.25">
      <c r="A30" s="8" t="s">
        <v>29</v>
      </c>
      <c r="B30" s="19" t="s">
        <v>224</v>
      </c>
      <c r="C30" s="3" t="str">
        <f>CONCATENATE("  &lt;Variant hgvs=",CHAR(34),B30,CHAR(34)," name=",CHAR(34),B31,CHAR(34),"&gt; ")</f>
        <v xml:space="preserve">  &lt;Variant hgvs="NC_000008.11:g.27467305T&gt;C" name="A373G"&gt; </v>
      </c>
    </row>
    <row r="31" spans="1:26" x14ac:dyDescent="0.25">
      <c r="A31" s="15" t="s">
        <v>30</v>
      </c>
      <c r="B31" s="9" t="s">
        <v>223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222</v>
      </c>
      <c r="C34" s="3" t="str">
        <f>"  &lt;/Variant&gt;"</f>
        <v xml:space="preserve">  &lt;/Variant&gt;</v>
      </c>
    </row>
    <row r="35" spans="1:3" x14ac:dyDescent="0.25">
      <c r="A35" s="15"/>
      <c r="C35" s="3" t="str">
        <f>CONCATENATE("&lt;# ",B37," #&gt;")</f>
        <v>&lt;# T836A #&gt;</v>
      </c>
    </row>
    <row r="36" spans="1:3" x14ac:dyDescent="0.25">
      <c r="A36" s="8" t="s">
        <v>29</v>
      </c>
      <c r="B36" s="19" t="s">
        <v>312</v>
      </c>
      <c r="C36" s="3" t="str">
        <f>CONCATENATE("  &lt;Variant hgvs=",CHAR(34),B36,CHAR(34)," name=",CHAR(34),B37,CHAR(34),"&gt; ")</f>
        <v xml:space="preserve">  &lt;Variant hgvs="NC_000008.11:g.27463607A&gt;T" name="T836A"&gt; </v>
      </c>
    </row>
    <row r="37" spans="1:3" x14ac:dyDescent="0.25">
      <c r="A37" s="15" t="s">
        <v>30</v>
      </c>
      <c r="B37" s="9" t="s">
        <v>314</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x14ac:dyDescent="0.25">
      <c r="A39" s="15" t="s">
        <v>33</v>
      </c>
      <c r="B39" s="9" t="s">
        <v>32</v>
      </c>
    </row>
    <row r="40" spans="1:3" x14ac:dyDescent="0.25">
      <c r="A40" s="15" t="s">
        <v>35</v>
      </c>
      <c r="B40" s="9" t="s">
        <v>313</v>
      </c>
      <c r="C40" s="3" t="str">
        <f>"  &lt;/Variant&gt;"</f>
        <v xml:space="preserve">  &lt;/Variant&gt;</v>
      </c>
    </row>
    <row r="41" spans="1:3" x14ac:dyDescent="0.25">
      <c r="A41" s="15"/>
      <c r="C41" s="3" t="str">
        <f>CONCATENATE("&lt;# ",B43," #&gt;")</f>
        <v>&lt;# T889A #&gt;</v>
      </c>
    </row>
    <row r="42" spans="1:3" x14ac:dyDescent="0.25">
      <c r="A42" s="8" t="s">
        <v>29</v>
      </c>
      <c r="B42" s="19" t="s">
        <v>315</v>
      </c>
      <c r="C42" s="3" t="str">
        <f>CONCATENATE("  &lt;Variant hgvs=",CHAR(34),B42,CHAR(34)," name=",CHAR(34),B43,CHAR(34),"&gt; ")</f>
        <v xml:space="preserve">  &lt;Variant hgvs="NC_000008.11:g.27463554T&gt;A" name="T889A"&gt; </v>
      </c>
    </row>
    <row r="43" spans="1:3" x14ac:dyDescent="0.25">
      <c r="A43" s="15" t="s">
        <v>30</v>
      </c>
      <c r="B43" s="9" t="s">
        <v>316</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317</v>
      </c>
      <c r="C46" s="3" t="str">
        <f>"  &lt;/Variant&gt;"</f>
        <v xml:space="preserve">  &lt;/Variant&gt;</v>
      </c>
    </row>
    <row r="47" spans="1:3" s="18" customFormat="1" x14ac:dyDescent="0.25">
      <c r="A47" s="27"/>
      <c r="B47" s="17"/>
    </row>
    <row r="48" spans="1:3" s="18" customFormat="1" x14ac:dyDescent="0.25">
      <c r="A48" s="27"/>
      <c r="B48" s="17"/>
      <c r="C48" s="18" t="str">
        <f>C17</f>
        <v>&lt;# C65T #&gt;</v>
      </c>
    </row>
    <row r="49" spans="1:3" x14ac:dyDescent="0.25">
      <c r="A49" s="15" t="s">
        <v>37</v>
      </c>
      <c r="B49" s="21" t="str">
        <f>H11</f>
        <v>NC_000008.11:g.</v>
      </c>
      <c r="C49" s="3" t="str">
        <f>CONCATENATE("  &lt;Genotype hgvs=",CHAR(34),B49,B50,";",B51,CHAR(34)," name=",CHAR(34),B19,CHAR(34),"&gt; ")</f>
        <v xml:space="preserve">  &lt;Genotype hgvs="NC_000008.11:g.[27470994G&gt;A];[27470994=]" name="C65T"&gt; </v>
      </c>
    </row>
    <row r="50" spans="1:3" x14ac:dyDescent="0.25">
      <c r="A50" s="15" t="s">
        <v>35</v>
      </c>
      <c r="B50" s="21" t="str">
        <f t="shared" ref="B50:B54" si="1">H12</f>
        <v>[27470994G&gt;A]</v>
      </c>
    </row>
    <row r="51" spans="1:3" x14ac:dyDescent="0.25">
      <c r="A51" s="15" t="s">
        <v>31</v>
      </c>
      <c r="B51" s="21" t="str">
        <f t="shared" si="1"/>
        <v>[27470994=]</v>
      </c>
      <c r="C51" s="3" t="s">
        <v>38</v>
      </c>
    </row>
    <row r="52" spans="1:3"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x14ac:dyDescent="0.25">
      <c r="A54" s="8" t="s">
        <v>41</v>
      </c>
      <c r="B54" s="21">
        <f t="shared" si="1"/>
        <v>27.5</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percentage=27.5 /&gt;</v>
      </c>
    </row>
    <row r="62" spans="1:3" x14ac:dyDescent="0.25">
      <c r="A62" s="15"/>
      <c r="C62" s="3" t="str">
        <f>"  &lt;/Genotype&gt;"</f>
        <v xml:space="preserve">  &lt;/Genotype&gt;</v>
      </c>
    </row>
    <row r="63" spans="1:3"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x14ac:dyDescent="0.25">
      <c r="A64" s="8" t="s">
        <v>45</v>
      </c>
      <c r="B64" s="9" t="str">
        <f t="shared" ref="B64:B65" si="2">H18</f>
        <v>This variant is not associated with increased risk.</v>
      </c>
      <c r="C64" s="3" t="s">
        <v>26</v>
      </c>
    </row>
    <row r="65" spans="1:3" x14ac:dyDescent="0.25">
      <c r="A65" s="8" t="s">
        <v>41</v>
      </c>
      <c r="B65" s="9">
        <f t="shared" si="2"/>
        <v>15.2</v>
      </c>
      <c r="C65" s="3" t="s">
        <v>38</v>
      </c>
    </row>
    <row r="66" spans="1:3" x14ac:dyDescent="0.25">
      <c r="A66" s="8"/>
    </row>
    <row r="67" spans="1:3"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This variant is not associated with increased risk.</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percentage=15.2 /&gt;</v>
      </c>
    </row>
    <row r="76" spans="1:3" x14ac:dyDescent="0.25">
      <c r="A76" s="15"/>
      <c r="C76" s="3" t="str">
        <f>"  &lt;/Genotype&gt;"</f>
        <v xml:space="preserve">  &lt;/Genotype&gt;</v>
      </c>
    </row>
    <row r="77" spans="1:3"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x14ac:dyDescent="0.25">
      <c r="A78" s="8" t="s">
        <v>47</v>
      </c>
      <c r="B78" s="9" t="str">
        <f t="shared" ref="B78:B79" si="3">H21</f>
        <v>You are in the Moderate Loss of Function category. See below for more information.</v>
      </c>
      <c r="C78" s="3" t="s">
        <v>26</v>
      </c>
    </row>
    <row r="79" spans="1:3" x14ac:dyDescent="0.25">
      <c r="A79" s="8" t="s">
        <v>41</v>
      </c>
      <c r="B79" s="9">
        <f t="shared" si="3"/>
        <v>57.3</v>
      </c>
      <c r="C79" s="3" t="s">
        <v>38</v>
      </c>
    </row>
    <row r="80" spans="1:3" x14ac:dyDescent="0.25">
      <c r="A80" s="15"/>
    </row>
    <row r="81" spans="1:3" x14ac:dyDescent="0.25">
      <c r="A81" s="8"/>
      <c r="C81" s="3" t="str">
        <f>CONCATENATE("    ",B77)</f>
        <v xml:space="preserve">    Your CHRNA2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You are in the Moderate Loss of Function category. See below for more information.</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percentage=57.3 /&gt;</v>
      </c>
    </row>
    <row r="90" spans="1:3" x14ac:dyDescent="0.25">
      <c r="A90" s="15"/>
      <c r="C90" s="3" t="str">
        <f>"  &lt;/Genotype&gt;"</f>
        <v xml:space="preserve">  &lt;/Genotype&gt;</v>
      </c>
    </row>
    <row r="91" spans="1:3" x14ac:dyDescent="0.25">
      <c r="A91" s="15"/>
      <c r="C91" s="3" t="str">
        <f>C23</f>
        <v>&lt;# A27468610G #&gt;</v>
      </c>
    </row>
    <row r="92" spans="1:3"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x14ac:dyDescent="0.25">
      <c r="A93" s="15" t="s">
        <v>35</v>
      </c>
      <c r="B93" s="21" t="str">
        <f t="shared" ref="B93:B97" si="4">I12</f>
        <v>[27468610A&gt;G]</v>
      </c>
    </row>
    <row r="94" spans="1:3" x14ac:dyDescent="0.25">
      <c r="A94" s="15" t="s">
        <v>31</v>
      </c>
      <c r="B94" s="21" t="str">
        <f t="shared" si="4"/>
        <v>[27468610=]</v>
      </c>
      <c r="C94" s="3" t="s">
        <v>38</v>
      </c>
    </row>
    <row r="95" spans="1:3"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x14ac:dyDescent="0.25">
      <c r="A97" s="8" t="s">
        <v>41</v>
      </c>
      <c r="B97" s="21">
        <f t="shared" si="4"/>
        <v>48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percentage=48 /&gt;</v>
      </c>
    </row>
    <row r="105" spans="1:3" x14ac:dyDescent="0.25">
      <c r="A105" s="15"/>
      <c r="C105" s="3" t="str">
        <f>"  &lt;/Genotype&gt;"</f>
        <v xml:space="preserve">  &lt;/Genotype&gt;</v>
      </c>
    </row>
    <row r="106" spans="1:3"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48.1</v>
      </c>
      <c r="C108" s="3" t="s">
        <v>38</v>
      </c>
    </row>
    <row r="109" spans="1:3" x14ac:dyDescent="0.25">
      <c r="A109" s="8"/>
    </row>
    <row r="110" spans="1:3"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percentage=48.1 /&gt;</v>
      </c>
    </row>
    <row r="119" spans="1:3" x14ac:dyDescent="0.25">
      <c r="A119" s="15"/>
      <c r="C119" s="3" t="str">
        <f>"  &lt;/Genotype&gt;"</f>
        <v xml:space="preserve">  &lt;/Genotype&gt;</v>
      </c>
    </row>
    <row r="120" spans="1:3"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x14ac:dyDescent="0.25">
      <c r="A121" s="8" t="s">
        <v>47</v>
      </c>
      <c r="B121" s="9" t="str">
        <f t="shared" ref="B121:B122" si="6">I21</f>
        <v>This variant is not associated with increased risk.</v>
      </c>
      <c r="C121" s="3" t="s">
        <v>26</v>
      </c>
    </row>
    <row r="122" spans="1:3" x14ac:dyDescent="0.25">
      <c r="A122" s="8" t="s">
        <v>41</v>
      </c>
      <c r="B122" s="9">
        <f t="shared" si="6"/>
        <v>3.9</v>
      </c>
      <c r="C122" s="3" t="s">
        <v>38</v>
      </c>
    </row>
    <row r="123" spans="1:3" x14ac:dyDescent="0.25">
      <c r="A123" s="15"/>
    </row>
    <row r="124" spans="1:3" x14ac:dyDescent="0.25">
      <c r="A124" s="8"/>
      <c r="C124" s="3" t="str">
        <f>CONCATENATE("    ",B120)</f>
        <v xml:space="preserve">    Your CHRNA2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percentage=3.9 /&gt;</v>
      </c>
    </row>
    <row r="133" spans="1:3" x14ac:dyDescent="0.25">
      <c r="A133" s="15"/>
      <c r="C133" s="3" t="str">
        <f>"  &lt;/Genotype&gt;"</f>
        <v xml:space="preserve">  &lt;/Genotype&gt;</v>
      </c>
    </row>
    <row r="134" spans="1:3" x14ac:dyDescent="0.25">
      <c r="A134" s="15"/>
      <c r="C134" s="3" t="str">
        <f>C29</f>
        <v>&lt;# A373G #&gt;</v>
      </c>
    </row>
    <row r="135" spans="1:3" x14ac:dyDescent="0.25">
      <c r="A135" s="15" t="s">
        <v>37</v>
      </c>
      <c r="B135" s="21" t="str">
        <f>J11</f>
        <v>NC_000008.11:g.</v>
      </c>
      <c r="C135" s="3" t="str">
        <f>CONCATENATE("  &lt;Genotype hgvs=",CHAR(34),B135,B136,";",B137,CHAR(34)," name=",CHAR(34),B31,CHAR(34),"&gt; ")</f>
        <v xml:space="preserve">  &lt;Genotype hgvs="NC_000008.11:g.[27467305T&gt;C];[27467305=]" name="A373G"&gt; </v>
      </c>
    </row>
    <row r="136" spans="1:3" x14ac:dyDescent="0.25">
      <c r="A136" s="15" t="s">
        <v>35</v>
      </c>
      <c r="B136" s="21" t="str">
        <f t="shared" ref="B136:B140" si="7">J12</f>
        <v>[27467305T&gt;C]</v>
      </c>
    </row>
    <row r="137" spans="1:3" x14ac:dyDescent="0.25">
      <c r="A137" s="15" t="s">
        <v>31</v>
      </c>
      <c r="B137" s="21" t="str">
        <f t="shared" si="7"/>
        <v>[27467305=]</v>
      </c>
      <c r="C137" s="3" t="s">
        <v>38</v>
      </c>
    </row>
    <row r="138" spans="1:3"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x14ac:dyDescent="0.25">
      <c r="A140" s="8" t="s">
        <v>41</v>
      </c>
      <c r="B140" s="21">
        <f t="shared" si="7"/>
        <v>49.8</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percentage=49.8 /&gt;</v>
      </c>
    </row>
    <row r="148" spans="1:3" x14ac:dyDescent="0.25">
      <c r="A148" s="15"/>
      <c r="C148" s="3" t="str">
        <f>"  &lt;/Genotype&gt;"</f>
        <v xml:space="preserve">  &lt;/Genotype&gt;</v>
      </c>
    </row>
    <row r="149" spans="1:3"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x14ac:dyDescent="0.25">
      <c r="A150" s="8" t="s">
        <v>45</v>
      </c>
      <c r="B150" s="9" t="str">
        <f t="shared" ref="B150:B151" si="8">J18</f>
        <v>This variant is not associated with increased risk.</v>
      </c>
      <c r="C150" s="3" t="s">
        <v>26</v>
      </c>
    </row>
    <row r="151" spans="1:3" x14ac:dyDescent="0.25">
      <c r="A151" s="8" t="s">
        <v>41</v>
      </c>
      <c r="B151" s="9">
        <f t="shared" si="8"/>
        <v>48.6</v>
      </c>
      <c r="C151" s="3" t="s">
        <v>38</v>
      </c>
    </row>
    <row r="152" spans="1:3" x14ac:dyDescent="0.25">
      <c r="A152" s="8"/>
    </row>
    <row r="153" spans="1:3"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This variant is not associated with increased risk.</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percentage=48.6 /&gt;</v>
      </c>
    </row>
    <row r="162" spans="1:3" x14ac:dyDescent="0.25">
      <c r="A162" s="15"/>
      <c r="C162" s="3" t="str">
        <f>"  &lt;/Genotype&gt;"</f>
        <v xml:space="preserve">  &lt;/Genotype&gt;</v>
      </c>
    </row>
    <row r="163" spans="1:3"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x14ac:dyDescent="0.25">
      <c r="A164" s="8" t="s">
        <v>47</v>
      </c>
      <c r="B164" s="9" t="str">
        <f t="shared" ref="B164:B165" si="9">J21</f>
        <v>You are in the Moderate Loss of Function category. See below for more information.</v>
      </c>
      <c r="C164" s="3" t="s">
        <v>26</v>
      </c>
    </row>
    <row r="165" spans="1:3" x14ac:dyDescent="0.25">
      <c r="A165" s="8" t="s">
        <v>41</v>
      </c>
      <c r="B165" s="9">
        <f t="shared" si="9"/>
        <v>1.6</v>
      </c>
      <c r="C165" s="3" t="s">
        <v>38</v>
      </c>
    </row>
    <row r="166" spans="1:3" x14ac:dyDescent="0.25">
      <c r="A166" s="15"/>
    </row>
    <row r="167" spans="1:3" x14ac:dyDescent="0.25">
      <c r="A167" s="8"/>
      <c r="C167" s="3" t="str">
        <f>CONCATENATE("    ",B163)</f>
        <v xml:space="preserve">    Your CHRNA2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You are in the Moderate Loss of Function category. See below for more information.</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percentage=1.6 /&gt;</v>
      </c>
    </row>
    <row r="176" spans="1:3" x14ac:dyDescent="0.25">
      <c r="A176" s="15"/>
      <c r="C176" s="3" t="str">
        <f>"  &lt;/Genotype&gt;"</f>
        <v xml:space="preserve">  &lt;/Genotype&gt;</v>
      </c>
    </row>
    <row r="177" spans="1:3" x14ac:dyDescent="0.25">
      <c r="A177" s="15"/>
      <c r="C177" s="3" t="str">
        <f>C35</f>
        <v>&lt;# T836A #&gt;</v>
      </c>
    </row>
    <row r="178" spans="1:3"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x14ac:dyDescent="0.25">
      <c r="A183" s="8" t="s">
        <v>41</v>
      </c>
      <c r="B183" s="21" t="str">
        <f t="shared" si="10"/>
        <v xml:space="preserve"> </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  /&gt;</v>
      </c>
    </row>
    <row r="191" spans="1:3" x14ac:dyDescent="0.25">
      <c r="A191" s="15"/>
      <c r="C191" s="3" t="str">
        <f>"  &lt;/Genotype&gt;"</f>
        <v xml:space="preserve">  &lt;/Genotype&gt;</v>
      </c>
    </row>
    <row r="192" spans="1:3"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t="str">
        <f t="shared" si="11"/>
        <v xml:space="preserve"> </v>
      </c>
      <c r="C194" s="3" t="s">
        <v>38</v>
      </c>
    </row>
    <row r="195" spans="1:3" x14ac:dyDescent="0.25">
      <c r="A195" s="8"/>
    </row>
    <row r="196" spans="1:3"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  /&gt;</v>
      </c>
    </row>
    <row r="205" spans="1:3" x14ac:dyDescent="0.25">
      <c r="A205" s="15"/>
      <c r="C205" s="3" t="str">
        <f>"  &lt;/Genotype&gt;"</f>
        <v xml:space="preserve">  &lt;/Genotype&gt;</v>
      </c>
    </row>
    <row r="206" spans="1:3"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x14ac:dyDescent="0.25">
      <c r="A207" s="8" t="s">
        <v>47</v>
      </c>
      <c r="B207" s="9" t="str">
        <f t="shared" ref="B207:B208" si="12">K21</f>
        <v>This variant is not associated with increased risk.</v>
      </c>
      <c r="C207" s="3" t="s">
        <v>26</v>
      </c>
    </row>
    <row r="208" spans="1:3" x14ac:dyDescent="0.25">
      <c r="A208" s="8" t="s">
        <v>41</v>
      </c>
      <c r="B208" s="9" t="str">
        <f t="shared" si="12"/>
        <v xml:space="preserve"> </v>
      </c>
      <c r="C208" s="3" t="s">
        <v>38</v>
      </c>
    </row>
    <row r="209" spans="1:3" x14ac:dyDescent="0.25">
      <c r="A209" s="15"/>
    </row>
    <row r="210" spans="1:3" x14ac:dyDescent="0.25">
      <c r="A210" s="8"/>
      <c r="C210" s="3" t="str">
        <f>CONCATENATE("    ",B206)</f>
        <v xml:space="preserve">    Your CHRNA2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  /&gt;</v>
      </c>
    </row>
    <row r="219" spans="1:3" x14ac:dyDescent="0.25">
      <c r="A219" s="15"/>
      <c r="C219" s="3" t="str">
        <f>"  &lt;/Genotype&gt;"</f>
        <v xml:space="preserve">  &lt;/Genotype&gt;</v>
      </c>
    </row>
    <row r="220" spans="1:3" x14ac:dyDescent="0.25">
      <c r="A220" s="15"/>
      <c r="C220" s="3" t="str">
        <f>C41</f>
        <v>&lt;# T889A #&gt;</v>
      </c>
    </row>
    <row r="221" spans="1:3"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x14ac:dyDescent="0.25">
      <c r="A226" s="8" t="s">
        <v>41</v>
      </c>
      <c r="B226" s="21">
        <f t="shared" si="13"/>
        <v>35.4</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percentage=35.4 /&gt;</v>
      </c>
    </row>
    <row r="234" spans="1:3" x14ac:dyDescent="0.25">
      <c r="A234" s="15"/>
      <c r="C234" s="3" t="str">
        <f>"  &lt;/Genotype&gt;"</f>
        <v xml:space="preserve">  &lt;/Genotype&gt;</v>
      </c>
    </row>
    <row r="235" spans="1:3"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14.1</v>
      </c>
      <c r="C237" s="3" t="s">
        <v>38</v>
      </c>
    </row>
    <row r="238" spans="1:3" x14ac:dyDescent="0.25">
      <c r="A238" s="8"/>
    </row>
    <row r="239" spans="1:3"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percentage=14.1 /&gt;</v>
      </c>
    </row>
    <row r="248" spans="1:3" x14ac:dyDescent="0.25">
      <c r="A248" s="15"/>
      <c r="C248" s="3" t="str">
        <f>"  &lt;/Genotype&gt;"</f>
        <v xml:space="preserve">  &lt;/Genotype&gt;</v>
      </c>
    </row>
    <row r="249" spans="1:3"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x14ac:dyDescent="0.25">
      <c r="A250" s="8" t="s">
        <v>47</v>
      </c>
      <c r="B250" s="9" t="str">
        <f t="shared" ref="B250:B251" si="15">L21</f>
        <v>This variant is not associated with increased risk.</v>
      </c>
      <c r="C250" s="3" t="s">
        <v>26</v>
      </c>
    </row>
    <row r="251" spans="1:3" x14ac:dyDescent="0.25">
      <c r="A251" s="8" t="s">
        <v>41</v>
      </c>
      <c r="B251" s="9">
        <f t="shared" si="15"/>
        <v>50.5</v>
      </c>
      <c r="C251" s="3" t="s">
        <v>38</v>
      </c>
    </row>
    <row r="252" spans="1:3" x14ac:dyDescent="0.25">
      <c r="A252" s="15"/>
    </row>
    <row r="253" spans="1:3" x14ac:dyDescent="0.25">
      <c r="A253" s="8"/>
      <c r="C253" s="3" t="str">
        <f>CONCATENATE("    ",B249)</f>
        <v xml:space="preserve">    Your CHRNA2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percentage=50.5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CHRNA2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CHRNA2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CHRNA2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5772-AEC5-4DF9-8913-BFC3FA6844F8}">
  <dimension ref="A1:AJ2523"/>
  <sheetViews>
    <sheetView topLeftCell="F8" workbookViewId="0">
      <selection activeCell="H11" sqref="H11:L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379</v>
      </c>
      <c r="C2" s="3" t="str">
        <f>CONCATENATE("# What does the ",B2," gene do?")</f>
        <v># What does the NOS3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7</v>
      </c>
      <c r="C6" s="3" t="str">
        <f>CONCATENATE("This gene is located on chromosome ",B6,". The ",B7," it creates acts in your ",B8)</f>
        <v>This gene is located on chromosome 7. The protein it creates acts in your spleen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405</v>
      </c>
      <c r="H8" s="3" t="s">
        <v>19</v>
      </c>
      <c r="I8" s="11" t="s">
        <v>20</v>
      </c>
      <c r="J8" s="3">
        <v>0.17299999999999999</v>
      </c>
      <c r="K8" s="3">
        <v>0.1</v>
      </c>
      <c r="L8" s="3">
        <f t="shared" si="0"/>
        <v>1.7299999999999998</v>
      </c>
      <c r="Y8" s="6"/>
      <c r="AC8" s="10"/>
    </row>
    <row r="9" spans="1:36" x14ac:dyDescent="0.25">
      <c r="A9" s="15" t="s">
        <v>21</v>
      </c>
      <c r="B9" s="9" t="s">
        <v>407</v>
      </c>
      <c r="C9" s="3" t="str">
        <f>CONCATENATE("&lt;TissueList ",B9," /&gt;")</f>
        <v>&lt;TissueList female tissue D005836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A150998920G</v>
      </c>
      <c r="I10" s="18" t="str">
        <f>B25</f>
        <v>C151010400T</v>
      </c>
      <c r="J10" s="18" t="str">
        <f>B31</f>
        <v>A2984+15G</v>
      </c>
      <c r="K10" s="18" t="str">
        <f>B37</f>
        <v>-51-762C=</v>
      </c>
      <c r="L10" s="18" t="str">
        <f>B43</f>
        <v>T894G</v>
      </c>
    </row>
    <row r="11" spans="1:36" x14ac:dyDescent="0.25">
      <c r="A11" s="8" t="s">
        <v>3</v>
      </c>
      <c r="B11" s="9" t="s">
        <v>379</v>
      </c>
      <c r="C11" s="3" t="str">
        <f>CONCATENATE("&lt;GeneAnalysis gene=",CHAR(34),B11,CHAR(34)," interval=",CHAR(34),B12,CHAR(34),"&gt; ")</f>
        <v xml:space="preserve">&lt;GeneAnalysis gene="NOS3" interval="NC_000007.14:g.150991056_151014599"&gt; </v>
      </c>
      <c r="H11" s="19" t="s">
        <v>394</v>
      </c>
      <c r="I11" s="19" t="s">
        <v>394</v>
      </c>
      <c r="J11" s="19" t="s">
        <v>394</v>
      </c>
      <c r="K11" s="19" t="s">
        <v>394</v>
      </c>
      <c r="L11" s="19" t="s">
        <v>394</v>
      </c>
      <c r="M11" s="19"/>
      <c r="N11" s="19"/>
      <c r="O11" s="20"/>
      <c r="P11" s="20"/>
      <c r="Q11" s="20"/>
      <c r="R11" s="20"/>
      <c r="S11" s="20"/>
      <c r="T11" s="20"/>
      <c r="U11" s="20"/>
      <c r="V11" s="20"/>
      <c r="W11" s="20"/>
      <c r="X11" s="20"/>
      <c r="Y11" s="20"/>
      <c r="Z11" s="20"/>
    </row>
    <row r="12" spans="1:36" x14ac:dyDescent="0.25">
      <c r="A12" s="8" t="s">
        <v>24</v>
      </c>
      <c r="B12" s="9" t="s">
        <v>406</v>
      </c>
      <c r="H12" s="9" t="s">
        <v>395</v>
      </c>
      <c r="I12" s="9" t="s">
        <v>397</v>
      </c>
      <c r="J12" s="9" t="s">
        <v>399</v>
      </c>
      <c r="K12" s="9" t="s">
        <v>403</v>
      </c>
      <c r="L12" s="9" t="s">
        <v>401</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NOS3?</v>
      </c>
      <c r="H13" s="9" t="s">
        <v>396</v>
      </c>
      <c r="I13" s="9" t="s">
        <v>398</v>
      </c>
      <c r="J13" s="9" t="s">
        <v>400</v>
      </c>
      <c r="K13" s="9" t="s">
        <v>404</v>
      </c>
      <c r="L13" s="9" t="s">
        <v>402</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[A2984+15G](https://www.ncbi.nlm.nih.gov/clinvar/variation/403250/)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[-51-762C=](https://www.ncbi.nlm.nih.gov/clinvar/variation/14016/)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[T894G (p.Asp298Glu)](https://www.ncbi.nlm.nih.gov/clinvar/variation/14015/)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NOS3: [A150998920G](https://www.ncbi.nlm.nih.gov/projects/SNP/snp_ref.cgi?rs=1007311
), [C151010400T](https://www.ncbi.nlm.nih.gov/projects/SNP/snp_ref.cgi?rs=2741343), [A2984+15G](https://www.ncbi.nlm.nih.gov/clinvar/variation/403250/), [-51-762C=](https://www.ncbi.nlm.nih.gov/clinvar/variation/14016/), and [T894G (p.Asp298Glu)](https://www.ncbi.nlm.nih.gov/clinvar/variation/14015/).</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49.4</v>
      </c>
      <c r="I16" s="9">
        <v>0</v>
      </c>
      <c r="J16" s="9">
        <v>23.6</v>
      </c>
      <c r="K16" s="9">
        <v>35.9</v>
      </c>
      <c r="L16" s="9">
        <v>2.9</v>
      </c>
      <c r="M16" s="9"/>
      <c r="N16" s="9"/>
      <c r="O16" s="9"/>
      <c r="P16" s="9"/>
      <c r="Q16" s="9"/>
      <c r="R16" s="9"/>
      <c r="S16" s="9"/>
      <c r="T16" s="9"/>
      <c r="U16" s="9"/>
      <c r="V16" s="9"/>
      <c r="W16" s="9"/>
      <c r="X16" s="9"/>
      <c r="Y16" s="9"/>
      <c r="Z16" s="9"/>
    </row>
    <row r="17" spans="1:26" x14ac:dyDescent="0.25">
      <c r="C17" s="3" t="str">
        <f>CONCATENATE("&lt;# ",B19," #&gt;")</f>
        <v>&lt;# A150998920G #&gt;</v>
      </c>
      <c r="H17" s="9" t="str">
        <f>CONCATENATE("People with this variant have two copies of the ",B22,"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[A2984+15G](https://www.ncbi.nlm.nih.gov/clinvar/variation/403250/)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[-51-762C=](https://www.ncbi.nlm.nih.gov/clinvar/variation/14016/)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[T894G (p.Asp298Glu)](https://www.ncbi.nlm.nih.gov/clinvar/variation/14015/)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28" t="s">
        <v>380</v>
      </c>
      <c r="C18" s="3" t="str">
        <f>CONCATENATE("  &lt;Variant hgvs=",CHAR(34),B18,CHAR(34)," name=",CHAR(34),B19,CHAR(34),"&gt; ")</f>
        <v xml:space="preserve">  &lt;Variant hgvs="NC_000007.14:g.150998920A&gt;G" name="A150998920G"&gt;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391</v>
      </c>
      <c r="H19" s="9">
        <v>33.6</v>
      </c>
      <c r="I19" s="9">
        <v>22.7</v>
      </c>
      <c r="J19" s="9">
        <v>5.3</v>
      </c>
      <c r="K19" s="9">
        <v>14.5</v>
      </c>
      <c r="L19" s="9">
        <v>0.8</v>
      </c>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c r="H20" s="9" t="str">
        <f>CONCATENATE("Your ",B11," gene has no variants. A normal gene is referred to as a ",CHAR(34),"wild-type",CHAR(34)," gene.")</f>
        <v>Your NOS3 gene has no variants. A normal gene is referred to as a "wild-type" gene.</v>
      </c>
      <c r="I20" s="9" t="str">
        <f>CONCATENATE("Your ",B11," gene has no variants. A normal gene is referred to as a ",CHAR(34),"wild-type",CHAR(34)," gene.")</f>
        <v>Your NOS3 gene has no variants. A normal gene is referred to as a "wild-type" gene.</v>
      </c>
      <c r="J20" s="9" t="str">
        <f>CONCATENATE("Your ",B11," gene has no variants. A normal gene is referred to as a ",CHAR(34),"wild-type",CHAR(34)," gene.")</f>
        <v>Your NOS3 gene has no variants. A normal gene is referred to as a "wild-type" gene.</v>
      </c>
      <c r="K20" s="9" t="str">
        <f>CONCATENATE("Your ",B11," gene has no variants. A normal gene is referred to as a ",CHAR(34),"wild-type",CHAR(34)," gene.")</f>
        <v>Your NOS3 gene has no variants. A normal gene is referred to as a "wild-type" gene.</v>
      </c>
      <c r="L20" s="9" t="str">
        <f>CONCATENATE("Your ",B11," gene has no variants. A normal gene is referred to as a ",CHAR(34),"wild-type",CHAR(34)," gene.")</f>
        <v>Your NOS3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390</v>
      </c>
      <c r="C22" s="3" t="str">
        <f>"  &lt;/Variant&gt;"</f>
        <v xml:space="preserve">  &lt;/Variant&gt;</v>
      </c>
      <c r="H22" s="9">
        <v>17</v>
      </c>
      <c r="I22" s="9">
        <v>77.3</v>
      </c>
      <c r="J22" s="9">
        <v>71.099999999999994</v>
      </c>
      <c r="K22" s="9">
        <v>49.6</v>
      </c>
      <c r="L22" s="9">
        <v>96.3</v>
      </c>
      <c r="M22" s="9"/>
      <c r="N22" s="9"/>
      <c r="O22" s="9"/>
      <c r="P22" s="9"/>
      <c r="Q22" s="9"/>
      <c r="R22" s="9"/>
      <c r="S22" s="9"/>
      <c r="T22" s="9"/>
      <c r="U22" s="9"/>
      <c r="V22" s="9"/>
      <c r="W22" s="9"/>
      <c r="X22" s="9"/>
      <c r="Y22" s="9"/>
      <c r="Z22" s="9"/>
    </row>
    <row r="23" spans="1:26" x14ac:dyDescent="0.25">
      <c r="A23" s="15"/>
      <c r="C23" s="3" t="str">
        <f>CONCATENATE("&lt;# ",B25," #&gt;")</f>
        <v>&lt;# C151010400T #&gt;</v>
      </c>
    </row>
    <row r="24" spans="1:26" x14ac:dyDescent="0.25">
      <c r="A24" s="8" t="s">
        <v>29</v>
      </c>
      <c r="B24" s="28" t="s">
        <v>381</v>
      </c>
      <c r="C24" s="3" t="str">
        <f>CONCATENATE("  &lt;Variant hgvs=",CHAR(34),B24,CHAR(34)," name=",CHAR(34),B25,CHAR(34),"&gt; ")</f>
        <v xml:space="preserve">  &lt;Variant hgvs="NC_000007.14:g.151010400C&gt;T" name="C151010400T"&gt; </v>
      </c>
    </row>
    <row r="25" spans="1:26" x14ac:dyDescent="0.25">
      <c r="A25" s="15" t="s">
        <v>30</v>
      </c>
      <c r="B25" s="9" t="s">
        <v>392</v>
      </c>
    </row>
    <row r="26" spans="1:26" x14ac:dyDescent="0.25">
      <c r="A26" s="15" t="s">
        <v>31</v>
      </c>
      <c r="B26" s="9" t="str">
        <f>"cytosine (C)"</f>
        <v>cytosine (C)</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393</v>
      </c>
      <c r="C28" s="3" t="str">
        <f>"  &lt;/Variant&gt;"</f>
        <v xml:space="preserve">  &lt;/Variant&gt;</v>
      </c>
    </row>
    <row r="29" spans="1:26" x14ac:dyDescent="0.25">
      <c r="A29" s="8"/>
      <c r="C29" s="3" t="str">
        <f>CONCATENATE("&lt;# ",B31," #&gt;")</f>
        <v>&lt;# A2984+15G #&gt;</v>
      </c>
    </row>
    <row r="30" spans="1:26" x14ac:dyDescent="0.25">
      <c r="A30" s="8" t="s">
        <v>29</v>
      </c>
      <c r="B30" s="19" t="s">
        <v>382</v>
      </c>
      <c r="C30" s="3" t="str">
        <f>CONCATENATE("  &lt;Variant hgvs=",CHAR(34),B30,CHAR(34)," name=",CHAR(34),B31,CHAR(34),"&gt; ")</f>
        <v xml:space="preserve">  &lt;Variant hgvs="NC_000007.14:g.151011001A&gt;G" name="A2984+15G"&gt; </v>
      </c>
    </row>
    <row r="31" spans="1:26" x14ac:dyDescent="0.25">
      <c r="A31" s="15" t="s">
        <v>30</v>
      </c>
      <c r="B31" s="9" t="s">
        <v>385</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386</v>
      </c>
      <c r="C34" s="3" t="str">
        <f>"  &lt;/Variant&gt;"</f>
        <v xml:space="preserve">  &lt;/Variant&gt;</v>
      </c>
    </row>
    <row r="35" spans="1:3" x14ac:dyDescent="0.25">
      <c r="A35" s="15"/>
      <c r="C35" s="3" t="str">
        <f>CONCATENATE("&lt;# ",B37," #&gt;")</f>
        <v>&lt;# -51-762C= #&gt;</v>
      </c>
    </row>
    <row r="36" spans="1:3" x14ac:dyDescent="0.25">
      <c r="A36" s="8" t="s">
        <v>29</v>
      </c>
      <c r="B36" s="31" t="s">
        <v>384</v>
      </c>
      <c r="C36" s="3" t="str">
        <f>CONCATENATE("  &lt;Variant hgvs=",CHAR(34),B36,CHAR(34)," name=",CHAR(34),B37,CHAR(34),"&gt; ")</f>
        <v xml:space="preserve">  &lt;Variant hgvs="NC_000007.14:g.150992991C=" name="-51-762C="&gt; </v>
      </c>
    </row>
    <row r="37" spans="1:3" x14ac:dyDescent="0.25">
      <c r="A37" s="15" t="s">
        <v>30</v>
      </c>
      <c r="B37" s="9" t="str">
        <f>"-51-762C="</f>
        <v>-51-762C=</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387</v>
      </c>
      <c r="C40" s="3" t="str">
        <f>"  &lt;/Variant&gt;"</f>
        <v xml:space="preserve">  &lt;/Variant&gt;</v>
      </c>
    </row>
    <row r="41" spans="1:3" x14ac:dyDescent="0.25">
      <c r="A41" s="15"/>
      <c r="C41" s="3" t="str">
        <f>CONCATENATE("&lt;# ",B43," #&gt;")</f>
        <v>&lt;# T894G #&gt;</v>
      </c>
    </row>
    <row r="42" spans="1:3" x14ac:dyDescent="0.25">
      <c r="A42" s="8" t="s">
        <v>29</v>
      </c>
      <c r="B42" s="19" t="s">
        <v>383</v>
      </c>
      <c r="C42" s="3" t="str">
        <f>CONCATENATE("  &lt;Variant hgvs=",CHAR(34),B42,CHAR(34)," name=",CHAR(34),B43,CHAR(34),"&gt; ")</f>
        <v xml:space="preserve">  &lt;Variant hgvs="NC_000007.14:g.150999023T&gt;G" name="T894G"&gt; </v>
      </c>
    </row>
    <row r="43" spans="1:3" x14ac:dyDescent="0.25">
      <c r="A43" s="15" t="s">
        <v>30</v>
      </c>
      <c r="B43" s="9" t="s">
        <v>388</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NOS3 gene from thymine (T) to guanine (G) resulting in incorrect protein function. This substitution of a single nucleotide is known as a missense variant.</v>
      </c>
    </row>
    <row r="45" spans="1:3" x14ac:dyDescent="0.25">
      <c r="A45" s="15" t="s">
        <v>33</v>
      </c>
      <c r="B45" s="9" t="s">
        <v>34</v>
      </c>
    </row>
    <row r="46" spans="1:3" x14ac:dyDescent="0.25">
      <c r="A46" s="15" t="s">
        <v>35</v>
      </c>
      <c r="B46" s="9" t="s">
        <v>389</v>
      </c>
      <c r="C46" s="3" t="str">
        <f>"  &lt;/Variant&gt;"</f>
        <v xml:space="preserve">  &lt;/Variant&gt;</v>
      </c>
    </row>
    <row r="47" spans="1:3" s="18" customFormat="1" x14ac:dyDescent="0.25">
      <c r="A47" s="27"/>
      <c r="B47" s="17"/>
    </row>
    <row r="48" spans="1:3" s="18" customFormat="1" x14ac:dyDescent="0.25">
      <c r="A48" s="27"/>
      <c r="B48" s="17"/>
      <c r="C48" s="18" t="str">
        <f>C17</f>
        <v>&lt;# A150998920G #&gt;</v>
      </c>
    </row>
    <row r="49" spans="1:3" x14ac:dyDescent="0.25">
      <c r="A49" s="15" t="s">
        <v>37</v>
      </c>
      <c r="B49" s="21" t="str">
        <f>H11</f>
        <v>NC_000007.14:g.</v>
      </c>
      <c r="C49" s="3" t="str">
        <f>CONCATENATE("  &lt;Genotype hgvs=",CHAR(34),B49,B50,";",B51,CHAR(34)," name=",CHAR(34),B19,CHAR(34),"&gt; ")</f>
        <v xml:space="preserve">  &lt;Genotype hgvs="NC_000007.14:g.[150998920A&gt;G];[150998920=]" name="A150998920G"&gt; </v>
      </c>
    </row>
    <row r="50" spans="1:3" x14ac:dyDescent="0.25">
      <c r="A50" s="15" t="s">
        <v>35</v>
      </c>
      <c r="B50" s="21" t="str">
        <f t="shared" ref="B50:B54" si="1">H12</f>
        <v>[150998920A&gt;G]</v>
      </c>
    </row>
    <row r="51" spans="1:3" x14ac:dyDescent="0.25">
      <c r="A51" s="15" t="s">
        <v>31</v>
      </c>
      <c r="B51" s="21" t="str">
        <f t="shared" si="1"/>
        <v>[150998920=]</v>
      </c>
      <c r="C51" s="3" t="s">
        <v>38</v>
      </c>
    </row>
    <row r="52" spans="1:3" x14ac:dyDescent="0.25">
      <c r="A52" s="15" t="s">
        <v>39</v>
      </c>
      <c r="B52" s="21" t="str">
        <f t="shared" si="1"/>
        <v>People with this variant have one copy of the [A150998920G](https://www.ncbi.nlm.nih.gov/projects/SNP/snp_ref.cgi?rs=1007311
)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[A150998920G](https://www.ncbi.nlm.nih.gov/projects/SNP/snp_ref.cgi?rs=1007311
) variant. This substitution of a single nucleotide is known as a missense mutation.</v>
      </c>
    </row>
    <row r="54" spans="1:3" x14ac:dyDescent="0.25">
      <c r="A54" s="8" t="s">
        <v>41</v>
      </c>
      <c r="B54" s="21">
        <f t="shared" si="1"/>
        <v>49.4</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percentage=49.4 /&gt;</v>
      </c>
    </row>
    <row r="62" spans="1:3" x14ac:dyDescent="0.25">
      <c r="A62" s="15"/>
      <c r="C62" s="3" t="str">
        <f>"  &lt;/Genotype&gt;"</f>
        <v xml:space="preserve">  &lt;/Genotype&gt;</v>
      </c>
    </row>
    <row r="63" spans="1:3" x14ac:dyDescent="0.25">
      <c r="A63" s="15" t="s">
        <v>44</v>
      </c>
      <c r="B63" s="9" t="str">
        <f>H17</f>
        <v>People with this variant have two copies of the [A150998920G](https://www.ncbi.nlm.nih.gov/projects/SNP/snp_ref.cgi?rs=1007311
) variant. This substitution of a single nucleotide is known as a missense mutation.</v>
      </c>
      <c r="C63" s="3" t="str">
        <f>CONCATENATE("  &lt;Genotype hgvs=",CHAR(34),B49,B50,";",B50,CHAR(34)," name=",CHAR(34),B19,CHAR(34),"&gt; ")</f>
        <v xml:space="preserve">  &lt;Genotype hgvs="NC_000007.14:g.[150998920A&gt;G];[150998920A&gt;G]" name="A150998920G"&gt;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33.6</v>
      </c>
      <c r="C65" s="3" t="s">
        <v>38</v>
      </c>
    </row>
    <row r="66" spans="1:3" x14ac:dyDescent="0.25">
      <c r="A66" s="8"/>
    </row>
    <row r="67" spans="1:3" x14ac:dyDescent="0.25">
      <c r="A67" s="15"/>
      <c r="C67" s="3" t="str">
        <f>CONCATENATE("    ",B63)</f>
        <v xml:space="preserve">    People with this variant have two copies of the [A150998920G](https://www.ncbi.nlm.nih.gov/projects/SNP/snp_ref.cgi?rs=1007311
)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percentage=33.6 /&gt;</v>
      </c>
    </row>
    <row r="76" spans="1:3" x14ac:dyDescent="0.25">
      <c r="A76" s="15"/>
      <c r="C76" s="3" t="str">
        <f>"  &lt;/Genotype&gt;"</f>
        <v xml:space="preserve">  &lt;/Genotype&gt;</v>
      </c>
    </row>
    <row r="77" spans="1:3" x14ac:dyDescent="0.25">
      <c r="A77" s="15" t="s">
        <v>46</v>
      </c>
      <c r="B77" s="9" t="str">
        <f>H20</f>
        <v>Your NOS3 gene has no variants. A normal gene is referred to as a "wild-type" gene.</v>
      </c>
      <c r="C77" s="3" t="str">
        <f>CONCATENATE("  &lt;Genotype hgvs=",CHAR(34),B49,B51,";",B51,CHAR(34)," name=",CHAR(34),B19,CHAR(34),"&gt; ")</f>
        <v xml:space="preserve">  &lt;Genotype hgvs="NC_000007.14:g.[150998920=];[150998920=]" name="A150998920G"&gt; </v>
      </c>
    </row>
    <row r="78" spans="1:3" x14ac:dyDescent="0.25">
      <c r="A78" s="8" t="s">
        <v>47</v>
      </c>
      <c r="B78" s="9" t="str">
        <f t="shared" ref="B78:B79" si="3">H21</f>
        <v>This variant is not associated with increased risk.</v>
      </c>
      <c r="C78" s="3" t="s">
        <v>26</v>
      </c>
    </row>
    <row r="79" spans="1:3" x14ac:dyDescent="0.25">
      <c r="A79" s="8" t="s">
        <v>41</v>
      </c>
      <c r="B79" s="9">
        <f t="shared" si="3"/>
        <v>17</v>
      </c>
      <c r="C79" s="3" t="s">
        <v>38</v>
      </c>
    </row>
    <row r="80" spans="1:3" x14ac:dyDescent="0.25">
      <c r="A80" s="15"/>
    </row>
    <row r="81" spans="1:3" x14ac:dyDescent="0.25">
      <c r="A81" s="8"/>
      <c r="C81" s="3" t="str">
        <f>CONCATENATE("    ",B77)</f>
        <v xml:space="preserve">    Your NOS3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percentage=17 /&gt;</v>
      </c>
    </row>
    <row r="90" spans="1:3" x14ac:dyDescent="0.25">
      <c r="A90" s="15"/>
      <c r="C90" s="3" t="str">
        <f>"  &lt;/Genotype&gt;"</f>
        <v xml:space="preserve">  &lt;/Genotype&gt;</v>
      </c>
    </row>
    <row r="91" spans="1:3" x14ac:dyDescent="0.25">
      <c r="A91" s="15"/>
      <c r="C91" s="3" t="str">
        <f>C23</f>
        <v>&lt;# C151010400T #&gt;</v>
      </c>
    </row>
    <row r="92" spans="1:3" x14ac:dyDescent="0.25">
      <c r="A92" s="15" t="s">
        <v>37</v>
      </c>
      <c r="B92" s="21" t="str">
        <f>I11</f>
        <v>NC_000007.14:g.</v>
      </c>
      <c r="C92" s="3" t="str">
        <f>CONCATENATE("  &lt;Genotype hgvs=",CHAR(34),B92,B93,";",B94,CHAR(34)," name=",CHAR(34),B25,CHAR(34),"&gt; ")</f>
        <v xml:space="preserve">  &lt;Genotype hgvs="NC_000007.14:g.[151010400C&gt;T];[151010400=]" name="C151010400T"&gt; </v>
      </c>
    </row>
    <row r="93" spans="1:3" x14ac:dyDescent="0.25">
      <c r="A93" s="15" t="s">
        <v>35</v>
      </c>
      <c r="B93" s="21" t="str">
        <f t="shared" ref="B93:B97" si="4">I12</f>
        <v>[151010400C&gt;T]</v>
      </c>
    </row>
    <row r="94" spans="1:3" x14ac:dyDescent="0.25">
      <c r="A94" s="15" t="s">
        <v>31</v>
      </c>
      <c r="B94" s="21" t="str">
        <f t="shared" si="4"/>
        <v>[151010400=]</v>
      </c>
      <c r="C94" s="3" t="s">
        <v>38</v>
      </c>
    </row>
    <row r="95" spans="1:3" x14ac:dyDescent="0.25">
      <c r="A95" s="15" t="s">
        <v>39</v>
      </c>
      <c r="B95" s="21" t="str">
        <f t="shared" si="4"/>
        <v>People with this variant have one copy of the [C151010400T](https://www.ncbi.nlm.nih.gov/projects/SNP/snp_ref.cgi?rs=2741343)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[C151010400T](https://www.ncbi.nlm.nih.gov/projects/SNP/snp_ref.cgi?rs=2741343) variant. This substitution of a single nucleotide is known as a missense mutation.</v>
      </c>
    </row>
    <row r="97" spans="1:3" x14ac:dyDescent="0.25">
      <c r="A97" s="8" t="s">
        <v>41</v>
      </c>
      <c r="B97" s="21">
        <f t="shared" si="4"/>
        <v>0</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percentage=0 /&gt;</v>
      </c>
    </row>
    <row r="105" spans="1:3" x14ac:dyDescent="0.25">
      <c r="A105" s="15"/>
      <c r="C105" s="3" t="str">
        <f>"  &lt;/Genotype&gt;"</f>
        <v xml:space="preserve">  &lt;/Genotype&gt;</v>
      </c>
    </row>
    <row r="106" spans="1:3" x14ac:dyDescent="0.25">
      <c r="A106" s="15" t="s">
        <v>44</v>
      </c>
      <c r="B106" s="9" t="str">
        <f>I17</f>
        <v>People with this variant have two copies of the [C151010400T](https://www.ncbi.nlm.nih.gov/projects/SNP/snp_ref.cgi?rs=2741343) variant. This substitution of a single nucleotide is known as a missense mutation.</v>
      </c>
      <c r="C106" s="3" t="str">
        <f>CONCATENATE("  &lt;Genotype hgvs=",CHAR(34),B92,B93,";",B93,CHAR(34)," name=",CHAR(34),B25,CHAR(34),"&gt; ")</f>
        <v xml:space="preserve">  &lt;Genotype hgvs="NC_000007.14:g.[151010400C&gt;T];[151010400C&gt;T]" name="C151010400T"&gt;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22.7</v>
      </c>
      <c r="C108" s="3" t="s">
        <v>38</v>
      </c>
    </row>
    <row r="109" spans="1:3" x14ac:dyDescent="0.25">
      <c r="A109" s="8"/>
    </row>
    <row r="110" spans="1:3" x14ac:dyDescent="0.25">
      <c r="A110" s="15"/>
      <c r="C110" s="3" t="str">
        <f>CONCATENATE("    ",B106)</f>
        <v xml:space="preserve">    People with this variant have two copies of the [C151010400T](https://www.ncbi.nlm.nih.gov/projects/SNP/snp_ref.cgi?rs=2741343)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percentage=22.7 /&gt;</v>
      </c>
    </row>
    <row r="119" spans="1:3" x14ac:dyDescent="0.25">
      <c r="A119" s="15"/>
      <c r="C119" s="3" t="str">
        <f>"  &lt;/Genotype&gt;"</f>
        <v xml:space="preserve">  &lt;/Genotype&gt;</v>
      </c>
    </row>
    <row r="120" spans="1:3" x14ac:dyDescent="0.25">
      <c r="A120" s="15" t="s">
        <v>46</v>
      </c>
      <c r="B120" s="9" t="str">
        <f>I20</f>
        <v>Your NOS3 gene has no variants. A normal gene is referred to as a "wild-type" gene.</v>
      </c>
      <c r="C120" s="3" t="str">
        <f>CONCATENATE("  &lt;Genotype hgvs=",CHAR(34),B92,B94,";",B94,CHAR(34)," name=",CHAR(34),B25,CHAR(34),"&gt; ")</f>
        <v xml:space="preserve">  &lt;Genotype hgvs="NC_000007.14:g.[151010400=];[151010400=]" name="C151010400T"&gt; </v>
      </c>
    </row>
    <row r="121" spans="1:3" x14ac:dyDescent="0.25">
      <c r="A121" s="8" t="s">
        <v>47</v>
      </c>
      <c r="B121" s="9" t="str">
        <f t="shared" ref="B121:B122" si="6">I21</f>
        <v>This variant is not associated with increased risk.</v>
      </c>
      <c r="C121" s="3" t="s">
        <v>26</v>
      </c>
    </row>
    <row r="122" spans="1:3" x14ac:dyDescent="0.25">
      <c r="A122" s="8" t="s">
        <v>41</v>
      </c>
      <c r="B122" s="9">
        <f t="shared" si="6"/>
        <v>77.3</v>
      </c>
      <c r="C122" s="3" t="s">
        <v>38</v>
      </c>
    </row>
    <row r="123" spans="1:3" x14ac:dyDescent="0.25">
      <c r="A123" s="15"/>
    </row>
    <row r="124" spans="1:3" x14ac:dyDescent="0.25">
      <c r="A124" s="8"/>
      <c r="C124" s="3" t="str">
        <f>CONCATENATE("    ",B120)</f>
        <v xml:space="preserve">    Your NOS3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percentage=77.3 /&gt;</v>
      </c>
    </row>
    <row r="133" spans="1:3" x14ac:dyDescent="0.25">
      <c r="A133" s="15"/>
      <c r="C133" s="3" t="str">
        <f>"  &lt;/Genotype&gt;"</f>
        <v xml:space="preserve">  &lt;/Genotype&gt;</v>
      </c>
    </row>
    <row r="134" spans="1:3" x14ac:dyDescent="0.25">
      <c r="A134" s="15"/>
      <c r="C134" s="3" t="str">
        <f>C29</f>
        <v>&lt;# A2984+15G #&gt;</v>
      </c>
    </row>
    <row r="135" spans="1:3" x14ac:dyDescent="0.25">
      <c r="A135" s="15" t="s">
        <v>37</v>
      </c>
      <c r="B135" s="21" t="str">
        <f>J11</f>
        <v>NC_000007.14:g.</v>
      </c>
      <c r="C135" s="3" t="str">
        <f>CONCATENATE("  &lt;Genotype hgvs=",CHAR(34),B135,B136,";",B137,CHAR(34)," name=",CHAR(34),B31,CHAR(34),"&gt; ")</f>
        <v xml:space="preserve">  &lt;Genotype hgvs="NC_000007.14:g.[151011001A&gt;G];[151011001=]" name="A2984+15G"&gt; </v>
      </c>
    </row>
    <row r="136" spans="1:3" x14ac:dyDescent="0.25">
      <c r="A136" s="15" t="s">
        <v>35</v>
      </c>
      <c r="B136" s="21" t="str">
        <f t="shared" ref="B136:B140" si="7">J12</f>
        <v>[151011001A&gt;G]</v>
      </c>
    </row>
    <row r="137" spans="1:3" x14ac:dyDescent="0.25">
      <c r="A137" s="15" t="s">
        <v>31</v>
      </c>
      <c r="B137" s="21" t="str">
        <f t="shared" si="7"/>
        <v>[151011001=]</v>
      </c>
      <c r="C137" s="3" t="s">
        <v>38</v>
      </c>
    </row>
    <row r="138" spans="1:3" x14ac:dyDescent="0.25">
      <c r="A138" s="15" t="s">
        <v>39</v>
      </c>
      <c r="B138" s="21" t="str">
        <f t="shared" si="7"/>
        <v>People with this variant have one copy of the [A2984+15G](https://www.ncbi.nlm.nih.gov/clinvar/variation/403250/)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[A2984+15G](https://www.ncbi.nlm.nih.gov/clinvar/variation/403250/) variant. This substitution of a single nucleotide is known as a missense mutation.</v>
      </c>
    </row>
    <row r="140" spans="1:3" x14ac:dyDescent="0.25">
      <c r="A140" s="8" t="s">
        <v>41</v>
      </c>
      <c r="B140" s="21">
        <f t="shared" si="7"/>
        <v>23.6</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percentage=23.6 /&gt;</v>
      </c>
    </row>
    <row r="148" spans="1:3" x14ac:dyDescent="0.25">
      <c r="A148" s="15"/>
      <c r="C148" s="3" t="str">
        <f>"  &lt;/Genotype&gt;"</f>
        <v xml:space="preserve">  &lt;/Genotype&gt;</v>
      </c>
    </row>
    <row r="149" spans="1:3" x14ac:dyDescent="0.25">
      <c r="A149" s="15" t="s">
        <v>44</v>
      </c>
      <c r="B149" s="9" t="str">
        <f>J17</f>
        <v>People with this variant have two copies of the [A2984+15G](https://www.ncbi.nlm.nih.gov/clinvar/variation/403250/) variant. This substitution of a single nucleotide is known as a missense mutation.</v>
      </c>
      <c r="C149" s="3" t="str">
        <f>CONCATENATE("  &lt;Genotype hgvs=",CHAR(34),B135,B136,";",B136,CHAR(34)," name=",CHAR(34),B31,CHAR(34),"&gt; ")</f>
        <v xml:space="preserve">  &lt;Genotype hgvs="NC_000007.14:g.[151011001A&gt;G];[151011001A&gt;G]" name="A2984+15G"&gt;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5.3</v>
      </c>
      <c r="C151" s="3" t="s">
        <v>38</v>
      </c>
    </row>
    <row r="152" spans="1:3" x14ac:dyDescent="0.25">
      <c r="A152" s="8"/>
    </row>
    <row r="153" spans="1:3" x14ac:dyDescent="0.25">
      <c r="A153" s="15"/>
      <c r="C153" s="3" t="str">
        <f>CONCATENATE("    ",B149)</f>
        <v xml:space="preserve">    People with this variant have two copies of the [A2984+15G](https://www.ncbi.nlm.nih.gov/clinvar/variation/403250/)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percentage=5.3 /&gt;</v>
      </c>
    </row>
    <row r="162" spans="1:3" x14ac:dyDescent="0.25">
      <c r="A162" s="15"/>
      <c r="C162" s="3" t="str">
        <f>"  &lt;/Genotype&gt;"</f>
        <v xml:space="preserve">  &lt;/Genotype&gt;</v>
      </c>
    </row>
    <row r="163" spans="1:3" x14ac:dyDescent="0.25">
      <c r="A163" s="15" t="s">
        <v>46</v>
      </c>
      <c r="B163" s="9" t="str">
        <f>J20</f>
        <v>Your NOS3 gene has no variants. A normal gene is referred to as a "wild-type" gene.</v>
      </c>
      <c r="C163" s="3" t="str">
        <f>CONCATENATE("  &lt;Genotype hgvs=",CHAR(34),B135,B137,";",B137,CHAR(34)," name=",CHAR(34),B31,CHAR(34),"&gt; ")</f>
        <v xml:space="preserve">  &lt;Genotype hgvs="NC_000007.14:g.[151011001=];[151011001=]" name="A2984+15G"&gt; </v>
      </c>
    </row>
    <row r="164" spans="1:3" x14ac:dyDescent="0.25">
      <c r="A164" s="8" t="s">
        <v>47</v>
      </c>
      <c r="B164" s="9" t="str">
        <f t="shared" ref="B164:B165" si="9">J21</f>
        <v>This variant is not associated with increased risk.</v>
      </c>
      <c r="C164" s="3" t="s">
        <v>26</v>
      </c>
    </row>
    <row r="165" spans="1:3" x14ac:dyDescent="0.25">
      <c r="A165" s="8" t="s">
        <v>41</v>
      </c>
      <c r="B165" s="9">
        <f t="shared" si="9"/>
        <v>71.099999999999994</v>
      </c>
      <c r="C165" s="3" t="s">
        <v>38</v>
      </c>
    </row>
    <row r="166" spans="1:3" x14ac:dyDescent="0.25">
      <c r="A166" s="15"/>
    </row>
    <row r="167" spans="1:3" x14ac:dyDescent="0.25">
      <c r="A167" s="8"/>
      <c r="C167" s="3" t="str">
        <f>CONCATENATE("    ",B163)</f>
        <v xml:space="preserve">    Your NOS3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percentage=71.1 /&gt;</v>
      </c>
    </row>
    <row r="176" spans="1:3" x14ac:dyDescent="0.25">
      <c r="A176" s="15"/>
      <c r="C176" s="3" t="str">
        <f>"  &lt;/Genotype&gt;"</f>
        <v xml:space="preserve">  &lt;/Genotype&gt;</v>
      </c>
    </row>
    <row r="177" spans="1:3" x14ac:dyDescent="0.25">
      <c r="A177" s="15"/>
      <c r="C177" s="3" t="str">
        <f>C35</f>
        <v>&lt;# -51-762C= #&gt;</v>
      </c>
    </row>
    <row r="178" spans="1:3" x14ac:dyDescent="0.25">
      <c r="A178" s="15" t="s">
        <v>37</v>
      </c>
      <c r="B178" s="21" t="str">
        <f>K11</f>
        <v>NC_000007.14:g.</v>
      </c>
      <c r="C178" s="3" t="str">
        <f>CONCATENATE("  &lt;Genotype hgvs=",CHAR(34),B178,B179,";",B180,CHAR(34)," name=",CHAR(34),B37,CHAR(34),"&gt; ")</f>
        <v xml:space="preserve">  &lt;Genotype hgvs="NC_000007.14:g.[150992991C=];[150992991=]" name="-51-762C="&gt; </v>
      </c>
    </row>
    <row r="179" spans="1:3" x14ac:dyDescent="0.25">
      <c r="A179" s="15" t="s">
        <v>35</v>
      </c>
      <c r="B179" s="21" t="str">
        <f t="shared" ref="B179:B183" si="10">K12</f>
        <v>[150992991C=]</v>
      </c>
    </row>
    <row r="180" spans="1:3" x14ac:dyDescent="0.25">
      <c r="A180" s="15" t="s">
        <v>31</v>
      </c>
      <c r="B180" s="21" t="str">
        <f t="shared" si="10"/>
        <v>[150992991=]</v>
      </c>
      <c r="C180" s="3" t="s">
        <v>38</v>
      </c>
    </row>
    <row r="181" spans="1:3" x14ac:dyDescent="0.25">
      <c r="A181" s="15" t="s">
        <v>39</v>
      </c>
      <c r="B181" s="21" t="str">
        <f t="shared" si="10"/>
        <v>People with this variant have one copy of the [-51-762C=](https://www.ncbi.nlm.nih.gov/clinvar/variation/14016/)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[-51-762C=](https://www.ncbi.nlm.nih.gov/clinvar/variation/14016/) variant. This substitution of a single nucleotide is known as a missense mutation.</v>
      </c>
    </row>
    <row r="183" spans="1:3" x14ac:dyDescent="0.25">
      <c r="A183" s="8" t="s">
        <v>41</v>
      </c>
      <c r="B183" s="21">
        <f t="shared" si="10"/>
        <v>35.9</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percentage=35.9 /&gt;</v>
      </c>
    </row>
    <row r="191" spans="1:3" x14ac:dyDescent="0.25">
      <c r="A191" s="15"/>
      <c r="C191" s="3" t="str">
        <f>"  &lt;/Genotype&gt;"</f>
        <v xml:space="preserve">  &lt;/Genotype&gt;</v>
      </c>
    </row>
    <row r="192" spans="1:3" x14ac:dyDescent="0.25">
      <c r="A192" s="15" t="s">
        <v>44</v>
      </c>
      <c r="B192" s="9" t="str">
        <f>K17</f>
        <v>People with this variant have two copies of the [-51-762C=](https://www.ncbi.nlm.nih.gov/clinvar/variation/14016/) variant. This substitution of a single nucleotide is known as a missense mutation.</v>
      </c>
      <c r="C192" s="3" t="str">
        <f>CONCATENATE("  &lt;Genotype hgvs=",CHAR(34),B178,B179,";",B179,CHAR(34)," name=",CHAR(34),B37,CHAR(34),"&gt; ")</f>
        <v xml:space="preserve">  &lt;Genotype hgvs="NC_000007.14:g.[150992991C=];[150992991C=]" name="-51-762C="&gt;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14.5</v>
      </c>
      <c r="C194" s="3" t="s">
        <v>38</v>
      </c>
    </row>
    <row r="195" spans="1:3" x14ac:dyDescent="0.25">
      <c r="A195" s="8"/>
    </row>
    <row r="196" spans="1:3" x14ac:dyDescent="0.25">
      <c r="A196" s="15"/>
      <c r="C196" s="3" t="str">
        <f>CONCATENATE("    ",B192)</f>
        <v xml:space="preserve">    People with this variant have two copies of the [-51-762C=](https://www.ncbi.nlm.nih.gov/clinvar/variation/14016/)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percentage=14.5 /&gt;</v>
      </c>
    </row>
    <row r="205" spans="1:3" x14ac:dyDescent="0.25">
      <c r="A205" s="15"/>
      <c r="C205" s="3" t="str">
        <f>"  &lt;/Genotype&gt;"</f>
        <v xml:space="preserve">  &lt;/Genotype&gt;</v>
      </c>
    </row>
    <row r="206" spans="1:3" x14ac:dyDescent="0.25">
      <c r="A206" s="15" t="s">
        <v>46</v>
      </c>
      <c r="B206" s="9" t="str">
        <f>K20</f>
        <v>Your NOS3 gene has no variants. A normal gene is referred to as a "wild-type" gene.</v>
      </c>
      <c r="C206" s="3" t="str">
        <f>CONCATENATE("  &lt;Genotype hgvs=",CHAR(34),B178,B180,";",B180,CHAR(34)," name=",CHAR(34),B37,CHAR(34),"&gt; ")</f>
        <v xml:space="preserve">  &lt;Genotype hgvs="NC_000007.14:g.[150992991=];[150992991=]" name="-51-762C="&gt; </v>
      </c>
    </row>
    <row r="207" spans="1:3" x14ac:dyDescent="0.25">
      <c r="A207" s="8" t="s">
        <v>47</v>
      </c>
      <c r="B207" s="9" t="str">
        <f t="shared" ref="B207:B208" si="12">K21</f>
        <v>This variant is not associated with increased risk.</v>
      </c>
      <c r="C207" s="3" t="s">
        <v>26</v>
      </c>
    </row>
    <row r="208" spans="1:3" x14ac:dyDescent="0.25">
      <c r="A208" s="8" t="s">
        <v>41</v>
      </c>
      <c r="B208" s="9">
        <f t="shared" si="12"/>
        <v>49.6</v>
      </c>
      <c r="C208" s="3" t="s">
        <v>38</v>
      </c>
    </row>
    <row r="209" spans="1:3" x14ac:dyDescent="0.25">
      <c r="A209" s="15"/>
    </row>
    <row r="210" spans="1:3" x14ac:dyDescent="0.25">
      <c r="A210" s="8"/>
      <c r="C210" s="3" t="str">
        <f>CONCATENATE("    ",B206)</f>
        <v xml:space="preserve">    Your NOS3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percentage=49.6 /&gt;</v>
      </c>
    </row>
    <row r="219" spans="1:3" x14ac:dyDescent="0.25">
      <c r="A219" s="15"/>
      <c r="C219" s="3" t="str">
        <f>"  &lt;/Genotype&gt;"</f>
        <v xml:space="preserve">  &lt;/Genotype&gt;</v>
      </c>
    </row>
    <row r="220" spans="1:3" x14ac:dyDescent="0.25">
      <c r="A220" s="15"/>
      <c r="C220" s="3" t="str">
        <f>C41</f>
        <v>&lt;# T894G #&gt;</v>
      </c>
    </row>
    <row r="221" spans="1:3" x14ac:dyDescent="0.25">
      <c r="A221" s="15" t="s">
        <v>37</v>
      </c>
      <c r="B221" s="21" t="str">
        <f>L11</f>
        <v>NC_000007.14:g.</v>
      </c>
      <c r="C221" s="3" t="str">
        <f>CONCATENATE("  &lt;Genotype hgvs=",CHAR(34),B221,B222,";",B223,CHAR(34)," name=",CHAR(34),B43,CHAR(34),"&gt; ")</f>
        <v xml:space="preserve">  &lt;Genotype hgvs="NC_000007.14:g.[150999023T&gt;G];[150999023=]" name="T894G"&gt; </v>
      </c>
    </row>
    <row r="222" spans="1:3" x14ac:dyDescent="0.25">
      <c r="A222" s="15" t="s">
        <v>35</v>
      </c>
      <c r="B222" s="21" t="str">
        <f t="shared" ref="B222:B226" si="13">L12</f>
        <v>[150999023T&gt;G]</v>
      </c>
    </row>
    <row r="223" spans="1:3" x14ac:dyDescent="0.25">
      <c r="A223" s="15" t="s">
        <v>31</v>
      </c>
      <c r="B223" s="21" t="str">
        <f t="shared" si="13"/>
        <v>[150999023=]</v>
      </c>
      <c r="C223" s="3" t="s">
        <v>38</v>
      </c>
    </row>
    <row r="224" spans="1:3" x14ac:dyDescent="0.25">
      <c r="A224" s="15" t="s">
        <v>39</v>
      </c>
      <c r="B224" s="21" t="str">
        <f t="shared" si="13"/>
        <v>People with this variant have one copy of the [T894G (p.Asp298Glu)](https://www.ncbi.nlm.nih.gov/clinvar/variation/14015/)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[T894G (p.Asp298Glu)](https://www.ncbi.nlm.nih.gov/clinvar/variation/14015/) variant. This substitution of a single nucleotide is known as a missense mutation.</v>
      </c>
    </row>
    <row r="226" spans="1:3" x14ac:dyDescent="0.25">
      <c r="A226" s="8" t="s">
        <v>41</v>
      </c>
      <c r="B226" s="21">
        <f t="shared" si="13"/>
        <v>2.9</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percentage=2.9 /&gt;</v>
      </c>
    </row>
    <row r="234" spans="1:3" x14ac:dyDescent="0.25">
      <c r="A234" s="15"/>
      <c r="C234" s="3" t="str">
        <f>"  &lt;/Genotype&gt;"</f>
        <v xml:space="preserve">  &lt;/Genotype&gt;</v>
      </c>
    </row>
    <row r="235" spans="1:3" x14ac:dyDescent="0.25">
      <c r="A235" s="15" t="s">
        <v>44</v>
      </c>
      <c r="B235" s="9" t="str">
        <f>L17</f>
        <v>People with this variant have two copies of the [T894G (p.Asp298Glu)](https://www.ncbi.nlm.nih.gov/clinvar/variation/14015/) variant. This substitution of a single nucleotide is known as a missense mutation.</v>
      </c>
      <c r="C235" s="3" t="str">
        <f>CONCATENATE("  &lt;Genotype hgvs=",CHAR(34),B221,B222,";",B222,CHAR(34)," name=",CHAR(34),B43,CHAR(34),"&gt; ")</f>
        <v xml:space="preserve">  &lt;Genotype hgvs="NC_000007.14:g.[150999023T&gt;G];[150999023T&gt;G]" name="T894G"&gt;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0.8</v>
      </c>
      <c r="C237" s="3" t="s">
        <v>38</v>
      </c>
    </row>
    <row r="238" spans="1:3" x14ac:dyDescent="0.25">
      <c r="A238" s="8"/>
    </row>
    <row r="239" spans="1:3" x14ac:dyDescent="0.25">
      <c r="A239" s="15"/>
      <c r="C239" s="3" t="str">
        <f>CONCATENATE("    ",B235)</f>
        <v xml:space="preserve">    People with this variant have two copies of the [T894G (p.Asp298Glu)](https://www.ncbi.nlm.nih.gov/clinvar/variation/14015/)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percentage=0.8 /&gt;</v>
      </c>
    </row>
    <row r="248" spans="1:3" x14ac:dyDescent="0.25">
      <c r="A248" s="15"/>
      <c r="C248" s="3" t="str">
        <f>"  &lt;/Genotype&gt;"</f>
        <v xml:space="preserve">  &lt;/Genotype&gt;</v>
      </c>
    </row>
    <row r="249" spans="1:3" x14ac:dyDescent="0.25">
      <c r="A249" s="15" t="s">
        <v>46</v>
      </c>
      <c r="B249" s="9" t="str">
        <f>L20</f>
        <v>Your NOS3 gene has no variants. A normal gene is referred to as a "wild-type" gene.</v>
      </c>
      <c r="C249" s="3" t="str">
        <f>CONCATENATE("  &lt;Genotype hgvs=",CHAR(34),B221,B223,";",B223,CHAR(34)," name=",CHAR(34),B43,CHAR(34),"&gt; ")</f>
        <v xml:space="preserve">  &lt;Genotype hgvs="NC_000007.14:g.[150999023=];[150999023=]" name="T894G"&gt; </v>
      </c>
    </row>
    <row r="250" spans="1:3" x14ac:dyDescent="0.25">
      <c r="A250" s="8" t="s">
        <v>47</v>
      </c>
      <c r="B250" s="9" t="str">
        <f t="shared" ref="B250:B251" si="15">L21</f>
        <v>This variant is not associated with increased risk.</v>
      </c>
      <c r="C250" s="3" t="s">
        <v>26</v>
      </c>
    </row>
    <row r="251" spans="1:3" x14ac:dyDescent="0.25">
      <c r="A251" s="8" t="s">
        <v>41</v>
      </c>
      <c r="B251" s="9">
        <f t="shared" si="15"/>
        <v>96.3</v>
      </c>
      <c r="C251" s="3" t="s">
        <v>38</v>
      </c>
    </row>
    <row r="252" spans="1:3" x14ac:dyDescent="0.25">
      <c r="A252" s="15"/>
    </row>
    <row r="253" spans="1:3" x14ac:dyDescent="0.25">
      <c r="A253" s="8"/>
      <c r="C253" s="3" t="str">
        <f>CONCATENATE("    ",B249)</f>
        <v xml:space="preserve">    Your NOS3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percentage=96.3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NOS3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NOS3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NOS3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NOS3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NOS3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NOS3 variants is small and does not impact treatment. It is possible that variants in this gene interact with other gene variants, which is the reason for our inclusion of this gene.</v>
      </c>
      <c r="C297" s="3" t="str">
        <f>B297</f>
        <v>For the vast majority of people, the overall risk associated with the common NOS3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74"/>
  <sheetViews>
    <sheetView topLeftCell="A9"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32" t="s">
        <v>290</v>
      </c>
      <c r="C2" s="3" t="str">
        <f>CONCATENATE("# What does the ",B2," gene do?")</f>
        <v># What does the TRPC4 gene do?</v>
      </c>
      <c r="H2" s="4"/>
      <c r="I2" s="5"/>
      <c r="J2" s="4"/>
      <c r="K2" s="4"/>
      <c r="L2" s="4"/>
      <c r="Y2" s="10"/>
      <c r="Z2" s="10"/>
      <c r="AA2" s="10"/>
      <c r="AC2" s="10"/>
      <c r="AF2" s="7"/>
      <c r="AJ2" s="7"/>
    </row>
    <row r="3" spans="1:36" x14ac:dyDescent="0.25">
      <c r="A3" s="8"/>
      <c r="B3" s="34"/>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302</v>
      </c>
      <c r="H8" s="3" t="s">
        <v>19</v>
      </c>
      <c r="I8" s="11" t="s">
        <v>20</v>
      </c>
      <c r="J8" s="3">
        <v>0.17299999999999999</v>
      </c>
      <c r="K8" s="3">
        <v>0.1</v>
      </c>
      <c r="L8" s="3">
        <f t="shared" si="0"/>
        <v>1.7299999999999998</v>
      </c>
      <c r="Y8" s="6"/>
      <c r="AC8" s="10"/>
    </row>
    <row r="9" spans="1:36" x14ac:dyDescent="0.25">
      <c r="A9" s="15" t="s">
        <v>21</v>
      </c>
      <c r="B9" s="34" t="s">
        <v>304</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G37668344T</v>
      </c>
      <c r="I10" s="18" t="str">
        <f>B25</f>
        <v>T159323005C</v>
      </c>
      <c r="J10" s="18" t="str">
        <f>B31</f>
        <v>G37793875T</v>
      </c>
      <c r="K10" s="18" t="str">
        <f>B37</f>
        <v>C37793812T</v>
      </c>
    </row>
    <row r="11" spans="1:36" x14ac:dyDescent="0.25">
      <c r="A11" s="8" t="s">
        <v>3</v>
      </c>
      <c r="B11" s="32" t="s">
        <v>290</v>
      </c>
      <c r="C11" s="3" t="str">
        <f>CONCATENATE("&lt;GeneAnalysis gene=",CHAR(34),B11,CHAR(34)," interval=",CHAR(34),B12,CHAR(34),"&gt; ")</f>
        <v xml:space="preserve">&lt;GeneAnalysis gene="TRPC4" interval="NC_000013.11:g.37632063_37870425"&gt; </v>
      </c>
      <c r="H11" s="31" t="s">
        <v>253</v>
      </c>
      <c r="I11" s="19" t="s">
        <v>253</v>
      </c>
      <c r="J11" s="19" t="s">
        <v>253</v>
      </c>
      <c r="K11" s="19" t="s">
        <v>253</v>
      </c>
      <c r="L11" s="19"/>
      <c r="M11" s="19"/>
      <c r="N11" s="19"/>
      <c r="O11" s="20"/>
      <c r="P11" s="20"/>
      <c r="Q11" s="20"/>
      <c r="R11" s="20"/>
      <c r="S11" s="20"/>
      <c r="T11" s="20"/>
      <c r="U11" s="20"/>
      <c r="V11" s="20"/>
      <c r="W11" s="20"/>
      <c r="X11" s="20"/>
      <c r="Y11" s="20"/>
      <c r="Z11" s="20"/>
    </row>
    <row r="12" spans="1:36" x14ac:dyDescent="0.25">
      <c r="A12" s="8" t="s">
        <v>24</v>
      </c>
      <c r="B12" s="34" t="s">
        <v>303</v>
      </c>
      <c r="H12" s="9" t="s">
        <v>294</v>
      </c>
      <c r="I12" s="9" t="s">
        <v>296</v>
      </c>
      <c r="J12" s="9" t="s">
        <v>298</v>
      </c>
      <c r="K12" s="9" t="s">
        <v>486</v>
      </c>
      <c r="L12" s="9"/>
      <c r="M12" s="9"/>
      <c r="N12" s="9"/>
      <c r="O12" s="9"/>
      <c r="P12" s="9"/>
      <c r="Q12" s="9"/>
      <c r="R12" s="9"/>
      <c r="S12" s="9"/>
      <c r="T12" s="9"/>
      <c r="U12" s="9"/>
      <c r="V12" s="9"/>
      <c r="W12" s="9"/>
      <c r="X12" s="9"/>
      <c r="Y12" s="9"/>
      <c r="Z12" s="9"/>
    </row>
    <row r="13" spans="1:36" x14ac:dyDescent="0.25">
      <c r="A13" s="8" t="s">
        <v>25</v>
      </c>
      <c r="B13" s="34" t="s">
        <v>448</v>
      </c>
      <c r="C13" s="3" t="str">
        <f>CONCATENATE("# What are some common mutations of ",B11,"?")</f>
        <v># What are some common mutations of TRPC4?</v>
      </c>
      <c r="H13" s="9" t="s">
        <v>295</v>
      </c>
      <c r="I13" s="9" t="s">
        <v>297</v>
      </c>
      <c r="J13" s="9" t="s">
        <v>299</v>
      </c>
      <c r="K13" s="9" t="s">
        <v>487</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[C37793812T](https://www.ncbi.nlm.nih.gov/SNP/snp_ref.cgi?rs=6650469)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46.2</v>
      </c>
      <c r="I16" s="9">
        <v>49.8</v>
      </c>
      <c r="J16" s="9">
        <v>47.5</v>
      </c>
      <c r="K16" s="9">
        <v>48</v>
      </c>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38" t="s">
        <v>291</v>
      </c>
      <c r="C18" s="3" t="str">
        <f>CONCATENATE("  &lt;Variant hgvs=",CHAR(34),B18,CHAR(34)," name=",CHAR(34),B19,CHAR(34),"&gt; ")</f>
        <v xml:space="preserve">  &lt;Variant hgvs="NC_000013.11:g.37668344G&gt;T" name="G37668344T"&gt; </v>
      </c>
      <c r="H18" s="9" t="s">
        <v>28</v>
      </c>
      <c r="I18" s="9" t="s">
        <v>28</v>
      </c>
      <c r="J18" s="9" t="s">
        <v>27</v>
      </c>
      <c r="K18" s="9" t="s">
        <v>27</v>
      </c>
      <c r="L18" s="9"/>
      <c r="M18" s="9"/>
      <c r="N18" s="9"/>
      <c r="O18" s="9"/>
      <c r="P18" s="9"/>
      <c r="Q18" s="9"/>
      <c r="R18" s="9"/>
      <c r="S18" s="9"/>
      <c r="T18" s="9"/>
      <c r="U18" s="9"/>
      <c r="V18" s="9"/>
      <c r="W18" s="9"/>
      <c r="X18" s="9"/>
      <c r="Y18" s="9"/>
      <c r="Z18" s="9"/>
    </row>
    <row r="19" spans="1:26" x14ac:dyDescent="0.25">
      <c r="A19" s="15" t="s">
        <v>30</v>
      </c>
      <c r="B19" s="39" t="s">
        <v>308</v>
      </c>
      <c r="H19" s="9">
        <v>24.7</v>
      </c>
      <c r="I19" s="9">
        <v>34.4</v>
      </c>
      <c r="J19" s="9">
        <v>26.9</v>
      </c>
      <c r="K19" s="9">
        <v>28</v>
      </c>
      <c r="L19" s="9"/>
      <c r="M19" s="9"/>
      <c r="N19" s="9"/>
      <c r="O19" s="9"/>
      <c r="P19" s="9"/>
      <c r="Q19" s="9"/>
      <c r="R19" s="9"/>
      <c r="S19" s="9"/>
      <c r="T19" s="9"/>
      <c r="U19" s="9"/>
      <c r="V19" s="9"/>
      <c r="W19" s="9"/>
      <c r="X19" s="9"/>
      <c r="Y19" s="9"/>
      <c r="Z19" s="9"/>
    </row>
    <row r="20" spans="1:26"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t="str">
        <f>CONCATENATE("Your ",B11," gene has no variants. A normal gene is referred to as a ",CHAR(34),"wild-type",CHAR(34)," gene.")</f>
        <v>Your TRPC4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34" t="s">
        <v>36</v>
      </c>
      <c r="H21" s="9" t="s">
        <v>27</v>
      </c>
      <c r="I21" s="9" t="s">
        <v>27</v>
      </c>
      <c r="J21" s="9" t="s">
        <v>28</v>
      </c>
      <c r="K21" s="9" t="s">
        <v>28</v>
      </c>
      <c r="L21" s="9"/>
      <c r="M21" s="9"/>
      <c r="N21" s="9"/>
      <c r="O21" s="9"/>
      <c r="P21" s="9"/>
      <c r="Q21" s="9"/>
      <c r="R21" s="9"/>
      <c r="S21" s="9"/>
      <c r="T21" s="9"/>
      <c r="U21" s="9"/>
      <c r="V21" s="9"/>
      <c r="W21" s="9"/>
      <c r="X21" s="9"/>
      <c r="Y21" s="9"/>
      <c r="Z21" s="9"/>
    </row>
    <row r="22" spans="1:26" x14ac:dyDescent="0.25">
      <c r="A22" s="15" t="s">
        <v>35</v>
      </c>
      <c r="B22" s="34" t="s">
        <v>309</v>
      </c>
      <c r="C22" s="3" t="str">
        <f>"  &lt;/Variant&gt;"</f>
        <v xml:space="preserve">  &lt;/Variant&gt;</v>
      </c>
      <c r="H22" s="9">
        <v>29.1</v>
      </c>
      <c r="I22" s="9">
        <v>15.8</v>
      </c>
      <c r="J22" s="9">
        <v>25.6</v>
      </c>
      <c r="K22" s="9">
        <v>24</v>
      </c>
      <c r="L22" s="9"/>
      <c r="M22" s="9"/>
      <c r="N22" s="9"/>
      <c r="O22" s="9"/>
      <c r="P22" s="9"/>
      <c r="Q22" s="9"/>
      <c r="R22" s="9"/>
      <c r="S22" s="9"/>
      <c r="T22" s="9"/>
      <c r="U22" s="9"/>
      <c r="V22" s="9"/>
      <c r="W22" s="9"/>
      <c r="X22" s="9"/>
      <c r="Y22" s="9"/>
      <c r="Z22" s="9"/>
    </row>
    <row r="23" spans="1:26" x14ac:dyDescent="0.25">
      <c r="A23" s="15"/>
      <c r="B23" s="34"/>
      <c r="C23" s="3" t="str">
        <f>CONCATENATE("&lt;# ",B25," #&gt;")</f>
        <v>&lt;# T159323005C #&gt;</v>
      </c>
    </row>
    <row r="24" spans="1:26" x14ac:dyDescent="0.25">
      <c r="A24" s="8" t="s">
        <v>29</v>
      </c>
      <c r="B24" s="38" t="s">
        <v>292</v>
      </c>
      <c r="C24" s="3" t="str">
        <f>CONCATENATE("  &lt;Variant hgvs=",CHAR(34),B24,CHAR(34)," name=",CHAR(34),B25,CHAR(34),"&gt; ")</f>
        <v xml:space="preserve">  &lt;Variant hgvs="NC_000013.11:g.37656405G&gt;A" name="T159323005C"&gt; </v>
      </c>
    </row>
    <row r="25" spans="1:26" x14ac:dyDescent="0.25">
      <c r="A25" s="15" t="s">
        <v>30</v>
      </c>
      <c r="B25" s="34" t="s">
        <v>286</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310</v>
      </c>
      <c r="C28" s="3" t="str">
        <f>"  &lt;/Variant&gt;"</f>
        <v xml:space="preserve">  &lt;/Variant&gt;</v>
      </c>
    </row>
    <row r="29" spans="1:26" x14ac:dyDescent="0.25">
      <c r="A29" s="8"/>
      <c r="B29" s="34"/>
      <c r="C29" s="3" t="str">
        <f>CONCATENATE("&lt;# ",B31," #&gt;")</f>
        <v>&lt;# G37793875T #&gt;</v>
      </c>
    </row>
    <row r="30" spans="1:26" x14ac:dyDescent="0.25">
      <c r="A30" s="8" t="s">
        <v>29</v>
      </c>
      <c r="B30" s="38" t="s">
        <v>293</v>
      </c>
      <c r="C30" s="3" t="str">
        <f>CONCATENATE("  &lt;Variant hgvs=",CHAR(34),B30,CHAR(34)," name=",CHAR(34),B31,CHAR(34),"&gt; ")</f>
        <v xml:space="preserve">  &lt;Variant hgvs="NC_000013.11:g.37793875G&gt;T" name="G37793875T"&gt; </v>
      </c>
    </row>
    <row r="31" spans="1:26" x14ac:dyDescent="0.25">
      <c r="A31" s="15" t="s">
        <v>30</v>
      </c>
      <c r="B31" s="34" t="s">
        <v>307</v>
      </c>
    </row>
    <row r="32" spans="1:26"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311</v>
      </c>
      <c r="C34" s="3" t="str">
        <f>"  &lt;/Variant&gt;"</f>
        <v xml:space="preserve">  &lt;/Variant&gt;</v>
      </c>
    </row>
    <row r="35" spans="1:3" x14ac:dyDescent="0.25">
      <c r="A35" s="15"/>
      <c r="C35" s="3" t="str">
        <f>CONCATENATE("&lt;# ",B37," #&gt;")</f>
        <v>&lt;# C37793812T #&gt;</v>
      </c>
    </row>
    <row r="36" spans="1:3" x14ac:dyDescent="0.25">
      <c r="A36" s="8" t="s">
        <v>29</v>
      </c>
      <c r="B36" s="31" t="s">
        <v>485</v>
      </c>
      <c r="C36" s="3" t="str">
        <f>CONCATENATE("  &lt;Variant hgvs=",CHAR(34),B36,CHAR(34)," name=",CHAR(34),B37,CHAR(34),"&gt; ")</f>
        <v xml:space="preserve">  &lt;Variant hgvs="NC_000013.11:g.37793812C&gt;T" name="C37793812T"&gt; </v>
      </c>
    </row>
    <row r="37" spans="1:3" x14ac:dyDescent="0.25">
      <c r="A37" s="15" t="s">
        <v>30</v>
      </c>
      <c r="B37" s="9" t="s">
        <v>488</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489</v>
      </c>
      <c r="C40" s="3" t="str">
        <f>"  &lt;/Variant&gt;"</f>
        <v xml:space="preserve">  &lt;/Variant&gt;</v>
      </c>
    </row>
    <row r="41" spans="1:3" s="18" customFormat="1" x14ac:dyDescent="0.25">
      <c r="A41" s="27"/>
      <c r="B41" s="17"/>
    </row>
    <row r="42" spans="1:3" s="18" customFormat="1" x14ac:dyDescent="0.25">
      <c r="A42" s="27"/>
      <c r="B42" s="17"/>
      <c r="C42" s="18" t="str">
        <f>C17</f>
        <v>&lt;# G37668344T #&gt;</v>
      </c>
    </row>
    <row r="43" spans="1:3" x14ac:dyDescent="0.25">
      <c r="A43" s="15" t="s">
        <v>37</v>
      </c>
      <c r="B43" s="21" t="str">
        <f>H11</f>
        <v>NC_000013.11:g.</v>
      </c>
      <c r="C43" s="3" t="str">
        <f>CONCATENATE("  &lt;Genotype hgvs=",CHAR(34),B43,B44,";",B45,CHAR(34)," name=",CHAR(34),B19,CHAR(34),"&gt; ")</f>
        <v xml:space="preserve">  &lt;Genotype hgvs="NC_000013.11:g.[37668344G&gt;T];[37668344=]" name="G37668344T"&gt; </v>
      </c>
    </row>
    <row r="44" spans="1:3" x14ac:dyDescent="0.25">
      <c r="A44" s="15" t="s">
        <v>35</v>
      </c>
      <c r="B44" s="21" t="str">
        <f t="shared" ref="B44:B48" si="1">H12</f>
        <v>[37668344G&gt;T]</v>
      </c>
    </row>
    <row r="45" spans="1:3" x14ac:dyDescent="0.25">
      <c r="A45" s="15" t="s">
        <v>31</v>
      </c>
      <c r="B45" s="21" t="str">
        <f t="shared" si="1"/>
        <v>[37668344=]</v>
      </c>
      <c r="C45" s="3" t="s">
        <v>38</v>
      </c>
    </row>
    <row r="46" spans="1:3" x14ac:dyDescent="0.25">
      <c r="A46" s="15" t="s">
        <v>39</v>
      </c>
      <c r="B46" s="21" t="str">
        <f t="shared" si="1"/>
        <v>People with this variant have one copy of the [G37668344T](https://www.ncbi.nlm.nih.gov/projects/SNP/snp_ref.cgi?rs=1570612)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[G37668344T](https://www.ncbi.nlm.nih.gov/projects/SNP/snp_ref.cgi?rs=1570612) variant. This substitution of a single nucleotide is known as a missense mutation.</v>
      </c>
    </row>
    <row r="48" spans="1:3" x14ac:dyDescent="0.25">
      <c r="A48" s="8" t="s">
        <v>41</v>
      </c>
      <c r="B48" s="21">
        <f t="shared" si="1"/>
        <v>46.2</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percentage=46.2 /&gt;</v>
      </c>
    </row>
    <row r="56" spans="1:3" x14ac:dyDescent="0.25">
      <c r="A56" s="15"/>
      <c r="C56" s="3" t="str">
        <f>"  &lt;/Genotype&gt;"</f>
        <v xml:space="preserve">  &lt;/Genotype&gt;</v>
      </c>
    </row>
    <row r="57" spans="1:3" x14ac:dyDescent="0.25">
      <c r="A57" s="15" t="s">
        <v>44</v>
      </c>
      <c r="B57" s="9" t="str">
        <f>H17</f>
        <v>People with this variant have two copies of the [G37668344T](https://www.ncbi.nlm.nih.gov/projects/SNP/snp_ref.cgi?rs=1570612) variant. This substitution of a single nucleotide is known as a missense mutation.</v>
      </c>
      <c r="C57" s="3" t="str">
        <f>CONCATENATE("  &lt;Genotype hgvs=",CHAR(34),B43,B44,";",B44,CHAR(34)," name=",CHAR(34),B19,CHAR(34),"&gt; ")</f>
        <v xml:space="preserve">  &lt;Genotype hgvs="NC_000013.11:g.[37668344G&gt;T];[37668344G&gt;T]" name="G37668344T"&gt; </v>
      </c>
    </row>
    <row r="58" spans="1:3" x14ac:dyDescent="0.25">
      <c r="A58" s="8" t="s">
        <v>45</v>
      </c>
      <c r="B58" s="9" t="str">
        <f t="shared" ref="B58:B59" si="2">H18</f>
        <v>This variant is not associated with increased risk.</v>
      </c>
      <c r="C58" s="3" t="s">
        <v>26</v>
      </c>
    </row>
    <row r="59" spans="1:3" x14ac:dyDescent="0.25">
      <c r="A59" s="8" t="s">
        <v>41</v>
      </c>
      <c r="B59" s="9">
        <f t="shared" si="2"/>
        <v>24.7</v>
      </c>
      <c r="C59" s="3" t="s">
        <v>38</v>
      </c>
    </row>
    <row r="60" spans="1:3" x14ac:dyDescent="0.25">
      <c r="A60" s="8"/>
    </row>
    <row r="61" spans="1:3" x14ac:dyDescent="0.25">
      <c r="A61" s="15"/>
      <c r="C61" s="3" t="str">
        <f>CONCATENATE("    ",B57)</f>
        <v xml:space="preserve">    People with this variant have two copies of the [G37668344T](https://www.ncbi.nlm.nih.gov/projects/SNP/snp_ref.cgi?rs=1570612)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This variant is not associated with increased risk.</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percentage=24.7 /&gt;</v>
      </c>
    </row>
    <row r="70" spans="1:3" x14ac:dyDescent="0.25">
      <c r="A70" s="15"/>
      <c r="C70" s="3" t="str">
        <f>"  &lt;/Genotype&gt;"</f>
        <v xml:space="preserve">  &lt;/Genotype&gt;</v>
      </c>
    </row>
    <row r="71" spans="1:3" x14ac:dyDescent="0.25">
      <c r="A71" s="15" t="s">
        <v>46</v>
      </c>
      <c r="B71" s="9" t="str">
        <f>H20</f>
        <v>Your TRPC4 gene has no variants. A normal gene is referred to as a "wild-type" gene.</v>
      </c>
      <c r="C71" s="3" t="str">
        <f>CONCATENATE("  &lt;Genotype hgvs=",CHAR(34),B43,B45,";",B45,CHAR(34)," name=",CHAR(34),B19,CHAR(34),"&gt; ")</f>
        <v xml:space="preserve">  &lt;Genotype hgvs="NC_000013.11:g.[37668344=];[37668344=]" name="G37668344T"&gt; </v>
      </c>
    </row>
    <row r="72" spans="1:3" x14ac:dyDescent="0.25">
      <c r="A72" s="8" t="s">
        <v>47</v>
      </c>
      <c r="B72" s="9" t="str">
        <f t="shared" ref="B72:B73" si="3">H21</f>
        <v>You are in the Moderate Loss of Function category. See below for more information.</v>
      </c>
      <c r="C72" s="3" t="s">
        <v>26</v>
      </c>
    </row>
    <row r="73" spans="1:3" x14ac:dyDescent="0.25">
      <c r="A73" s="8" t="s">
        <v>41</v>
      </c>
      <c r="B73" s="9">
        <f t="shared" si="3"/>
        <v>29.1</v>
      </c>
      <c r="C73" s="3" t="s">
        <v>38</v>
      </c>
    </row>
    <row r="74" spans="1:3" x14ac:dyDescent="0.25">
      <c r="A74" s="15"/>
    </row>
    <row r="75" spans="1:3" x14ac:dyDescent="0.25">
      <c r="A75" s="8"/>
      <c r="C75" s="3" t="str">
        <f>CONCATENATE("    ",B71)</f>
        <v xml:space="preserve">    Your TRPC4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You are in the Moderate Loss of Function category. See below for more information.</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percentage=29.1 /&gt;</v>
      </c>
    </row>
    <row r="84" spans="1:3" x14ac:dyDescent="0.25">
      <c r="A84" s="15"/>
      <c r="C84" s="3" t="str">
        <f>"  &lt;/Genotype&gt;"</f>
        <v xml:space="preserve">  &lt;/Genotype&gt;</v>
      </c>
    </row>
    <row r="85" spans="1:3" x14ac:dyDescent="0.25">
      <c r="A85" s="15"/>
      <c r="C85" s="3" t="str">
        <f>C23</f>
        <v>&lt;# T159323005C #&gt;</v>
      </c>
    </row>
    <row r="86" spans="1:3" x14ac:dyDescent="0.25">
      <c r="A86" s="15" t="s">
        <v>37</v>
      </c>
      <c r="B86" s="21" t="str">
        <f>I11</f>
        <v>NC_000013.11:g.</v>
      </c>
      <c r="C86" s="3" t="str">
        <f>CONCATENATE("  &lt;Genotype hgvs=",CHAR(34),B86,B87,";",B88,CHAR(34)," name=",CHAR(34),B25,CHAR(34),"&gt; ")</f>
        <v xml:space="preserve">  &lt;Genotype hgvs="NC_000013.11:g.[37656405G&gt;A];[37656405=]" name="T159323005C"&gt; </v>
      </c>
    </row>
    <row r="87" spans="1:3" x14ac:dyDescent="0.25">
      <c r="A87" s="15" t="s">
        <v>35</v>
      </c>
      <c r="B87" s="21" t="str">
        <f t="shared" ref="B87:B91" si="4">I12</f>
        <v>[37656405G&gt;A]</v>
      </c>
    </row>
    <row r="88" spans="1:3" x14ac:dyDescent="0.25">
      <c r="A88" s="15" t="s">
        <v>31</v>
      </c>
      <c r="B88" s="21" t="str">
        <f t="shared" si="4"/>
        <v>[37656405=]</v>
      </c>
      <c r="C88" s="3" t="s">
        <v>38</v>
      </c>
    </row>
    <row r="89" spans="1:3" x14ac:dyDescent="0.25">
      <c r="A89" s="15" t="s">
        <v>39</v>
      </c>
      <c r="B89" s="21" t="str">
        <f t="shared" si="4"/>
        <v>People with this variant have one copy of the [T159323005C](https://www.ncbi.nlm.nih.gov/projects/SNP/snp_ref.cgi?rs=2985167)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[T159323005C](https://www.ncbi.nlm.nih.gov/projects/SNP/snp_ref.cgi?rs=2985167) variant. This substitution of a single nucleotide is known as a missense mutation.</v>
      </c>
    </row>
    <row r="91" spans="1:3" x14ac:dyDescent="0.25">
      <c r="A91" s="8" t="s">
        <v>41</v>
      </c>
      <c r="B91" s="21">
        <f t="shared" si="4"/>
        <v>49.8</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percentage=49.8 /&gt;</v>
      </c>
    </row>
    <row r="99" spans="1:3" x14ac:dyDescent="0.25">
      <c r="A99" s="15"/>
      <c r="C99" s="3" t="str">
        <f>"  &lt;/Genotype&gt;"</f>
        <v xml:space="preserve">  &lt;/Genotype&gt;</v>
      </c>
    </row>
    <row r="100" spans="1:3" x14ac:dyDescent="0.25">
      <c r="A100" s="15" t="s">
        <v>44</v>
      </c>
      <c r="B100" s="9" t="str">
        <f>I17</f>
        <v>People with this variant have two copies of the [T159323005C](https://www.ncbi.nlm.nih.gov/projects/SNP/snp_ref.cgi?rs=2985167) variant. This substitution of a single nucleotide is known as a missense mutation.</v>
      </c>
      <c r="C100" s="3" t="str">
        <f>CONCATENATE("  &lt;Genotype hgvs=",CHAR(34),B86,B87,";",B87,CHAR(34)," name=",CHAR(34),B25,CHAR(34),"&gt; ")</f>
        <v xml:space="preserve">  &lt;Genotype hgvs="NC_000013.11:g.[37656405G&gt;A];[37656405G&gt;A]" name="T159323005C"&gt; </v>
      </c>
    </row>
    <row r="101" spans="1:3" x14ac:dyDescent="0.25">
      <c r="A101" s="8" t="s">
        <v>45</v>
      </c>
      <c r="B101" s="9" t="str">
        <f t="shared" ref="B101:B102" si="5">I18</f>
        <v>This variant is not associated with increased risk.</v>
      </c>
      <c r="C101" s="3" t="s">
        <v>26</v>
      </c>
    </row>
    <row r="102" spans="1:3" x14ac:dyDescent="0.25">
      <c r="A102" s="8" t="s">
        <v>41</v>
      </c>
      <c r="B102" s="9">
        <f t="shared" si="5"/>
        <v>34.4</v>
      </c>
      <c r="C102" s="3" t="s">
        <v>38</v>
      </c>
    </row>
    <row r="103" spans="1:3" x14ac:dyDescent="0.25">
      <c r="A103" s="8"/>
    </row>
    <row r="104" spans="1:3" x14ac:dyDescent="0.25">
      <c r="A104" s="15"/>
      <c r="C104" s="3" t="str">
        <f>CONCATENATE("    ",B100)</f>
        <v xml:space="preserve">    People with this variant have two copies of the [T159323005C](https://www.ncbi.nlm.nih.gov/projects/SNP/snp_ref.cgi?rs=2985167)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This variant is not associated with increased risk.</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percentage=34.4 /&gt;</v>
      </c>
    </row>
    <row r="113" spans="1:3" x14ac:dyDescent="0.25">
      <c r="A113" s="15"/>
      <c r="C113" s="3" t="str">
        <f>"  &lt;/Genotype&gt;"</f>
        <v xml:space="preserve">  &lt;/Genotype&gt;</v>
      </c>
    </row>
    <row r="114" spans="1:3" x14ac:dyDescent="0.25">
      <c r="A114" s="15" t="s">
        <v>46</v>
      </c>
      <c r="B114" s="9" t="str">
        <f>I20</f>
        <v>Your TRPC4 gene has no variants. A normal gene is referred to as a "wild-type" gene.</v>
      </c>
      <c r="C114" s="3" t="str">
        <f>CONCATENATE("  &lt;Genotype hgvs=",CHAR(34),B86,B88,";",B88,CHAR(34)," name=",CHAR(34),B25,CHAR(34),"&gt; ")</f>
        <v xml:space="preserve">  &lt;Genotype hgvs="NC_000013.11:g.[37656405=];[37656405=]" name="T159323005C"&gt; </v>
      </c>
    </row>
    <row r="115" spans="1:3" x14ac:dyDescent="0.25">
      <c r="A115" s="8" t="s">
        <v>47</v>
      </c>
      <c r="B115" s="9" t="str">
        <f t="shared" ref="B115:B116" si="6">I21</f>
        <v>You are in the Moderate Loss of Function category. See below for more information.</v>
      </c>
      <c r="C115" s="3" t="s">
        <v>26</v>
      </c>
    </row>
    <row r="116" spans="1:3" x14ac:dyDescent="0.25">
      <c r="A116" s="8" t="s">
        <v>41</v>
      </c>
      <c r="B116" s="9">
        <f t="shared" si="6"/>
        <v>15.8</v>
      </c>
      <c r="C116" s="3" t="s">
        <v>38</v>
      </c>
    </row>
    <row r="117" spans="1:3" x14ac:dyDescent="0.25">
      <c r="A117" s="15"/>
    </row>
    <row r="118" spans="1:3" x14ac:dyDescent="0.25">
      <c r="A118" s="8"/>
      <c r="C118" s="3" t="str">
        <f>CONCATENATE("    ",B114)</f>
        <v xml:space="preserve">    Your TRPC4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You are in the Moderate Loss of Function category. See below for more information.</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percentage=15.8 /&gt;</v>
      </c>
    </row>
    <row r="127" spans="1:3" x14ac:dyDescent="0.25">
      <c r="A127" s="15"/>
      <c r="C127" s="3" t="str">
        <f>"  &lt;/Genotype&gt;"</f>
        <v xml:space="preserve">  &lt;/Genotype&gt;</v>
      </c>
    </row>
    <row r="128" spans="1:3" x14ac:dyDescent="0.25">
      <c r="A128" s="15"/>
      <c r="C128" s="3" t="str">
        <f>C29</f>
        <v>&lt;# G37793875T #&gt;</v>
      </c>
    </row>
    <row r="129" spans="1:3" x14ac:dyDescent="0.25">
      <c r="A129" s="15" t="s">
        <v>37</v>
      </c>
      <c r="B129" s="21" t="str">
        <f>J11</f>
        <v>NC_000013.11:g.</v>
      </c>
      <c r="C129" s="3" t="str">
        <f>CONCATENATE("  &lt;Genotype hgvs=",CHAR(34),B129,B130,";",B131,CHAR(34)," name=",CHAR(34),B31,CHAR(34),"&gt; ")</f>
        <v xml:space="preserve">  &lt;Genotype hgvs="NC_000013.11:g.[37793875G&gt;T];[37793875=]" name="G37793875T"&gt; </v>
      </c>
    </row>
    <row r="130" spans="1:3" x14ac:dyDescent="0.25">
      <c r="A130" s="15" t="s">
        <v>35</v>
      </c>
      <c r="B130" s="21" t="str">
        <f t="shared" ref="B130:B134" si="7">J12</f>
        <v>[37793875G&gt;T]</v>
      </c>
    </row>
    <row r="131" spans="1:3" x14ac:dyDescent="0.25">
      <c r="A131" s="15" t="s">
        <v>31</v>
      </c>
      <c r="B131" s="21" t="str">
        <f t="shared" si="7"/>
        <v>[37793875=]</v>
      </c>
      <c r="C131" s="3" t="s">
        <v>38</v>
      </c>
    </row>
    <row r="132" spans="1:3" x14ac:dyDescent="0.25">
      <c r="A132" s="15" t="s">
        <v>39</v>
      </c>
      <c r="B132" s="21" t="str">
        <f t="shared" si="7"/>
        <v>People with this variant have one copy of the [G37793875T](https://www.ncbi.nlm.nih.gov/projects/SNP/snp_ref.cgi?rs=655207)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[G37793875T](https://www.ncbi.nlm.nih.gov/projects/SNP/snp_ref.cgi?rs=655207) variant. This substitution of a single nucleotide is known as a missense mutation.</v>
      </c>
    </row>
    <row r="134" spans="1:3" x14ac:dyDescent="0.25">
      <c r="A134" s="8" t="s">
        <v>41</v>
      </c>
      <c r="B134" s="21">
        <f t="shared" si="7"/>
        <v>47.5</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percentage=47.5 /&gt;</v>
      </c>
    </row>
    <row r="142" spans="1:3" x14ac:dyDescent="0.25">
      <c r="A142" s="15"/>
      <c r="C142" s="3" t="str">
        <f>"  &lt;/Genotype&gt;"</f>
        <v xml:space="preserve">  &lt;/Genotype&gt;</v>
      </c>
    </row>
    <row r="143" spans="1:3" x14ac:dyDescent="0.25">
      <c r="A143" s="15" t="s">
        <v>44</v>
      </c>
      <c r="B143" s="9" t="str">
        <f>J17</f>
        <v>People with this variant have two copies of the [G37793875T](https://www.ncbi.nlm.nih.gov/projects/SNP/snp_ref.cgi?rs=655207) variant. This substitution of a single nucleotide is known as a missense mutation.</v>
      </c>
      <c r="C143" s="3" t="str">
        <f>CONCATENATE("  &lt;Genotype hgvs=",CHAR(34),B129,B130,";",B130,CHAR(34)," name=",CHAR(34),B31,CHAR(34),"&gt; ")</f>
        <v xml:space="preserve">  &lt;Genotype hgvs="NC_000013.11:g.[37793875G&gt;T];[37793875G&gt;T]" name="G37793875T"&gt;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26.9</v>
      </c>
      <c r="C145" s="3" t="s">
        <v>38</v>
      </c>
    </row>
    <row r="146" spans="1:3" x14ac:dyDescent="0.25">
      <c r="A146" s="8"/>
    </row>
    <row r="147" spans="1:3" x14ac:dyDescent="0.25">
      <c r="A147" s="15"/>
      <c r="C147" s="3" t="str">
        <f>CONCATENATE("    ",B143)</f>
        <v xml:space="preserve">    People with this variant have two copies of the [G37793875T](https://www.ncbi.nlm.nih.gov/projects/SNP/snp_ref.cgi?rs=655207)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percentage=26.9 /&gt;</v>
      </c>
    </row>
    <row r="156" spans="1:3" x14ac:dyDescent="0.25">
      <c r="A156" s="15"/>
      <c r="C156" s="3" t="str">
        <f>"  &lt;/Genotype&gt;"</f>
        <v xml:space="preserve">  &lt;/Genotype&gt;</v>
      </c>
    </row>
    <row r="157" spans="1:3" x14ac:dyDescent="0.25">
      <c r="A157" s="15" t="s">
        <v>46</v>
      </c>
      <c r="B157" s="9" t="str">
        <f>J20</f>
        <v>Your TRPC4 gene has no variants. A normal gene is referred to as a "wild-type" gene.</v>
      </c>
      <c r="C157" s="3" t="str">
        <f>CONCATENATE("  &lt;Genotype hgvs=",CHAR(34),B129,B131,";",B131,CHAR(34)," name=",CHAR(34),B31,CHAR(34),"&gt; ")</f>
        <v xml:space="preserve">  &lt;Genotype hgvs="NC_000013.11:g.[37793875=];[37793875=]" name="G37793875T"&gt; </v>
      </c>
    </row>
    <row r="158" spans="1:3" x14ac:dyDescent="0.25">
      <c r="A158" s="8" t="s">
        <v>47</v>
      </c>
      <c r="B158" s="9" t="str">
        <f t="shared" ref="B158:B159" si="9">J21</f>
        <v>This variant is not associated with increased risk.</v>
      </c>
      <c r="C158" s="3" t="s">
        <v>26</v>
      </c>
    </row>
    <row r="159" spans="1:3" x14ac:dyDescent="0.25">
      <c r="A159" s="8" t="s">
        <v>41</v>
      </c>
      <c r="B159" s="9">
        <f t="shared" si="9"/>
        <v>25.6</v>
      </c>
      <c r="C159" s="3" t="s">
        <v>38</v>
      </c>
    </row>
    <row r="160" spans="1:3" x14ac:dyDescent="0.25">
      <c r="A160" s="15"/>
    </row>
    <row r="161" spans="1:3" x14ac:dyDescent="0.25">
      <c r="A161" s="8"/>
      <c r="C161" s="3" t="str">
        <f>CONCATENATE("    ",B157)</f>
        <v xml:space="preserve">    Your TRPC4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percentage=25.6 /&gt;</v>
      </c>
    </row>
    <row r="170" spans="1:3" x14ac:dyDescent="0.25">
      <c r="A170" s="15"/>
      <c r="C170" s="3" t="str">
        <f>"  &lt;/Genotype&gt;"</f>
        <v xml:space="preserve">  &lt;/Genotype&gt;</v>
      </c>
    </row>
    <row r="171" spans="1:3" x14ac:dyDescent="0.25">
      <c r="A171" s="15"/>
      <c r="C171" s="3" t="str">
        <f>C35</f>
        <v>&lt;# C37793812T #&gt;</v>
      </c>
    </row>
    <row r="172" spans="1:3" x14ac:dyDescent="0.25">
      <c r="A172" s="15" t="s">
        <v>37</v>
      </c>
      <c r="B172" s="21" t="str">
        <f>K11</f>
        <v>NC_000013.11:g.</v>
      </c>
      <c r="C172" s="3" t="str">
        <f>CONCATENATE("  &lt;Genotype hgvs=",CHAR(34),B172,B173,";",B174,CHAR(34)," name=",CHAR(34),B37,CHAR(34),"&gt; ")</f>
        <v xml:space="preserve">  &lt;Genotype hgvs="NC_000013.11:g.[37793812C&gt;T];[37793812=]" name="C37793812T"&gt; </v>
      </c>
    </row>
    <row r="173" spans="1:3" x14ac:dyDescent="0.25">
      <c r="A173" s="15" t="s">
        <v>35</v>
      </c>
      <c r="B173" s="21" t="str">
        <f t="shared" ref="B173:B177" si="10">K12</f>
        <v>[37793812C&gt;T]</v>
      </c>
    </row>
    <row r="174" spans="1:3" x14ac:dyDescent="0.25">
      <c r="A174" s="15" t="s">
        <v>31</v>
      </c>
      <c r="B174" s="21" t="str">
        <f t="shared" si="10"/>
        <v>[37793812=]</v>
      </c>
      <c r="C174" s="3" t="s">
        <v>38</v>
      </c>
    </row>
    <row r="175" spans="1:3" x14ac:dyDescent="0.25">
      <c r="A175" s="15" t="s">
        <v>39</v>
      </c>
      <c r="B175" s="21" t="str">
        <f t="shared" si="10"/>
        <v>People with this variant have one copy of the [C37793812T](https://www.ncbi.nlm.nih.gov/SNP/snp_ref.cgi?rs=6650469)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[C37793812T](https://www.ncbi.nlm.nih.gov/SNP/snp_ref.cgi?rs=6650469) variant. This substitution of a single nucleotide is known as a missense mutation.</v>
      </c>
    </row>
    <row r="177" spans="1:3" x14ac:dyDescent="0.25">
      <c r="A177" s="8" t="s">
        <v>41</v>
      </c>
      <c r="B177" s="21">
        <f t="shared" si="10"/>
        <v>48</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percentage=48 /&gt;</v>
      </c>
    </row>
    <row r="185" spans="1:3" x14ac:dyDescent="0.25">
      <c r="A185" s="15"/>
      <c r="C185" s="3" t="str">
        <f>"  &lt;/Genotype&gt;"</f>
        <v xml:space="preserve">  &lt;/Genotype&gt;</v>
      </c>
    </row>
    <row r="186" spans="1:3" x14ac:dyDescent="0.25">
      <c r="A186" s="15" t="s">
        <v>44</v>
      </c>
      <c r="B186" s="9" t="str">
        <f>K17</f>
        <v>People with this variant have two copies of the [C37793812T](https://www.ncbi.nlm.nih.gov/SNP/snp_ref.cgi?rs=6650469) variant. This substitution of a single nucleotide is known as a missense mutation.</v>
      </c>
      <c r="C186" s="3" t="str">
        <f>CONCATENATE("  &lt;Genotype hgvs=",CHAR(34),B172,B173,";",B173,CHAR(34)," name=",CHAR(34),B37,CHAR(34),"&gt; ")</f>
        <v xml:space="preserve">  &lt;Genotype hgvs="NC_000013.11:g.[37793812C&gt;T];[37793812C&gt;T]" name="C37793812T"&gt;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28</v>
      </c>
      <c r="C188" s="3" t="s">
        <v>38</v>
      </c>
    </row>
    <row r="189" spans="1:3" x14ac:dyDescent="0.25">
      <c r="A189" s="8"/>
    </row>
    <row r="190" spans="1:3" x14ac:dyDescent="0.25">
      <c r="A190" s="15"/>
      <c r="C190" s="3" t="str">
        <f>CONCATENATE("    ",B186)</f>
        <v xml:space="preserve">    People with this variant have two copies of the [C37793812T](https://www.ncbi.nlm.nih.gov/SNP/snp_ref.cgi?rs=6650469)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percentage=28 /&gt;</v>
      </c>
    </row>
    <row r="199" spans="1:3" x14ac:dyDescent="0.25">
      <c r="A199" s="15"/>
      <c r="C199" s="3" t="str">
        <f>"  &lt;/Genotype&gt;"</f>
        <v xml:space="preserve">  &lt;/Genotype&gt;</v>
      </c>
    </row>
    <row r="200" spans="1:3" x14ac:dyDescent="0.25">
      <c r="A200" s="15" t="s">
        <v>46</v>
      </c>
      <c r="B200" s="9" t="str">
        <f>K20</f>
        <v>Your TRPC4 gene has no variants. A normal gene is referred to as a "wild-type" gene.</v>
      </c>
      <c r="C200" s="3" t="str">
        <f>CONCATENATE("  &lt;Genotype hgvs=",CHAR(34),B172,B174,";",B174,CHAR(34)," name=",CHAR(34),B37,CHAR(34),"&gt; ")</f>
        <v xml:space="preserve">  &lt;Genotype hgvs="NC_000013.11:g.[37793812=];[37793812=]" name="C37793812T"&gt; </v>
      </c>
    </row>
    <row r="201" spans="1:3" x14ac:dyDescent="0.25">
      <c r="A201" s="8" t="s">
        <v>47</v>
      </c>
      <c r="B201" s="9" t="str">
        <f t="shared" ref="B201:B202" si="12">K21</f>
        <v>This variant is not associated with increased risk.</v>
      </c>
      <c r="C201" s="3" t="s">
        <v>26</v>
      </c>
    </row>
    <row r="202" spans="1:3" x14ac:dyDescent="0.25">
      <c r="A202" s="8" t="s">
        <v>41</v>
      </c>
      <c r="B202" s="9">
        <f t="shared" si="12"/>
        <v>24</v>
      </c>
      <c r="C202" s="3" t="s">
        <v>38</v>
      </c>
    </row>
    <row r="203" spans="1:3" x14ac:dyDescent="0.25">
      <c r="A203" s="15"/>
    </row>
    <row r="204" spans="1:3" x14ac:dyDescent="0.25">
      <c r="A204" s="8"/>
      <c r="C204" s="3" t="str">
        <f>CONCATENATE("    ",B200)</f>
        <v xml:space="preserve">    Your TRPC4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percentage=24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TRPC4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TRPC4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TRPC4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TRPC4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TRPC4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TRPC4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A5F-388B-43B4-92AF-AA30CA4C21B4}">
  <dimension ref="A1:AJ2352"/>
  <sheetViews>
    <sheetView topLeftCell="A162" workbookViewId="0">
      <selection activeCell="C168" sqref="C168:C174"/>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472</v>
      </c>
      <c r="C2" s="3" t="str">
        <f>CONCATENATE("# What does the ",B2," gene do?")</f>
        <v># What does the IFNG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t="s">
        <v>490</v>
      </c>
      <c r="C4" s="3" t="str">
        <f>B4</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12</v>
      </c>
      <c r="C6" s="3" t="str">
        <f>CONCATENATE("This gene is located on chromosome ",B6,". The ",B7," it creates acts in your ",B8)</f>
        <v>This gene is located on chromosome 12. The protein it creates acts in your bone marrow and lymph nodes.</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473</v>
      </c>
      <c r="H8" s="3" t="s">
        <v>19</v>
      </c>
      <c r="I8" s="11" t="s">
        <v>20</v>
      </c>
      <c r="J8" s="3">
        <v>0.17299999999999999</v>
      </c>
      <c r="K8" s="3">
        <v>0.1</v>
      </c>
      <c r="L8" s="3">
        <f t="shared" si="0"/>
        <v>1.7299999999999998</v>
      </c>
      <c r="Y8" s="6"/>
      <c r="AC8" s="10"/>
    </row>
    <row r="9" spans="1:36" x14ac:dyDescent="0.25">
      <c r="A9" s="15" t="s">
        <v>21</v>
      </c>
      <c r="B9" s="34" t="s">
        <v>474</v>
      </c>
      <c r="C9" s="3" t="str">
        <f>CONCATENATE("&lt;TissueList ",B9," /&gt;")</f>
        <v>&lt;TissueList endocrine tissues D004703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A68156382G</v>
      </c>
      <c r="I10" s="18" t="str">
        <f>B25</f>
        <v>G-179T</v>
      </c>
    </row>
    <row r="11" spans="1:36" x14ac:dyDescent="0.25">
      <c r="A11" s="8" t="s">
        <v>3</v>
      </c>
      <c r="B11" s="32" t="s">
        <v>472</v>
      </c>
      <c r="C11" s="3" t="str">
        <f>CONCATENATE("&lt;GeneAnalysis gene=",CHAR(34),B11,CHAR(34)," interval=",CHAR(34),B12,CHAR(34),"&gt; ")</f>
        <v xml:space="preserve">&lt;GeneAnalysis gene="IFNG" interval="NC_000012.12:g.68154770_68159741"&gt; </v>
      </c>
      <c r="H11" s="31" t="s">
        <v>453</v>
      </c>
      <c r="I11" s="19" t="s">
        <v>78</v>
      </c>
      <c r="J11" s="19"/>
      <c r="K11" s="19"/>
      <c r="L11" s="19"/>
      <c r="M11" s="19"/>
      <c r="N11" s="19"/>
      <c r="O11" s="20"/>
      <c r="P11" s="20"/>
      <c r="Q11" s="20"/>
      <c r="R11" s="20"/>
      <c r="S11" s="20"/>
      <c r="T11" s="20"/>
      <c r="U11" s="20"/>
      <c r="V11" s="20"/>
      <c r="W11" s="20"/>
      <c r="X11" s="20"/>
      <c r="Y11" s="20"/>
      <c r="Z11" s="20"/>
    </row>
    <row r="12" spans="1:36" x14ac:dyDescent="0.25">
      <c r="A12" s="8" t="s">
        <v>24</v>
      </c>
      <c r="B12" s="34" t="s">
        <v>475</v>
      </c>
      <c r="H12" s="9" t="s">
        <v>483</v>
      </c>
      <c r="I12" s="9" t="s">
        <v>481</v>
      </c>
      <c r="J12" s="9"/>
      <c r="K12" s="9"/>
      <c r="L12" s="9"/>
      <c r="M12" s="9"/>
      <c r="N12" s="9"/>
      <c r="O12" s="9"/>
      <c r="P12" s="9"/>
      <c r="Q12" s="9"/>
      <c r="R12" s="9"/>
      <c r="S12" s="9"/>
      <c r="T12" s="9"/>
      <c r="U12" s="9"/>
      <c r="V12" s="9"/>
      <c r="W12" s="9"/>
      <c r="X12" s="9"/>
      <c r="Y12" s="9"/>
      <c r="Z12" s="9"/>
    </row>
    <row r="13" spans="1:36" x14ac:dyDescent="0.25">
      <c r="A13" s="8" t="s">
        <v>25</v>
      </c>
      <c r="B13" s="34" t="s">
        <v>476</v>
      </c>
      <c r="C13" s="3" t="str">
        <f>CONCATENATE("# What are some common mutations of ",B11,"?")</f>
        <v># What are some common mutations of IFNG?</v>
      </c>
      <c r="H13" s="9" t="s">
        <v>484</v>
      </c>
      <c r="I13" s="9" t="s">
        <v>482</v>
      </c>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[G-179T](https://www.ncbi.nlm.nih.gov/clinvar/variation/14724/)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C15" s="3" t="str">
        <f>CONCATENATE("There are ",B13," common variants in ",B11,": ",B22," and ",B28,".")</f>
        <v>There are two common variants in IFNG: [A68156382G](https://www.ncbi.nlm.nih.gov/projects/SNP/snp_ref.cgi?rs=2069718) and [G-179T](https://www.ncbi.nlm.nih.gov/clinvar/variation/14724/).</v>
      </c>
      <c r="H15" s="9" t="s">
        <v>28</v>
      </c>
      <c r="I15" s="9" t="s">
        <v>27</v>
      </c>
      <c r="J15" s="9"/>
      <c r="K15" s="9"/>
      <c r="L15" s="9"/>
      <c r="M15" s="9"/>
      <c r="N15" s="9"/>
      <c r="O15" s="9"/>
      <c r="P15" s="9"/>
      <c r="Q15" s="9"/>
      <c r="R15" s="9"/>
      <c r="S15" s="9"/>
      <c r="T15" s="9"/>
      <c r="U15" s="9"/>
      <c r="V15" s="9"/>
      <c r="W15" s="9"/>
      <c r="X15" s="9"/>
      <c r="Y15" s="9"/>
      <c r="Z15" s="9"/>
    </row>
    <row r="16" spans="1:36" x14ac:dyDescent="0.25">
      <c r="H16" s="9">
        <v>47.3</v>
      </c>
      <c r="I16" s="9">
        <v>1.7</v>
      </c>
      <c r="J16" s="9"/>
      <c r="K16" s="9"/>
      <c r="L16" s="9"/>
      <c r="M16" s="9"/>
      <c r="N16" s="9"/>
      <c r="O16" s="9"/>
      <c r="P16" s="9"/>
      <c r="Q16" s="9"/>
      <c r="R16" s="9"/>
      <c r="S16" s="9"/>
      <c r="T16" s="9"/>
      <c r="U16" s="9"/>
      <c r="V16" s="9"/>
      <c r="W16" s="9"/>
      <c r="X16" s="9"/>
      <c r="Y16" s="9"/>
      <c r="Z16" s="9"/>
    </row>
    <row r="17" spans="1:26" x14ac:dyDescent="0.25">
      <c r="C17" s="3" t="str">
        <f>CONCATENATE("&lt;# ",B19," #&gt;")</f>
        <v>&lt;# A68156382G #&gt;</v>
      </c>
      <c r="H17" s="9" t="str">
        <f>CONCATENATE("People with this variant have two copies of the ",B22,"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38" t="s">
        <v>428</v>
      </c>
      <c r="C18" s="3" t="str">
        <f>CONCATENATE("  &lt;Variant hgvs=",CHAR(34),B18,CHAR(34)," name=",CHAR(34),B19,CHAR(34),"&gt; ")</f>
        <v xml:space="preserve">  &lt;Variant hgvs="NC_000012.12:g.68156382A&gt;G" name="A68156382G"&gt; </v>
      </c>
      <c r="H18" s="9" t="s">
        <v>27</v>
      </c>
      <c r="I18" s="9" t="s">
        <v>27</v>
      </c>
      <c r="J18" s="9"/>
      <c r="K18" s="9"/>
      <c r="L18" s="9"/>
      <c r="M18" s="9"/>
      <c r="N18" s="9"/>
      <c r="O18" s="9"/>
      <c r="P18" s="9"/>
      <c r="Q18" s="9"/>
      <c r="R18" s="9"/>
      <c r="S18" s="9"/>
      <c r="T18" s="9"/>
      <c r="U18" s="9"/>
      <c r="V18" s="9"/>
      <c r="W18" s="9"/>
      <c r="X18" s="9"/>
      <c r="Y18" s="9"/>
      <c r="Z18" s="9"/>
    </row>
    <row r="19" spans="1:26" x14ac:dyDescent="0.25">
      <c r="A19" s="15" t="s">
        <v>30</v>
      </c>
      <c r="B19" s="39" t="s">
        <v>479</v>
      </c>
      <c r="H19" s="9">
        <v>26.5</v>
      </c>
      <c r="I19" s="9">
        <v>0.5</v>
      </c>
      <c r="J19" s="9"/>
      <c r="K19" s="9"/>
      <c r="L19" s="9"/>
      <c r="M19" s="9"/>
      <c r="N19" s="9"/>
      <c r="O19" s="9"/>
      <c r="P19" s="9"/>
      <c r="Q19" s="9"/>
      <c r="R19" s="9"/>
      <c r="S19" s="9"/>
      <c r="T19" s="9"/>
      <c r="U19" s="9"/>
      <c r="V19" s="9"/>
      <c r="W19" s="9"/>
      <c r="X19" s="9"/>
      <c r="Y19" s="9"/>
      <c r="Z19" s="9"/>
    </row>
    <row r="20" spans="1:26" x14ac:dyDescent="0.25">
      <c r="A20" s="15" t="s">
        <v>31</v>
      </c>
      <c r="B20" s="34"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IFNG gene from thymine (T) to cytosine (C) resulting in incorrect protein function. This substitution of a single nucleotide is known as a missense variant.</v>
      </c>
      <c r="H20" s="9" t="str">
        <f>CONCATENATE("Your ",B11," gene has no variants. A normal gene is referred to as a ",CHAR(34),"wild-type",CHAR(34)," gene.")</f>
        <v>Your IFNG gene has no variants. A normal gene is referred to as a "wild-type" gene.</v>
      </c>
      <c r="I20" s="9" t="str">
        <f>CONCATENATE("Your ",B11," gene has no variants. A normal gene is referred to as a ",CHAR(34),"wild-type",CHAR(34)," gene.")</f>
        <v>Your IFNG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34" t="s">
        <v>93</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34" t="s">
        <v>480</v>
      </c>
      <c r="C22" s="3" t="str">
        <f>"  &lt;/Variant&gt;"</f>
        <v xml:space="preserve">  &lt;/Variant&gt;</v>
      </c>
      <c r="H22" s="9">
        <v>26.2</v>
      </c>
      <c r="I22" s="9">
        <v>97.8</v>
      </c>
      <c r="J22" s="9"/>
      <c r="K22" s="9"/>
      <c r="L22" s="9"/>
      <c r="M22" s="9"/>
      <c r="N22" s="9"/>
      <c r="O22" s="9"/>
      <c r="P22" s="9"/>
      <c r="Q22" s="9"/>
      <c r="R22" s="9"/>
      <c r="S22" s="9"/>
      <c r="T22" s="9"/>
      <c r="U22" s="9"/>
      <c r="V22" s="9"/>
      <c r="W22" s="9"/>
      <c r="X22" s="9"/>
      <c r="Y22" s="9"/>
      <c r="Z22" s="9"/>
    </row>
    <row r="23" spans="1:26" x14ac:dyDescent="0.25">
      <c r="A23" s="15"/>
      <c r="C23" s="3" t="str">
        <f>CONCATENATE("&lt;# ",B25," #&gt;")</f>
        <v>&lt;# G-179T #&gt;</v>
      </c>
    </row>
    <row r="24" spans="1:26" x14ac:dyDescent="0.25">
      <c r="A24" s="8" t="s">
        <v>29</v>
      </c>
      <c r="B24" s="38" t="s">
        <v>429</v>
      </c>
      <c r="C24" s="3" t="str">
        <f>CONCATENATE("  &lt;Variant hgvs=",CHAR(34),B24,CHAR(34)," name=",CHAR(34),B25,CHAR(34),"&gt; ")</f>
        <v xml:space="preserve">  &lt;Variant hgvs="NC_000005.10:g.40831840C&gt;T" name="G-179T"&gt; </v>
      </c>
    </row>
    <row r="25" spans="1:26" x14ac:dyDescent="0.25">
      <c r="A25" s="15" t="s">
        <v>30</v>
      </c>
      <c r="B25" s="34" t="s">
        <v>477</v>
      </c>
    </row>
    <row r="26" spans="1:26" x14ac:dyDescent="0.25">
      <c r="A26" s="15" t="s">
        <v>31</v>
      </c>
      <c r="B26" s="34"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478</v>
      </c>
      <c r="C28" s="3" t="str">
        <f>"  &lt;/Variant&gt;"</f>
        <v xml:space="preserve">  &lt;/Variant&gt;</v>
      </c>
    </row>
    <row r="29" spans="1:26" s="18" customFormat="1" x14ac:dyDescent="0.25">
      <c r="A29" s="27"/>
      <c r="B29" s="37"/>
    </row>
    <row r="30" spans="1:26" s="18" customFormat="1" x14ac:dyDescent="0.25">
      <c r="A30" s="27"/>
      <c r="B30" s="37"/>
      <c r="C30" s="18" t="str">
        <f>C17</f>
        <v>&lt;# A68156382G #&gt;</v>
      </c>
    </row>
    <row r="31" spans="1:26" x14ac:dyDescent="0.25">
      <c r="A31" s="15" t="s">
        <v>37</v>
      </c>
      <c r="B31" s="39" t="str">
        <f>H11</f>
        <v>NC_000012.12:g.</v>
      </c>
      <c r="C31" s="3" t="str">
        <f>CONCATENATE("  &lt;Genotype hgvs=",CHAR(34),B31,B32,";",B33,CHAR(34)," name=",CHAR(34),B19,CHAR(34),"&gt; ")</f>
        <v xml:space="preserve">  &lt;Genotype hgvs="NC_000012.12:g.[68156382A&gt;G];[68156382=]" name="A68156382G"&gt; </v>
      </c>
    </row>
    <row r="32" spans="1:26" x14ac:dyDescent="0.25">
      <c r="A32" s="15" t="s">
        <v>35</v>
      </c>
      <c r="B32" s="39" t="str">
        <f t="shared" ref="B32:B36" si="1">H12</f>
        <v>[68156382A&gt;G]</v>
      </c>
    </row>
    <row r="33" spans="1:3" x14ac:dyDescent="0.25">
      <c r="A33" s="15" t="s">
        <v>31</v>
      </c>
      <c r="B33" s="39" t="str">
        <f t="shared" si="1"/>
        <v>[68156382=]</v>
      </c>
      <c r="C33" s="3" t="s">
        <v>38</v>
      </c>
    </row>
    <row r="34" spans="1:3" x14ac:dyDescent="0.25">
      <c r="A34" s="15" t="s">
        <v>39</v>
      </c>
      <c r="B34" s="39" t="str">
        <f t="shared" si="1"/>
        <v>People with this variant have one copy of the [A68156382G](https://www.ncbi.nlm.nih.gov/projects/SNP/snp_ref.cgi?rs=2069718) variant. This substitution of a single nucleotide is known as a missense mutation.</v>
      </c>
      <c r="C34" s="3" t="s">
        <v>26</v>
      </c>
    </row>
    <row r="35" spans="1:3" x14ac:dyDescent="0.25">
      <c r="A35" s="8" t="s">
        <v>40</v>
      </c>
      <c r="B35" s="39" t="str">
        <f t="shared" si="1"/>
        <v>This variant is not associated with increased risk.</v>
      </c>
      <c r="C35" s="3" t="str">
        <f>CONCATENATE("    ",B34)</f>
        <v xml:space="preserve">    People with this variant have one copy of the [A68156382G](https://www.ncbi.nlm.nih.gov/projects/SNP/snp_ref.cgi?rs=2069718) variant. This substitution of a single nucleotide is known as a missense mutation.</v>
      </c>
    </row>
    <row r="36" spans="1:3" x14ac:dyDescent="0.25">
      <c r="A36" s="8" t="s">
        <v>41</v>
      </c>
      <c r="B36" s="39">
        <f t="shared" si="1"/>
        <v>47.3</v>
      </c>
    </row>
    <row r="37" spans="1:3" x14ac:dyDescent="0.25">
      <c r="A37" s="15"/>
      <c r="C37" s="3" t="s">
        <v>42</v>
      </c>
    </row>
    <row r="38" spans="1:3" x14ac:dyDescent="0.25">
      <c r="A38" s="8"/>
    </row>
    <row r="39" spans="1:3" x14ac:dyDescent="0.25">
      <c r="A39" s="8"/>
      <c r="C39" s="3" t="str">
        <f>CONCATENATE("    ",B35)</f>
        <v xml:space="preserve">    This variant is not associated with increased risk.</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percentage=47.3 /&gt;</v>
      </c>
    </row>
    <row r="44" spans="1:3" x14ac:dyDescent="0.25">
      <c r="A44" s="15"/>
      <c r="C44" s="3" t="str">
        <f>"  &lt;/Genotype&gt;"</f>
        <v xml:space="preserve">  &lt;/Genotype&gt;</v>
      </c>
    </row>
    <row r="45" spans="1:3" x14ac:dyDescent="0.25">
      <c r="A45" s="15" t="s">
        <v>44</v>
      </c>
      <c r="B45" s="34" t="str">
        <f>H17</f>
        <v>People with this variant have two copies of the [A68156382G](https://www.ncbi.nlm.nih.gov/projects/SNP/snp_ref.cgi?rs=2069718) variant. This substitution of a single nucleotide is known as a missense mutation.</v>
      </c>
      <c r="C45" s="3" t="str">
        <f>CONCATENATE("  &lt;Genotype hgvs=",CHAR(34),B31,B32,";",B32,CHAR(34)," name=",CHAR(34),B19,CHAR(34),"&gt; ")</f>
        <v xml:space="preserve">  &lt;Genotype hgvs="NC_000012.12:g.[68156382A&gt;G];[68156382A&gt;G]" name="A68156382G"&gt; </v>
      </c>
    </row>
    <row r="46" spans="1:3" x14ac:dyDescent="0.25">
      <c r="A46" s="8" t="s">
        <v>45</v>
      </c>
      <c r="B46" s="34" t="str">
        <f t="shared" ref="B46:B47" si="2">H18</f>
        <v>You are in the Moderate Loss of Function category. See below for more information.</v>
      </c>
      <c r="C46" s="3" t="s">
        <v>26</v>
      </c>
    </row>
    <row r="47" spans="1:3" x14ac:dyDescent="0.25">
      <c r="A47" s="8" t="s">
        <v>41</v>
      </c>
      <c r="B47" s="34">
        <f t="shared" si="2"/>
        <v>26.5</v>
      </c>
      <c r="C47" s="3" t="s">
        <v>38</v>
      </c>
    </row>
    <row r="48" spans="1:3" x14ac:dyDescent="0.25">
      <c r="A48" s="8"/>
    </row>
    <row r="49" spans="1:3" x14ac:dyDescent="0.25">
      <c r="A49" s="15"/>
      <c r="C49" s="3" t="str">
        <f>CONCATENATE("    ",B45)</f>
        <v xml:space="preserve">    People with this variant have two copies of the [A68156382G](https://www.ncbi.nlm.nih.gov/projects/SNP/snp_ref.cgi?rs=2069718)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You are in the Moderate Loss of Function category. See below for more information.</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percentage=26.5 /&gt;</v>
      </c>
    </row>
    <row r="58" spans="1:3" x14ac:dyDescent="0.25">
      <c r="A58" s="15"/>
      <c r="C58" s="3" t="str">
        <f>"  &lt;/Genotype&gt;"</f>
        <v xml:space="preserve">  &lt;/Genotype&gt;</v>
      </c>
    </row>
    <row r="59" spans="1:3" x14ac:dyDescent="0.25">
      <c r="A59" s="15" t="s">
        <v>46</v>
      </c>
      <c r="B59" s="34" t="str">
        <f>H20</f>
        <v>Your IFNG gene has no variants. A normal gene is referred to as a "wild-type" gene.</v>
      </c>
      <c r="C59" s="3" t="str">
        <f>CONCATENATE("  &lt;Genotype hgvs=",CHAR(34),B31,B33,";",B33,CHAR(34)," name=",CHAR(34),B19,CHAR(34),"&gt; ")</f>
        <v xml:space="preserve">  &lt;Genotype hgvs="NC_000012.12:g.[68156382=];[68156382=]" name="A68156382G"&gt; </v>
      </c>
    </row>
    <row r="60" spans="1:3" x14ac:dyDescent="0.25">
      <c r="A60" s="8" t="s">
        <v>47</v>
      </c>
      <c r="B60" s="34" t="str">
        <f t="shared" ref="B60:B61" si="3">H21</f>
        <v>This variant is not associated with increased risk.</v>
      </c>
      <c r="C60" s="3" t="s">
        <v>26</v>
      </c>
    </row>
    <row r="61" spans="1:3" x14ac:dyDescent="0.25">
      <c r="A61" s="8" t="s">
        <v>41</v>
      </c>
      <c r="B61" s="34">
        <f t="shared" si="3"/>
        <v>26.2</v>
      </c>
      <c r="C61" s="3" t="s">
        <v>38</v>
      </c>
    </row>
    <row r="62" spans="1:3" x14ac:dyDescent="0.25">
      <c r="A62" s="15"/>
    </row>
    <row r="63" spans="1:3" x14ac:dyDescent="0.25">
      <c r="A63" s="8"/>
      <c r="C63" s="3" t="str">
        <f>CONCATENATE("    ",B59)</f>
        <v xml:space="preserve">    Your IFNG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percentage=26.2 /&gt;</v>
      </c>
    </row>
    <row r="72" spans="1:3" x14ac:dyDescent="0.25">
      <c r="A72" s="15"/>
      <c r="C72" s="3" t="str">
        <f>"  &lt;/Genotype&gt;"</f>
        <v xml:space="preserve">  &lt;/Genotype&gt;</v>
      </c>
    </row>
    <row r="73" spans="1:3" x14ac:dyDescent="0.25">
      <c r="A73" s="15"/>
      <c r="C73" s="3" t="str">
        <f>C23</f>
        <v>&lt;# G-179T #&gt;</v>
      </c>
    </row>
    <row r="74" spans="1:3" x14ac:dyDescent="0.25">
      <c r="A74" s="15" t="s">
        <v>37</v>
      </c>
      <c r="B74" s="39" t="str">
        <f>I11</f>
        <v>NC_000005.10:g.</v>
      </c>
      <c r="C74" s="3" t="str">
        <f>CONCATENATE("  &lt;Genotype hgvs=",CHAR(34),B74,B75,";",B76,CHAR(34)," name=",CHAR(34),B25,CHAR(34),"&gt; ")</f>
        <v xml:space="preserve">  &lt;Genotype hgvs="NC_000005.10:g.[40831840C&gt;T];[40831840=]" name="G-179T"&gt; </v>
      </c>
    </row>
    <row r="75" spans="1:3" x14ac:dyDescent="0.25">
      <c r="A75" s="15" t="s">
        <v>35</v>
      </c>
      <c r="B75" s="39" t="str">
        <f t="shared" ref="B75:B79" si="4">I12</f>
        <v>[40831840C&gt;T]</v>
      </c>
    </row>
    <row r="76" spans="1:3" x14ac:dyDescent="0.25">
      <c r="A76" s="15" t="s">
        <v>31</v>
      </c>
      <c r="B76" s="39" t="str">
        <f t="shared" si="4"/>
        <v>[40831840=]</v>
      </c>
      <c r="C76" s="3" t="s">
        <v>38</v>
      </c>
    </row>
    <row r="77" spans="1:3" x14ac:dyDescent="0.25">
      <c r="A77" s="15" t="s">
        <v>39</v>
      </c>
      <c r="B77" s="39" t="str">
        <f t="shared" si="4"/>
        <v>People with this variant have one copy of the [G-179T](https://www.ncbi.nlm.nih.gov/clinvar/variation/14724/) variant. This substitution of a single nucleotide is known as a missense mutation.</v>
      </c>
      <c r="C77" s="3" t="s">
        <v>26</v>
      </c>
    </row>
    <row r="78" spans="1:3" x14ac:dyDescent="0.25">
      <c r="A78" s="8" t="s">
        <v>40</v>
      </c>
      <c r="B78" s="39" t="str">
        <f t="shared" si="4"/>
        <v>You are in the Moderate Loss of Function category. See below for more information.</v>
      </c>
      <c r="C78" s="3" t="str">
        <f>CONCATENATE("    ",B77)</f>
        <v xml:space="preserve">    People with this variant have one copy of the [G-179T](https://www.ncbi.nlm.nih.gov/clinvar/variation/14724/) variant. This substitution of a single nucleotide is known as a missense mutation.</v>
      </c>
    </row>
    <row r="79" spans="1:3" x14ac:dyDescent="0.25">
      <c r="A79" s="8" t="s">
        <v>41</v>
      </c>
      <c r="B79" s="39">
        <f t="shared" si="4"/>
        <v>1.7</v>
      </c>
    </row>
    <row r="80" spans="1:3" x14ac:dyDescent="0.25">
      <c r="A80" s="15"/>
      <c r="C80" s="3" t="s">
        <v>42</v>
      </c>
    </row>
    <row r="81" spans="1:3" x14ac:dyDescent="0.25">
      <c r="A81" s="8"/>
    </row>
    <row r="82" spans="1:3" x14ac:dyDescent="0.25">
      <c r="A82" s="8"/>
      <c r="C82" s="3" t="str">
        <f>CONCATENATE("    ",B78)</f>
        <v xml:space="preserve">    You are in the Moderate Loss of Function category. See below for more information.</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percentage=1.7 /&gt;</v>
      </c>
    </row>
    <row r="87" spans="1:3" x14ac:dyDescent="0.25">
      <c r="A87" s="15"/>
      <c r="C87" s="3" t="str">
        <f>"  &lt;/Genotype&gt;"</f>
        <v xml:space="preserve">  &lt;/Genotype&gt;</v>
      </c>
    </row>
    <row r="88" spans="1:3" x14ac:dyDescent="0.25">
      <c r="A88" s="15" t="s">
        <v>44</v>
      </c>
      <c r="B88" s="34" t="str">
        <f>I17</f>
        <v>People with this variant have two copies of the [G-179T](https://www.ncbi.nlm.nih.gov/clinvar/variation/14724/) variant. This substitution of a single nucleotide is known as a missense mutation.</v>
      </c>
      <c r="C88" s="3" t="str">
        <f>CONCATENATE("  &lt;Genotype hgvs=",CHAR(34),B74,B75,";",B75,CHAR(34)," name=",CHAR(34),B25,CHAR(34),"&gt; ")</f>
        <v xml:space="preserve">  &lt;Genotype hgvs="NC_000005.10:g.[40831840C&gt;T];[40831840C&gt;T]" name="G-179T"&gt;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0.5</v>
      </c>
      <c r="C90" s="3" t="s">
        <v>38</v>
      </c>
    </row>
    <row r="91" spans="1:3" x14ac:dyDescent="0.25">
      <c r="A91" s="8"/>
    </row>
    <row r="92" spans="1:3" x14ac:dyDescent="0.25">
      <c r="A92" s="15"/>
      <c r="C92" s="3" t="str">
        <f>CONCATENATE("    ",B88)</f>
        <v xml:space="preserve">    People with this variant have two copies of the [G-179T](https://www.ncbi.nlm.nih.gov/clinvar/variation/14724/)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percentage=0.5 /&gt;</v>
      </c>
    </row>
    <row r="101" spans="1:3" x14ac:dyDescent="0.25">
      <c r="A101" s="15"/>
      <c r="C101" s="3" t="str">
        <f>"  &lt;/Genotype&gt;"</f>
        <v xml:space="preserve">  &lt;/Genotype&gt;</v>
      </c>
    </row>
    <row r="102" spans="1:3" x14ac:dyDescent="0.25">
      <c r="A102" s="15" t="s">
        <v>46</v>
      </c>
      <c r="B102" s="34" t="str">
        <f>I20</f>
        <v>Your IFNG gene has no variants. A normal gene is referred to as a "wild-type" gene.</v>
      </c>
      <c r="C102" s="3" t="str">
        <f>CONCATENATE("  &lt;Genotype hgvs=",CHAR(34),B74,B76,";",B76,CHAR(34)," name=",CHAR(34),B25,CHAR(34),"&gt; ")</f>
        <v xml:space="preserve">  &lt;Genotype hgvs="NC_000005.10:g.[40831840=];[40831840=]" name="G-179T"&gt; </v>
      </c>
    </row>
    <row r="103" spans="1:3" x14ac:dyDescent="0.25">
      <c r="A103" s="8" t="s">
        <v>47</v>
      </c>
      <c r="B103" s="34" t="str">
        <f t="shared" ref="B103:B104" si="6">I21</f>
        <v>This variant is not associated with increased risk.</v>
      </c>
      <c r="C103" s="3" t="s">
        <v>26</v>
      </c>
    </row>
    <row r="104" spans="1:3" x14ac:dyDescent="0.25">
      <c r="A104" s="8" t="s">
        <v>41</v>
      </c>
      <c r="B104" s="34">
        <f t="shared" si="6"/>
        <v>97.8</v>
      </c>
      <c r="C104" s="3" t="s">
        <v>38</v>
      </c>
    </row>
    <row r="105" spans="1:3" x14ac:dyDescent="0.25">
      <c r="A105" s="15"/>
    </row>
    <row r="106" spans="1:3" x14ac:dyDescent="0.25">
      <c r="A106" s="8"/>
      <c r="C106" s="3" t="str">
        <f>CONCATENATE("    ",B102)</f>
        <v xml:space="preserve">    Your IFNG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percentage=97.8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IFNG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IFNG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IFNG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IFNG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IFNG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IFNG variants is small and does not impact treatment. It is possible that variants in this gene interact with other gene variants, which is the reason for our inclusion of this gene.</v>
      </c>
      <c r="C150" s="3" t="str">
        <f>B150</f>
        <v>For the vast majority of people, the overall risk associated with the common IFNG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493</v>
      </c>
    </row>
    <row r="153" spans="1:3" s="18" customFormat="1" x14ac:dyDescent="0.25">
      <c r="A153" s="27"/>
      <c r="B153" s="37"/>
      <c r="C153" s="16"/>
    </row>
    <row r="154" spans="1:3" s="18" customFormat="1" x14ac:dyDescent="0.25">
      <c r="A154" s="16"/>
      <c r="B154" s="37"/>
      <c r="C154" s="16" t="s">
        <v>499</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4" t="s">
        <v>491</v>
      </c>
      <c r="C158" s="3" t="str">
        <f>B158</f>
        <v>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v>
      </c>
    </row>
    <row r="159" spans="1:3" x14ac:dyDescent="0.25">
      <c r="A159" s="15"/>
    </row>
    <row r="160" spans="1:3" x14ac:dyDescent="0.25">
      <c r="A160" s="15"/>
      <c r="C160" s="3" t="s">
        <v>58</v>
      </c>
    </row>
    <row r="161" spans="1:3" x14ac:dyDescent="0.25">
      <c r="A161" s="15"/>
    </row>
    <row r="162" spans="1:3" x14ac:dyDescent="0.25">
      <c r="B162" s="34" t="s">
        <v>492</v>
      </c>
      <c r="C162" s="3" t="str">
        <f>B162</f>
        <v>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63" spans="1:3" x14ac:dyDescent="0.25">
      <c r="A163" s="15"/>
    </row>
    <row r="164" spans="1:3" s="18" customFormat="1" x14ac:dyDescent="0.25">
      <c r="A164" s="27"/>
      <c r="B164" s="37"/>
      <c r="C164" s="16" t="s">
        <v>494</v>
      </c>
    </row>
    <row r="165" spans="1:3" s="18" customFormat="1" x14ac:dyDescent="0.25">
      <c r="A165" s="27"/>
      <c r="B165" s="37"/>
      <c r="C165" s="16"/>
    </row>
    <row r="166" spans="1:3" s="18" customFormat="1" x14ac:dyDescent="0.25">
      <c r="A166" s="16"/>
      <c r="B166" s="37"/>
      <c r="C166" s="16" t="s">
        <v>498</v>
      </c>
    </row>
    <row r="167" spans="1:3" s="18" customFormat="1" x14ac:dyDescent="0.25">
      <c r="A167" s="16"/>
      <c r="B167" s="37"/>
      <c r="C167" s="16"/>
    </row>
    <row r="168" spans="1:3" x14ac:dyDescent="0.25">
      <c r="A168" s="15"/>
      <c r="C168" s="3" t="s">
        <v>56</v>
      </c>
    </row>
    <row r="169" spans="1:3" x14ac:dyDescent="0.25">
      <c r="A169" s="15"/>
    </row>
    <row r="170" spans="1:3" x14ac:dyDescent="0.25">
      <c r="A170" s="15" t="s">
        <v>26</v>
      </c>
      <c r="B170" s="34" t="s">
        <v>495</v>
      </c>
      <c r="C170" s="3" t="str">
        <f>B170</f>
        <v>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v>
      </c>
    </row>
    <row r="171" spans="1:3" x14ac:dyDescent="0.25">
      <c r="A171" s="15"/>
    </row>
    <row r="172" spans="1:3" x14ac:dyDescent="0.25">
      <c r="A172" s="15"/>
      <c r="C172" s="3" t="s">
        <v>58</v>
      </c>
    </row>
    <row r="173" spans="1:3" x14ac:dyDescent="0.25">
      <c r="A173" s="15"/>
    </row>
    <row r="174" spans="1:3" x14ac:dyDescent="0.25">
      <c r="A174" s="15"/>
      <c r="B174" s="34" t="s">
        <v>496</v>
      </c>
      <c r="C174" s="3" t="str">
        <f>B174</f>
        <v>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76" spans="1:3" s="18" customFormat="1" x14ac:dyDescent="0.25">
      <c r="B176" s="37"/>
    </row>
    <row r="178" spans="1:3" x14ac:dyDescent="0.25">
      <c r="A178" s="3" t="s">
        <v>73</v>
      </c>
      <c r="B178" s="34" t="s">
        <v>497</v>
      </c>
      <c r="C178" s="3" t="str">
        <f>CONCATENATE("&lt;symptoms ",B178," /&gt;")</f>
        <v>&lt;symptoms fatigue D005221 pain D010146 muscle aches and pain D063806 tender lymph nodes D000072281 inflamation D007249 /&gt;</v>
      </c>
    </row>
    <row r="850" spans="3:3" x14ac:dyDescent="0.25">
      <c r="C850" s="3" t="str">
        <f>CONCATENATE("    This variant is a change at a specific point in the ",B841," gene from ",B850," to ",B851,"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56" spans="3:3" x14ac:dyDescent="0.25">
      <c r="C856" s="3" t="str">
        <f>CONCATENATE("    This variant is a change at a specific point in the ",B841," gene from ",B856," to ",B857,"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6" spans="3:3" x14ac:dyDescent="0.25">
      <c r="C986" s="3" t="str">
        <f>CONCATENATE("    This variant is a change at a specific point in the ",B977," gene from ",B986," to ",B987,"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2" spans="3:3" x14ac:dyDescent="0.25">
      <c r="C992" s="3" t="str">
        <f>CONCATENATE("    This variant is a change at a specific point in the ",B977," gene from ",B992," to ",B993,"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94" spans="3:3" x14ac:dyDescent="0.25">
      <c r="C1394" s="3" t="str">
        <f>CONCATENATE("    This variant is a change at a specific point in the ",B1385," gene from ",B1394," to ",B1395,"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0" spans="3:3" x14ac:dyDescent="0.25">
      <c r="C1400" s="3" t="str">
        <f>CONCATENATE("    This variant is a change at a specific point in the ",B1385," gene from ",B1400," to ",B1401,"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0" spans="3:3" x14ac:dyDescent="0.25">
      <c r="C1530" s="3" t="str">
        <f>CONCATENATE("    This variant is a change at a specific point in the ",B1521," gene from ",B1530," to ",B1531,"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6" spans="3:3" x14ac:dyDescent="0.25">
      <c r="C1536" s="3" t="str">
        <f>CONCATENATE("    This variant is a change at a specific point in the ",B1521," gene from ",B1536," to ",B1537,"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6" spans="3:3" x14ac:dyDescent="0.25">
      <c r="C1666" s="3" t="str">
        <f>CONCATENATE("    This variant is a change at a specific point in the ",B1657," gene from ",B1666," to ",B1667,"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2" spans="3:3" x14ac:dyDescent="0.25">
      <c r="C1672" s="3" t="str">
        <f>CONCATENATE("    This variant is a change at a specific point in the ",B1657," gene from ",B1672," to ",B1673,"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2" spans="3:3" x14ac:dyDescent="0.25">
      <c r="C1802" s="3" t="str">
        <f>CONCATENATE("    This variant is a change at a specific point in the ",B1793," gene from ",B1802," to ",B1803,"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8" spans="3:3" x14ac:dyDescent="0.25">
      <c r="C1808" s="3" t="str">
        <f>CONCATENATE("    This variant is a change at a specific point in the ",B1793," gene from ",B1808," to ",B1809,"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8" spans="3:3" x14ac:dyDescent="0.25">
      <c r="C1938" s="3" t="str">
        <f>CONCATENATE("    This variant is a change at a specific point in the ",B1929," gene from ",B1938," to ",B1939,"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4" spans="3:3" x14ac:dyDescent="0.25">
      <c r="C1944" s="3" t="str">
        <f>CONCATENATE("    This variant is a change at a specific point in the ",B1929," gene from ",B1944," to ",B1945,"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74" spans="3:3" x14ac:dyDescent="0.25">
      <c r="C2074" s="3" t="str">
        <f>CONCATENATE("    This variant is a change at a specific point in the ",B2065," gene from ",B2074," to ",B2075,"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0" spans="3:3" x14ac:dyDescent="0.25">
      <c r="C2080" s="3" t="str">
        <f>CONCATENATE("    This variant is a change at a specific point in the ",B2065," gene from ",B2080," to ",B2081,"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0" spans="3:3" x14ac:dyDescent="0.25">
      <c r="C2210" s="3" t="str">
        <f>CONCATENATE("    This variant is a change at a specific point in the ",B2201," gene from ",B2210," to ",B2211,"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6" spans="3:3" x14ac:dyDescent="0.25">
      <c r="C2216" s="3" t="str">
        <f>CONCATENATE("    This variant is a change at a specific point in the ",B2201," gene from ",B2216," to ",B2217,"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6" spans="3:3" x14ac:dyDescent="0.25">
      <c r="C2346" s="3" t="str">
        <f>CONCATENATE("    This variant is a change at a specific point in the ",B2337," gene from ",B2346," to ",B2347,"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2" spans="3:3" x14ac:dyDescent="0.25">
      <c r="C2352" s="3" t="str">
        <f>CONCATENATE("    This variant is a change at a specific point in the ",B2337," gene from ",B2352," to ",B2353,"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080-F7E3-4876-9655-BA4DCF4AF34A}">
  <dimension ref="A1:AJ2340"/>
  <sheetViews>
    <sheetView topLeftCell="A148" workbookViewId="0">
      <selection activeCell="C156" sqref="C156:C162"/>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9" t="s">
        <v>423</v>
      </c>
      <c r="C2" s="3" t="str">
        <f>CONCATENATE("# What does the ",B2," gene do?")</f>
        <v># What does the TRPC2 gene do?</v>
      </c>
      <c r="H2" s="4"/>
      <c r="I2" s="5"/>
      <c r="J2" s="4"/>
      <c r="K2" s="4"/>
      <c r="L2" s="4"/>
      <c r="Y2" s="10"/>
      <c r="Z2" s="10"/>
      <c r="AA2" s="10"/>
      <c r="AC2" s="10"/>
      <c r="AF2" s="7"/>
      <c r="AJ2" s="7"/>
    </row>
    <row r="3" spans="1:36" x14ac:dyDescent="0.25">
      <c r="A3" s="8"/>
      <c r="B3" s="9"/>
      <c r="H3" s="3" t="s">
        <v>4</v>
      </c>
      <c r="I3" s="11" t="s">
        <v>5</v>
      </c>
      <c r="J3" s="3">
        <v>78.900000000000006</v>
      </c>
      <c r="K3" s="3">
        <v>21.1</v>
      </c>
      <c r="L3" s="3">
        <f t="shared" ref="L3:L9" si="0">J3/K3</f>
        <v>3.7393364928909953</v>
      </c>
      <c r="Y3" s="10"/>
      <c r="Z3" s="10"/>
      <c r="AA3" s="10"/>
      <c r="AC3" s="10"/>
      <c r="AF3" s="7"/>
      <c r="AJ3" s="7"/>
    </row>
    <row r="4" spans="1:36" x14ac:dyDescent="0.25">
      <c r="A4" s="8" t="s">
        <v>7</v>
      </c>
      <c r="B4" s="12" t="s">
        <v>510</v>
      </c>
      <c r="C4" s="3" t="str">
        <f>B4</f>
        <v>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v>
      </c>
      <c r="H4" s="3" t="s">
        <v>8</v>
      </c>
      <c r="I4" s="11" t="s">
        <v>9</v>
      </c>
      <c r="J4" s="3">
        <v>0.34620000000000001</v>
      </c>
      <c r="K4" s="3">
        <v>0.18329999999999999</v>
      </c>
      <c r="L4" s="3">
        <f t="shared" si="0"/>
        <v>1.888707037643208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424</v>
      </c>
      <c r="H8" s="3" t="s">
        <v>19</v>
      </c>
      <c r="I8" s="11" t="s">
        <v>20</v>
      </c>
      <c r="J8" s="3">
        <v>0.17299999999999999</v>
      </c>
      <c r="K8" s="3">
        <v>0.1</v>
      </c>
      <c r="L8" s="3">
        <f t="shared" si="0"/>
        <v>1.7299999999999998</v>
      </c>
      <c r="Y8" s="6"/>
      <c r="AC8" s="10"/>
    </row>
    <row r="9" spans="1:36" x14ac:dyDescent="0.25">
      <c r="A9" s="15" t="s">
        <v>21</v>
      </c>
      <c r="B9" s="9" t="s">
        <v>425</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G3628856T</v>
      </c>
      <c r="I10" s="18" t="str">
        <f>B25</f>
        <v>G3638061A</v>
      </c>
    </row>
    <row r="11" spans="1:36" x14ac:dyDescent="0.25">
      <c r="A11" s="8" t="s">
        <v>3</v>
      </c>
      <c r="B11" s="9" t="s">
        <v>423</v>
      </c>
      <c r="C11" s="3" t="str">
        <f>CONCATENATE("&lt;GeneAnalysis gene=",CHAR(34),B11,CHAR(34)," interval=",CHAR(34),B12,CHAR(34),"&gt; ")</f>
        <v xml:space="preserve">&lt;GeneAnalysis gene="TRPC2" interval="NC_000011.10:g.3626460_3637559"&gt; </v>
      </c>
      <c r="H11" s="19" t="s">
        <v>168</v>
      </c>
      <c r="I11" s="19" t="s">
        <v>179</v>
      </c>
      <c r="J11" s="19"/>
      <c r="K11" s="19"/>
      <c r="L11" s="19"/>
      <c r="M11" s="19"/>
      <c r="N11" s="19"/>
      <c r="O11" s="20"/>
      <c r="P11" s="20"/>
      <c r="Q11" s="20"/>
      <c r="R11" s="20"/>
      <c r="S11" s="20"/>
      <c r="T11" s="20"/>
      <c r="U11" s="20"/>
      <c r="V11" s="20"/>
      <c r="W11" s="20"/>
      <c r="X11" s="20"/>
      <c r="Y11" s="20"/>
      <c r="Z11" s="20"/>
    </row>
    <row r="12" spans="1:36" x14ac:dyDescent="0.25">
      <c r="A12" s="8" t="s">
        <v>24</v>
      </c>
      <c r="B12" s="9" t="s">
        <v>426</v>
      </c>
      <c r="H12" s="9" t="s">
        <v>420</v>
      </c>
      <c r="I12" s="9" t="s">
        <v>502</v>
      </c>
      <c r="J12" s="9"/>
      <c r="K12" s="9"/>
      <c r="L12" s="9"/>
      <c r="M12" s="9"/>
      <c r="N12" s="9"/>
      <c r="O12" s="9"/>
      <c r="P12" s="9"/>
      <c r="Q12" s="9"/>
      <c r="R12" s="9"/>
      <c r="S12" s="9"/>
      <c r="T12" s="9"/>
      <c r="U12" s="9"/>
      <c r="V12" s="9"/>
      <c r="W12" s="9"/>
      <c r="X12" s="9"/>
      <c r="Y12" s="9"/>
      <c r="Z12" s="9"/>
    </row>
    <row r="13" spans="1:36" x14ac:dyDescent="0.25">
      <c r="A13" s="8" t="s">
        <v>25</v>
      </c>
      <c r="B13" s="9" t="s">
        <v>476</v>
      </c>
      <c r="C13" s="3" t="str">
        <f>CONCATENATE("# What are some common mutations of ",B11,"?")</f>
        <v># What are some common mutations of TRPC2?</v>
      </c>
      <c r="H13" s="9" t="s">
        <v>421</v>
      </c>
      <c r="I13" s="9" t="s">
        <v>503</v>
      </c>
      <c r="J13" s="9"/>
      <c r="K13" s="9"/>
      <c r="L13" s="9"/>
      <c r="M13" s="9"/>
      <c r="N13" s="9"/>
      <c r="O13" s="9"/>
      <c r="P13" s="9"/>
      <c r="Q13" s="9"/>
      <c r="R13" s="9"/>
      <c r="S13" s="9"/>
      <c r="T13" s="9"/>
      <c r="U13" s="9"/>
      <c r="V13" s="9"/>
      <c r="W13" s="9"/>
      <c r="X13" s="9"/>
      <c r="Y13" s="9"/>
      <c r="Z13" s="9"/>
    </row>
    <row r="14" spans="1:36" x14ac:dyDescent="0.25">
      <c r="A14" s="8"/>
      <c r="B14" s="9"/>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B15" s="9"/>
      <c r="C15" s="3" t="str">
        <f>CONCATENATE("There are ",B13," common variants in ",B11,": ",B22," and ",B28,".")</f>
        <v>There are two common variants in TRPC2: [G3628856T](https://www.ncbi.nlm.nih.gov/projects/SNP/snp_ref.cgi?rs=7108612) and [G3638061A](https://www.ncbi.nlm.nih.gov/projects/SNP/snp_ref.cgi?rs=6578398).</v>
      </c>
      <c r="H15" s="9" t="s">
        <v>27</v>
      </c>
      <c r="I15" s="9" t="s">
        <v>28</v>
      </c>
      <c r="J15" s="9"/>
      <c r="K15" s="9"/>
      <c r="L15" s="9"/>
      <c r="M15" s="9"/>
      <c r="N15" s="9"/>
      <c r="O15" s="9"/>
      <c r="P15" s="9"/>
      <c r="Q15" s="9"/>
      <c r="R15" s="9"/>
      <c r="S15" s="9"/>
      <c r="T15" s="9"/>
      <c r="U15" s="9"/>
      <c r="V15" s="9"/>
      <c r="W15" s="9"/>
      <c r="X15" s="9"/>
      <c r="Y15" s="9"/>
      <c r="Z15" s="9"/>
    </row>
    <row r="16" spans="1:36" x14ac:dyDescent="0.25">
      <c r="B16" s="9"/>
      <c r="H16" s="9">
        <v>26.7</v>
      </c>
      <c r="I16" s="9">
        <v>45.6</v>
      </c>
      <c r="J16" s="9"/>
      <c r="K16" s="9"/>
      <c r="L16" s="9"/>
      <c r="M16" s="9"/>
      <c r="N16" s="9"/>
      <c r="O16" s="9"/>
      <c r="P16" s="9"/>
      <c r="Q16" s="9"/>
      <c r="R16" s="9"/>
      <c r="S16" s="9"/>
      <c r="T16" s="9"/>
      <c r="U16" s="9"/>
      <c r="V16" s="9"/>
      <c r="W16" s="9"/>
      <c r="X16" s="9"/>
      <c r="Y16" s="9"/>
      <c r="Z16" s="9"/>
    </row>
    <row r="17" spans="1:26" x14ac:dyDescent="0.25">
      <c r="B17" s="9"/>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19" t="s">
        <v>419</v>
      </c>
      <c r="C18" s="3" t="str">
        <f>CONCATENATE("  &lt;Variant hgvs=",CHAR(34),B18,CHAR(34)," name=",CHAR(34),B19,CHAR(34),"&gt; ")</f>
        <v xml:space="preserve">  &lt;Variant hgvs="NC_000011.10:g.3628856G&gt;T" name="G3628856T"&gt; </v>
      </c>
      <c r="H18" s="9" t="s">
        <v>28</v>
      </c>
      <c r="I18" s="9" t="s">
        <v>27</v>
      </c>
      <c r="J18" s="9"/>
      <c r="K18" s="9"/>
      <c r="L18" s="9"/>
      <c r="M18" s="9"/>
      <c r="N18" s="9"/>
      <c r="O18" s="9"/>
      <c r="P18" s="9"/>
      <c r="Q18" s="9"/>
      <c r="R18" s="9"/>
      <c r="S18" s="9"/>
      <c r="T18" s="9"/>
      <c r="U18" s="9"/>
      <c r="V18" s="9"/>
      <c r="W18" s="9"/>
      <c r="X18" s="9"/>
      <c r="Y18" s="9"/>
      <c r="Z18" s="9"/>
    </row>
    <row r="19" spans="1:26" x14ac:dyDescent="0.25">
      <c r="A19" s="15" t="s">
        <v>30</v>
      </c>
      <c r="B19" s="21" t="s">
        <v>306</v>
      </c>
      <c r="H19" s="9">
        <v>9.1999999999999993</v>
      </c>
      <c r="I19" s="9">
        <v>23.8</v>
      </c>
      <c r="J19" s="9"/>
      <c r="K19" s="9"/>
      <c r="L19" s="9"/>
      <c r="M19" s="9"/>
      <c r="N19" s="9"/>
      <c r="O19" s="9"/>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t="str">
        <f>CONCATENATE("Your ",B11," gene has no variants. A normal gene is referred to as a ",CHAR(34),"wild-type",CHAR(34)," gene.")</f>
        <v>Your TRPC2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9" t="s">
        <v>422</v>
      </c>
      <c r="C22" s="3" t="str">
        <f>"  &lt;/Variant&gt;"</f>
        <v xml:space="preserve">  &lt;/Variant&gt;</v>
      </c>
      <c r="H22" s="9">
        <v>64.099999999999994</v>
      </c>
      <c r="I22" s="9">
        <v>30.6</v>
      </c>
      <c r="J22" s="9"/>
      <c r="K22" s="9"/>
      <c r="L22" s="9"/>
      <c r="M22" s="9"/>
      <c r="N22" s="9"/>
      <c r="O22" s="9"/>
      <c r="P22" s="9"/>
      <c r="Q22" s="9"/>
      <c r="R22" s="9"/>
      <c r="S22" s="9"/>
      <c r="T22" s="9"/>
      <c r="U22" s="9"/>
      <c r="V22" s="9"/>
      <c r="W22" s="9"/>
      <c r="X22" s="9"/>
      <c r="Y22" s="9"/>
      <c r="Z22" s="9"/>
    </row>
    <row r="23" spans="1:26" x14ac:dyDescent="0.25">
      <c r="A23" s="15"/>
      <c r="C23" s="3" t="str">
        <f>CONCATENATE("&lt;# ",B25," #&gt;")</f>
        <v>&lt;# G3638061A #&gt;</v>
      </c>
    </row>
    <row r="24" spans="1:26" x14ac:dyDescent="0.25">
      <c r="A24" s="8" t="s">
        <v>29</v>
      </c>
      <c r="B24" s="38" t="s">
        <v>500</v>
      </c>
      <c r="C24" s="3" t="str">
        <f>CONCATENATE("  &lt;Variant hgvs=",CHAR(34),B24,CHAR(34)," name=",CHAR(34),B25,CHAR(34),"&gt; ")</f>
        <v xml:space="preserve">  &lt;Variant hgvs="NC_000011.9:g.3638061G&gt;A" name="G3638061A"&gt; </v>
      </c>
    </row>
    <row r="25" spans="1:26" x14ac:dyDescent="0.25">
      <c r="A25" s="15" t="s">
        <v>30</v>
      </c>
      <c r="B25" s="34" t="s">
        <v>501</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TRPC2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504</v>
      </c>
      <c r="C28" s="3" t="str">
        <f>"  &lt;/Variant&gt;"</f>
        <v xml:space="preserve">  &lt;/Variant&gt;</v>
      </c>
    </row>
    <row r="29" spans="1:26" s="18" customFormat="1" x14ac:dyDescent="0.25">
      <c r="A29" s="27"/>
      <c r="B29" s="37"/>
    </row>
    <row r="30" spans="1:26" s="18" customFormat="1" x14ac:dyDescent="0.25">
      <c r="A30" s="27"/>
      <c r="B30" s="37"/>
      <c r="C30" s="18" t="str">
        <f>C17</f>
        <v>&lt;# G3628856T #&gt;</v>
      </c>
    </row>
    <row r="31" spans="1:26" x14ac:dyDescent="0.25">
      <c r="A31" s="15" t="s">
        <v>37</v>
      </c>
      <c r="B31" s="39" t="str">
        <f>H11</f>
        <v>NC_000011.10:g.</v>
      </c>
      <c r="C31" s="3" t="str">
        <f>CONCATENATE("  &lt;Genotype hgvs=",CHAR(34),B31,B32,";",B33,CHAR(34)," name=",CHAR(34),B19,CHAR(34),"&gt; ")</f>
        <v xml:space="preserve">  &lt;Genotype hgvs="NC_000011.10:g.[3628856G&gt;T];[3628856=]" name="G3628856T"&gt; </v>
      </c>
    </row>
    <row r="32" spans="1:26" x14ac:dyDescent="0.25">
      <c r="A32" s="15" t="s">
        <v>35</v>
      </c>
      <c r="B32" s="39" t="str">
        <f t="shared" ref="B32:B36" si="1">H12</f>
        <v>[3628856G&gt;T]</v>
      </c>
    </row>
    <row r="33" spans="1:3" x14ac:dyDescent="0.25">
      <c r="A33" s="15" t="s">
        <v>31</v>
      </c>
      <c r="B33" s="39" t="str">
        <f t="shared" si="1"/>
        <v>[3628856=]</v>
      </c>
      <c r="C33" s="3" t="s">
        <v>38</v>
      </c>
    </row>
    <row r="34" spans="1:3" x14ac:dyDescent="0.25">
      <c r="A34" s="15" t="s">
        <v>39</v>
      </c>
      <c r="B34" s="39" t="str">
        <f t="shared" si="1"/>
        <v>People with this variant have one copy of the [G3628856T](https://www.ncbi.nlm.nih.gov/projects/SNP/snp_ref.cgi?rs=7108612) variant. This substitution of a single nucleotide is known as a missense mutation.</v>
      </c>
      <c r="C34" s="3" t="s">
        <v>26</v>
      </c>
    </row>
    <row r="35" spans="1:3" x14ac:dyDescent="0.25">
      <c r="A35" s="8" t="s">
        <v>40</v>
      </c>
      <c r="B35" s="39" t="str">
        <f t="shared" si="1"/>
        <v>You are in the Moderate Loss of Function category. See below for more information.</v>
      </c>
      <c r="C35" s="3" t="str">
        <f>CONCATENATE("    ",B34)</f>
        <v xml:space="preserve">    People with this variant have one copy of the [G3628856T](https://www.ncbi.nlm.nih.gov/projects/SNP/snp_ref.cgi?rs=7108612) variant. This substitution of a single nucleotide is known as a missense mutation.</v>
      </c>
    </row>
    <row r="36" spans="1:3" x14ac:dyDescent="0.25">
      <c r="A36" s="8" t="s">
        <v>41</v>
      </c>
      <c r="B36" s="39">
        <f t="shared" si="1"/>
        <v>26.7</v>
      </c>
    </row>
    <row r="37" spans="1:3" x14ac:dyDescent="0.25">
      <c r="A37" s="15"/>
      <c r="C37" s="3" t="s">
        <v>42</v>
      </c>
    </row>
    <row r="38" spans="1:3" x14ac:dyDescent="0.25">
      <c r="A38" s="8"/>
    </row>
    <row r="39" spans="1:3" x14ac:dyDescent="0.25">
      <c r="A39" s="8"/>
      <c r="C39" s="3" t="str">
        <f>CONCATENATE("    ",B35)</f>
        <v xml:space="preserve">    You are in the Moderate Loss of Function category. See below for more information.</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percentage=26.7 /&gt;</v>
      </c>
    </row>
    <row r="44" spans="1:3" x14ac:dyDescent="0.25">
      <c r="A44" s="15"/>
      <c r="C44" s="3" t="str">
        <f>"  &lt;/Genotype&gt;"</f>
        <v xml:space="preserve">  &lt;/Genotype&gt;</v>
      </c>
    </row>
    <row r="45" spans="1:3" x14ac:dyDescent="0.25">
      <c r="A45" s="15" t="s">
        <v>44</v>
      </c>
      <c r="B45" s="34" t="str">
        <f>H17</f>
        <v>People with this variant have two copies of the [G3628856T](https://www.ncbi.nlm.nih.gov/projects/SNP/snp_ref.cgi?rs=7108612) variant. This substitution of a single nucleotide is known as a missense mutation.</v>
      </c>
      <c r="C45" s="3" t="str">
        <f>CONCATENATE("  &lt;Genotype hgvs=",CHAR(34),B31,B32,";",B32,CHAR(34)," name=",CHAR(34),B19,CHAR(34),"&gt; ")</f>
        <v xml:space="preserve">  &lt;Genotype hgvs="NC_000011.10:g.[3628856G&gt;T];[3628856G&gt;T]" name="G3628856T"&gt; </v>
      </c>
    </row>
    <row r="46" spans="1:3" x14ac:dyDescent="0.25">
      <c r="A46" s="8" t="s">
        <v>45</v>
      </c>
      <c r="B46" s="34" t="str">
        <f t="shared" ref="B46:B47" si="2">H18</f>
        <v>This variant is not associated with increased risk.</v>
      </c>
      <c r="C46" s="3" t="s">
        <v>26</v>
      </c>
    </row>
    <row r="47" spans="1:3" x14ac:dyDescent="0.25">
      <c r="A47" s="8" t="s">
        <v>41</v>
      </c>
      <c r="B47" s="34">
        <f t="shared" si="2"/>
        <v>9.1999999999999993</v>
      </c>
      <c r="C47" s="3" t="s">
        <v>38</v>
      </c>
    </row>
    <row r="48" spans="1:3" x14ac:dyDescent="0.25">
      <c r="A48" s="8"/>
    </row>
    <row r="49" spans="1:3" x14ac:dyDescent="0.25">
      <c r="A49" s="15"/>
      <c r="C49" s="3" t="str">
        <f>CONCATENATE("    ",B45)</f>
        <v xml:space="preserve">    People with this variant have two copies of the [G3628856T](https://www.ncbi.nlm.nih.gov/projects/SNP/snp_ref.cgi?rs=7108612)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This variant is not associated with increased risk.</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percentage=9.2 /&gt;</v>
      </c>
    </row>
    <row r="58" spans="1:3" x14ac:dyDescent="0.25">
      <c r="A58" s="15"/>
      <c r="C58" s="3" t="str">
        <f>"  &lt;/Genotype&gt;"</f>
        <v xml:space="preserve">  &lt;/Genotype&gt;</v>
      </c>
    </row>
    <row r="59" spans="1:3" x14ac:dyDescent="0.25">
      <c r="A59" s="15" t="s">
        <v>46</v>
      </c>
      <c r="B59" s="34" t="str">
        <f>H20</f>
        <v>Your TRPC2 gene has no variants. A normal gene is referred to as a "wild-type" gene.</v>
      </c>
      <c r="C59" s="3" t="str">
        <f>CONCATENATE("  &lt;Genotype hgvs=",CHAR(34),B31,B33,";",B33,CHAR(34)," name=",CHAR(34),B19,CHAR(34),"&gt; ")</f>
        <v xml:space="preserve">  &lt;Genotype hgvs="NC_000011.10:g.[3628856=];[3628856=]" name="G3628856T"&gt; </v>
      </c>
    </row>
    <row r="60" spans="1:3" x14ac:dyDescent="0.25">
      <c r="A60" s="8" t="s">
        <v>47</v>
      </c>
      <c r="B60" s="34" t="str">
        <f t="shared" ref="B60:B61" si="3">H21</f>
        <v>This variant is not associated with increased risk.</v>
      </c>
      <c r="C60" s="3" t="s">
        <v>26</v>
      </c>
    </row>
    <row r="61" spans="1:3" x14ac:dyDescent="0.25">
      <c r="A61" s="8" t="s">
        <v>41</v>
      </c>
      <c r="B61" s="34">
        <f t="shared" si="3"/>
        <v>64.099999999999994</v>
      </c>
      <c r="C61" s="3" t="s">
        <v>38</v>
      </c>
    </row>
    <row r="62" spans="1:3" x14ac:dyDescent="0.25">
      <c r="A62" s="15"/>
    </row>
    <row r="63" spans="1:3" x14ac:dyDescent="0.25">
      <c r="A63" s="8"/>
      <c r="C63" s="3" t="str">
        <f>CONCATENATE("    ",B59)</f>
        <v xml:space="preserve">    Your TRPC2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percentage=64.1 /&gt;</v>
      </c>
    </row>
    <row r="72" spans="1:3" x14ac:dyDescent="0.25">
      <c r="A72" s="15"/>
      <c r="C72" s="3" t="str">
        <f>"  &lt;/Genotype&gt;"</f>
        <v xml:space="preserve">  &lt;/Genotype&gt;</v>
      </c>
    </row>
    <row r="73" spans="1:3" x14ac:dyDescent="0.25">
      <c r="A73" s="15"/>
      <c r="C73" s="3" t="str">
        <f>C23</f>
        <v>&lt;# G3638061A #&gt;</v>
      </c>
    </row>
    <row r="74" spans="1:3" x14ac:dyDescent="0.25">
      <c r="A74" s="15" t="s">
        <v>37</v>
      </c>
      <c r="B74" s="39" t="str">
        <f>I11</f>
        <v>NC_000011.9:g.</v>
      </c>
      <c r="C74" s="3" t="str">
        <f>CONCATENATE("  &lt;Genotype hgvs=",CHAR(34),B74,B75,";",B76,CHAR(34)," name=",CHAR(34),B25,CHAR(34),"&gt; ")</f>
        <v xml:space="preserve">  &lt;Genotype hgvs="NC_000011.9:g.[3638061G&gt;A];[3638061=]" name="G3638061A"&gt; </v>
      </c>
    </row>
    <row r="75" spans="1:3" x14ac:dyDescent="0.25">
      <c r="A75" s="15" t="s">
        <v>35</v>
      </c>
      <c r="B75" s="39" t="str">
        <f t="shared" ref="B75:B79" si="4">I12</f>
        <v>[3638061G&gt;A]</v>
      </c>
    </row>
    <row r="76" spans="1:3" x14ac:dyDescent="0.25">
      <c r="A76" s="15" t="s">
        <v>31</v>
      </c>
      <c r="B76" s="39" t="str">
        <f t="shared" si="4"/>
        <v>[3638061=]</v>
      </c>
      <c r="C76" s="3" t="s">
        <v>38</v>
      </c>
    </row>
    <row r="77" spans="1:3" x14ac:dyDescent="0.25">
      <c r="A77" s="15" t="s">
        <v>39</v>
      </c>
      <c r="B77" s="39" t="str">
        <f t="shared" si="4"/>
        <v>People with this variant have one copy of the [G3638061A](https://www.ncbi.nlm.nih.gov/projects/SNP/snp_ref.cgi?rs=6578398) variant. This substitution of a single nucleotide is known as a missense mutation.</v>
      </c>
      <c r="C77" s="3" t="s">
        <v>26</v>
      </c>
    </row>
    <row r="78" spans="1:3" x14ac:dyDescent="0.25">
      <c r="A78" s="8" t="s">
        <v>40</v>
      </c>
      <c r="B78" s="39" t="str">
        <f t="shared" si="4"/>
        <v>This variant is not associated with increased risk.</v>
      </c>
      <c r="C78" s="3" t="str">
        <f>CONCATENATE("    ",B77)</f>
        <v xml:space="preserve">    People with this variant have one copy of the [G3638061A](https://www.ncbi.nlm.nih.gov/projects/SNP/snp_ref.cgi?rs=6578398) variant. This substitution of a single nucleotide is known as a missense mutation.</v>
      </c>
    </row>
    <row r="79" spans="1:3" x14ac:dyDescent="0.25">
      <c r="A79" s="8" t="s">
        <v>41</v>
      </c>
      <c r="B79" s="39">
        <f t="shared" si="4"/>
        <v>45.6</v>
      </c>
    </row>
    <row r="80" spans="1:3" x14ac:dyDescent="0.25">
      <c r="A80" s="15"/>
      <c r="C80" s="3" t="s">
        <v>42</v>
      </c>
    </row>
    <row r="81" spans="1:3" x14ac:dyDescent="0.25">
      <c r="A81" s="8"/>
    </row>
    <row r="82" spans="1:3" x14ac:dyDescent="0.25">
      <c r="A82" s="8"/>
      <c r="C82" s="3" t="str">
        <f>CONCATENATE("    ",B78)</f>
        <v xml:space="preserve">    This variant is not associated with increased risk.</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percentage=45.6 /&gt;</v>
      </c>
    </row>
    <row r="87" spans="1:3" x14ac:dyDescent="0.25">
      <c r="A87" s="15"/>
      <c r="C87" s="3" t="str">
        <f>"  &lt;/Genotype&gt;"</f>
        <v xml:space="preserve">  &lt;/Genotype&gt;</v>
      </c>
    </row>
    <row r="88" spans="1:3" x14ac:dyDescent="0.25">
      <c r="A88" s="15" t="s">
        <v>44</v>
      </c>
      <c r="B88" s="34" t="str">
        <f>I17</f>
        <v>People with this variant have two copies of the [G3638061A](https://www.ncbi.nlm.nih.gov/projects/SNP/snp_ref.cgi?rs=6578398) variant. This substitution of a single nucleotide is known as a missense mutation.</v>
      </c>
      <c r="C88" s="3" t="str">
        <f>CONCATENATE("  &lt;Genotype hgvs=",CHAR(34),B74,B75,";",B75,CHAR(34)," name=",CHAR(34),B25,CHAR(34),"&gt; ")</f>
        <v xml:space="preserve">  &lt;Genotype hgvs="NC_000011.9:g.[3638061G&gt;A];[3638061G&gt;A]" name="G3638061A"&gt;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23.8</v>
      </c>
      <c r="C90" s="3" t="s">
        <v>38</v>
      </c>
    </row>
    <row r="91" spans="1:3" x14ac:dyDescent="0.25">
      <c r="A91" s="8"/>
    </row>
    <row r="92" spans="1:3" x14ac:dyDescent="0.25">
      <c r="A92" s="15"/>
      <c r="C92" s="3" t="str">
        <f>CONCATENATE("    ",B88)</f>
        <v xml:space="preserve">    People with this variant have two copies of the [G3638061A](https://www.ncbi.nlm.nih.gov/projects/SNP/snp_ref.cgi?rs=6578398)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percentage=23.8 /&gt;</v>
      </c>
    </row>
    <row r="101" spans="1:3" x14ac:dyDescent="0.25">
      <c r="A101" s="15"/>
      <c r="C101" s="3" t="str">
        <f>"  &lt;/Genotype&gt;"</f>
        <v xml:space="preserve">  &lt;/Genotype&gt;</v>
      </c>
    </row>
    <row r="102" spans="1:3" x14ac:dyDescent="0.25">
      <c r="A102" s="15" t="s">
        <v>46</v>
      </c>
      <c r="B102" s="34" t="str">
        <f>I20</f>
        <v>Your TRPC2 gene has no variants. A normal gene is referred to as a "wild-type" gene.</v>
      </c>
      <c r="C102" s="3" t="str">
        <f>CONCATENATE("  &lt;Genotype hgvs=",CHAR(34),B74,B76,";",B76,CHAR(34)," name=",CHAR(34),B25,CHAR(34),"&gt; ")</f>
        <v xml:space="preserve">  &lt;Genotype hgvs="NC_000011.9:g.[3638061=];[3638061=]" name="G3638061A"&gt; </v>
      </c>
    </row>
    <row r="103" spans="1:3" x14ac:dyDescent="0.25">
      <c r="A103" s="8" t="s">
        <v>47</v>
      </c>
      <c r="B103" s="34" t="str">
        <f t="shared" ref="B103:B104" si="6">I21</f>
        <v>This variant is not associated with increased risk.</v>
      </c>
      <c r="C103" s="3" t="s">
        <v>26</v>
      </c>
    </row>
    <row r="104" spans="1:3" x14ac:dyDescent="0.25">
      <c r="A104" s="8" t="s">
        <v>41</v>
      </c>
      <c r="B104" s="34">
        <f t="shared" si="6"/>
        <v>30.6</v>
      </c>
      <c r="C104" s="3" t="s">
        <v>38</v>
      </c>
    </row>
    <row r="105" spans="1:3" x14ac:dyDescent="0.25">
      <c r="A105" s="15"/>
    </row>
    <row r="106" spans="1:3" x14ac:dyDescent="0.25">
      <c r="A106" s="8"/>
      <c r="C106" s="3" t="str">
        <f>CONCATENATE("    ",B102)</f>
        <v xml:space="preserve">    Your TRPC2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percentage=30.6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TRPC2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TRPC2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TRPC2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TRPC2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TRPC2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50" s="3" t="str">
        <f>B150</f>
        <v>For the vast majority of people, the overall risk associated with the common TRPC2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506</v>
      </c>
    </row>
    <row r="153" spans="1:3" s="18" customFormat="1" x14ac:dyDescent="0.25">
      <c r="A153" s="27"/>
      <c r="B153" s="37"/>
      <c r="C153" s="16"/>
    </row>
    <row r="154" spans="1:3" s="18" customFormat="1" x14ac:dyDescent="0.25">
      <c r="A154" s="16"/>
      <c r="B154" s="37"/>
      <c r="C154" s="16" t="s">
        <v>505</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 t="s">
        <v>509</v>
      </c>
      <c r="C158" s="3" t="str">
        <f>B158</f>
        <v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v>
      </c>
    </row>
    <row r="159" spans="1:3" x14ac:dyDescent="0.25">
      <c r="A159" s="15"/>
    </row>
    <row r="160" spans="1:3" x14ac:dyDescent="0.25">
      <c r="A160" s="15"/>
      <c r="C160" s="3" t="s">
        <v>58</v>
      </c>
    </row>
    <row r="161" spans="1:3" x14ac:dyDescent="0.25">
      <c r="A161" s="15"/>
    </row>
    <row r="162" spans="1:3" x14ac:dyDescent="0.25">
      <c r="B162" s="3" t="s">
        <v>507</v>
      </c>
      <c r="C162" s="3" t="str">
        <f>B162</f>
        <v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v>
      </c>
    </row>
    <row r="163" spans="1:3" x14ac:dyDescent="0.25">
      <c r="A163" s="15"/>
    </row>
    <row r="164" spans="1:3" s="18" customFormat="1" x14ac:dyDescent="0.25">
      <c r="B164" s="37"/>
    </row>
    <row r="166" spans="1:3" x14ac:dyDescent="0.25">
      <c r="A166" s="3" t="s">
        <v>73</v>
      </c>
      <c r="B166" s="34" t="s">
        <v>508</v>
      </c>
      <c r="C166" s="3" t="str">
        <f>CONCATENATE("&lt;symptoms ",B166," /&gt;")</f>
        <v>&lt;symptoms fatigue D005221 pain D010146 tender lymph nodes D000072281 inflamation D007249 /&gt;</v>
      </c>
    </row>
    <row r="838" spans="3:3" x14ac:dyDescent="0.25">
      <c r="C838" s="3" t="str">
        <f>CONCATENATE("    This variant is a change at a specific point in the ",B829," gene from ",B838," to ",B839,"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44" spans="3:3" x14ac:dyDescent="0.25">
      <c r="C844" s="3" t="str">
        <f>CONCATENATE("    This variant is a change at a specific point in the ",B829," gene from ",B844," to ",B845,"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4" spans="3:3" x14ac:dyDescent="0.25">
      <c r="C974" s="3" t="str">
        <f>CONCATENATE("    This variant is a change at a specific point in the ",B965," gene from ",B974," to ",B975,"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0" spans="3:3" x14ac:dyDescent="0.25">
      <c r="C980" s="3" t="str">
        <f>CONCATENATE("    This variant is a change at a specific point in the ",B965," gene from ",B980," to ",B981,"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2" spans="3:3" x14ac:dyDescent="0.25">
      <c r="C1382" s="3" t="str">
        <f>CONCATENATE("    This variant is a change at a specific point in the ",B1373," gene from ",B1382," to ",B1383,"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8" spans="3:3" x14ac:dyDescent="0.25">
      <c r="C1388" s="3" t="str">
        <f>CONCATENATE("    This variant is a change at a specific point in the ",B1373," gene from ",B1388," to ",B1389,"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8" spans="3:3" x14ac:dyDescent="0.25">
      <c r="C1518" s="3" t="str">
        <f>CONCATENATE("    This variant is a change at a specific point in the ",B1509," gene from ",B1518," to ",B1519,"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4" spans="3:3" x14ac:dyDescent="0.25">
      <c r="C1524" s="3" t="str">
        <f>CONCATENATE("    This variant is a change at a specific point in the ",B1509," gene from ",B1524," to ",B1525,"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4" spans="3:3" x14ac:dyDescent="0.25">
      <c r="C1654" s="3" t="str">
        <f>CONCATENATE("    This variant is a change at a specific point in the ",B1645," gene from ",B1654," to ",B1655,"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0" spans="3:3" x14ac:dyDescent="0.25">
      <c r="C1660" s="3" t="str">
        <f>CONCATENATE("    This variant is a change at a specific point in the ",B1645," gene from ",B1660," to ",B1661,"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0" spans="3:3" x14ac:dyDescent="0.25">
      <c r="C1790" s="3" t="str">
        <f>CONCATENATE("    This variant is a change at a specific point in the ",B1781," gene from ",B1790," to ",B1791,"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6" spans="3:3" x14ac:dyDescent="0.25">
      <c r="C1796" s="3" t="str">
        <f>CONCATENATE("    This variant is a change at a specific point in the ",B1781," gene from ",B1796," to ",B1797,"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6" spans="3:3" x14ac:dyDescent="0.25">
      <c r="C1926" s="3" t="str">
        <f>CONCATENATE("    This variant is a change at a specific point in the ",B1917," gene from ",B1926," to ",B1927,"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2" spans="3:3" x14ac:dyDescent="0.25">
      <c r="C1932" s="3" t="str">
        <f>CONCATENATE("    This variant is a change at a specific point in the ",B1917," gene from ",B1932," to ",B1933,"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2" spans="3:3" x14ac:dyDescent="0.25">
      <c r="C2062" s="3" t="str">
        <f>CONCATENATE("    This variant is a change at a specific point in the ",B2053," gene from ",B2062," to ",B2063,"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8" spans="3:3" x14ac:dyDescent="0.25">
      <c r="C2068" s="3" t="str">
        <f>CONCATENATE("    This variant is a change at a specific point in the ",B2053," gene from ",B2068," to ",B2069,"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8" spans="3:3" x14ac:dyDescent="0.25">
      <c r="C2198" s="3" t="str">
        <f>CONCATENATE("    This variant is a change at a specific point in the ",B2189," gene from ",B2198," to ",B2199,"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4" spans="3:3" x14ac:dyDescent="0.25">
      <c r="C2204" s="3" t="str">
        <f>CONCATENATE("    This variant is a change at a specific point in the ",B2189," gene from ",B2204," to ",B2205,"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4" spans="3:3" x14ac:dyDescent="0.25">
      <c r="C2334" s="3" t="str">
        <f>CONCATENATE("    This variant is a change at a specific point in the ",B2325," gene from ",B2334," to ",B2335,"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0" spans="3:3" x14ac:dyDescent="0.25">
      <c r="C2340" s="3" t="str">
        <f>CONCATENATE("    This variant is a change at a specific point in the ",B2325," gene from ",B2340," to ",B2341,"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topLeftCell="A145" workbookViewId="0">
      <selection activeCell="B159" sqref="B15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113</v>
      </c>
      <c r="C2" s="3" t="str">
        <f>CONCATENATE("# What does the ",B2," gene do?")</f>
        <v># What does the NPAS2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121</v>
      </c>
      <c r="H8" s="3" t="s">
        <v>19</v>
      </c>
      <c r="I8" s="11" t="s">
        <v>20</v>
      </c>
      <c r="J8" s="3">
        <v>0.17299999999999999</v>
      </c>
      <c r="K8" s="3">
        <v>0.1</v>
      </c>
      <c r="L8" s="3">
        <f t="shared" si="0"/>
        <v>1.7299999999999998</v>
      </c>
      <c r="Y8" s="6"/>
      <c r="AC8" s="10"/>
    </row>
    <row r="9" spans="1:36" x14ac:dyDescent="0.25">
      <c r="A9" s="15" t="s">
        <v>21</v>
      </c>
      <c r="B9" s="9" t="s">
        <v>122</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G100923328A</v>
      </c>
    </row>
    <row r="11" spans="1:36" x14ac:dyDescent="0.25">
      <c r="A11" s="8" t="s">
        <v>3</v>
      </c>
      <c r="B11" s="9" t="s">
        <v>113</v>
      </c>
      <c r="C11" s="3" t="str">
        <f>CONCATENATE("&lt;GeneAnalysis gene=",CHAR(34),B11,CHAR(34)," interval=",CHAR(34),B12,CHAR(34),"&gt; ")</f>
        <v xml:space="preserve">&lt;GeneAnalysis gene="NPAS2" interval="NC_000002.12:g.100820151_100996829"&gt; </v>
      </c>
      <c r="H11" s="19" t="s">
        <v>115</v>
      </c>
      <c r="I11" s="19"/>
      <c r="J11" s="19"/>
      <c r="K11" s="19"/>
      <c r="L11" s="19"/>
      <c r="M11" s="19"/>
      <c r="N11" s="19"/>
      <c r="O11" s="20"/>
      <c r="P11" s="20"/>
      <c r="Q11" s="20"/>
      <c r="R11" s="20"/>
      <c r="S11" s="20"/>
      <c r="T11" s="20"/>
      <c r="U11" s="20"/>
      <c r="V11" s="20"/>
      <c r="W11" s="20"/>
      <c r="X11" s="20"/>
      <c r="Y11" s="20"/>
      <c r="Z11" s="20"/>
    </row>
    <row r="12" spans="1:36" x14ac:dyDescent="0.25">
      <c r="A12" s="8" t="s">
        <v>24</v>
      </c>
      <c r="B12" s="9" t="s">
        <v>123</v>
      </c>
      <c r="H12" s="9" t="s">
        <v>116</v>
      </c>
      <c r="I12" s="9"/>
      <c r="J12" s="9"/>
      <c r="K12" s="9"/>
      <c r="L12" s="9"/>
      <c r="M12" s="9"/>
      <c r="N12" s="9"/>
      <c r="O12" s="9"/>
      <c r="P12" s="9"/>
      <c r="Q12" s="9"/>
      <c r="R12" s="9"/>
      <c r="S12" s="9"/>
      <c r="T12" s="9"/>
      <c r="U12" s="9"/>
      <c r="V12" s="9"/>
      <c r="W12" s="9"/>
      <c r="X12" s="9"/>
      <c r="Y12" s="9"/>
      <c r="Z12" s="9"/>
    </row>
    <row r="13" spans="1:36" x14ac:dyDescent="0.25">
      <c r="A13" s="8" t="s">
        <v>25</v>
      </c>
      <c r="B13" s="9" t="s">
        <v>118</v>
      </c>
      <c r="C13" s="3" t="str">
        <f>CONCATENATE("# What are some common mutations of ",B11,"?")</f>
        <v># What are some common mutations of NPAS2?</v>
      </c>
      <c r="H13" s="9" t="s">
        <v>117</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114</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x14ac:dyDescent="0.25">
      <c r="A19" s="15" t="s">
        <v>30</v>
      </c>
      <c r="B19" s="21" t="s">
        <v>119</v>
      </c>
      <c r="H19" s="9">
        <v>31.6</v>
      </c>
      <c r="I19" s="9"/>
      <c r="J19" s="9"/>
      <c r="K19" s="9"/>
      <c r="L19" s="9"/>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120</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G100923328A #&gt;</v>
      </c>
    </row>
    <row r="25" spans="1:26"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x14ac:dyDescent="0.25">
      <c r="A26" s="15" t="s">
        <v>35</v>
      </c>
      <c r="B26" s="21" t="str">
        <f t="shared" ref="B26:B30" si="1">H12</f>
        <v>[100923328G&gt;A]</v>
      </c>
    </row>
    <row r="27" spans="1:26" x14ac:dyDescent="0.25">
      <c r="A27" s="15" t="s">
        <v>31</v>
      </c>
      <c r="B27" s="21" t="str">
        <f t="shared" si="1"/>
        <v>[100923328=]</v>
      </c>
      <c r="C27" s="3" t="s">
        <v>38</v>
      </c>
    </row>
    <row r="28" spans="1:26"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x14ac:dyDescent="0.25">
      <c r="A40" s="8" t="s">
        <v>45</v>
      </c>
      <c r="B40" s="9" t="str">
        <f t="shared" ref="B40:B41" si="2">H18</f>
        <v>You are in the Moderate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Moderate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NPAS2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NPAS2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NPAS2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NPAS2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HTR2A0</vt:lpstr>
      <vt:lpstr>HSD11B10</vt:lpstr>
      <vt:lpstr>POMC0</vt:lpstr>
      <vt:lpstr>CHRNA20</vt:lpstr>
      <vt:lpstr>NOS30</vt:lpstr>
      <vt:lpstr>TRPC40</vt:lpstr>
      <vt:lpstr>IFNG0</vt:lpstr>
      <vt:lpstr>TRPC20</vt:lpstr>
      <vt:lpstr>NPAS20</vt:lpstr>
      <vt:lpstr>GRIK20</vt:lpstr>
      <vt:lpstr>DRD20</vt:lpstr>
      <vt:lpstr>DRD2</vt:lpstr>
      <vt:lpstr>HTR2A</vt:lpstr>
      <vt:lpstr>HSD11B1</vt:lpstr>
      <vt:lpstr>POMC</vt:lpstr>
      <vt:lpstr>CHRNA2</vt:lpstr>
      <vt:lpstr>NOS3</vt:lpstr>
      <vt:lpstr>TRPC4</vt:lpstr>
      <vt:lpstr>IFNG</vt:lpstr>
      <vt:lpstr>TRPC2</vt:lpstr>
      <vt:lpstr>Grik2</vt:lpstr>
      <vt:lpstr>NPAS2</vt:lpstr>
      <vt:lpstr>TPH2</vt:lpstr>
      <vt:lpstr>IL12B</vt:lpstr>
      <vt:lpstr>CRHR1</vt:lpstr>
      <vt:lpstr>NR3C1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2018-06-26T07:50:02Z</dcterms:modified>
</cp:coreProperties>
</file>