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4.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9.xml" ContentType="application/vnd.ms-excel.person+xml"/>
  <Override PartName="/xl/persons/person11.xml" ContentType="application/vnd.ms-excel.person+xml"/>
  <Override PartName="/xl/persons/person2.xml" ContentType="application/vnd.ms-excel.person+xml"/>
  <Override PartName="/xl/persons/person8.xml" ContentType="application/vnd.ms-excel.person+xml"/>
  <Override PartName="/xl/persons/person14.xml" ContentType="application/vnd.ms-excel.person+xml"/>
  <Override PartName="/xl/persons/person6.xml" ContentType="application/vnd.ms-excel.person+xml"/>
  <Override PartName="/xl/persons/person3.xml" ContentType="application/vnd.ms-excel.person+xml"/>
  <Override PartName="/xl/persons/person16.xml" ContentType="application/vnd.ms-excel.person+xml"/>
  <Override PartName="/xl/persons/person1.xml" ContentType="application/vnd.ms-excel.person+xml"/>
  <Override PartName="/xl/persons/person13.xml" ContentType="application/vnd.ms-excel.person+xml"/>
  <Override PartName="/xl/persons/person5.xml" ContentType="application/vnd.ms-excel.person+xml"/>
  <Override PartName="/xl/persons/person12.xml" ContentType="application/vnd.ms-excel.person+xml"/>
  <Override PartName="/xl/persons/person10.xml" ContentType="application/vnd.ms-excel.person+xml"/>
  <Override PartName="/xl/persons/person0.xml" ContentType="application/vnd.ms-excel.person+xml"/>
  <Override PartName="/xl/persons/person15.xml" ContentType="application/vnd.ms-excel.person+xml"/>
  <Override PartName="/xl/persons/person7.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cda5863b73c1034/Desktop/T/Statistics Material/"/>
    </mc:Choice>
  </mc:AlternateContent>
  <xr:revisionPtr revIDLastSave="111" documentId="8_{F43098B6-7FCF-4AA2-B4F4-DABC7388293A}" xr6:coauthVersionLast="47" xr6:coauthVersionMax="47" xr10:uidLastSave="{1F734B28-32D4-412B-90D0-E733C772027B}"/>
  <bookViews>
    <workbookView xWindow="-120" yWindow="-120" windowWidth="20730" windowHeight="11160" tabRatio="593" xr2:uid="{FADC0EAC-4103-4F19-A635-19FA164DECF5}"/>
  </bookViews>
  <sheets>
    <sheet name="Sheet1" sheetId="1" r:id="rId1"/>
  </sheets>
  <definedNames>
    <definedName name="_xlnm._FilterDatabase" localSheetId="0" hidden="1">Sheet1!$A$269:$B$271</definedName>
    <definedName name="_xlchart.v1.0" hidden="1">Sheet1!$B$330</definedName>
    <definedName name="_xlchart.v1.1" hidden="1">Sheet1!$B$331:$B$335</definedName>
    <definedName name="_xlchart.v1.10" hidden="1">Sheet1!$B$271</definedName>
    <definedName name="_xlchart.v1.11" hidden="1">Sheet1!$E$270:$K$270</definedName>
    <definedName name="_xlchart.v1.12" hidden="1">Sheet1!$E$271:$K$271</definedName>
    <definedName name="_xlchart.v1.13" hidden="1">Sheet1!$B$352</definedName>
    <definedName name="_xlchart.v1.14" hidden="1">Sheet1!$B$353:$B$402</definedName>
    <definedName name="_xlchart.v1.15" hidden="1">Sheet1!$C$352</definedName>
    <definedName name="_xlchart.v1.16" hidden="1">Sheet1!$C$353:$C$402</definedName>
    <definedName name="_xlchart.v1.17" hidden="1">Sheet1!$D$352</definedName>
    <definedName name="_xlchart.v1.18" hidden="1">Sheet1!$D$353:$D$402</definedName>
    <definedName name="_xlchart.v1.2" hidden="1">Sheet1!$C$330</definedName>
    <definedName name="_xlchart.v1.3" hidden="1">Sheet1!$C$331:$C$335</definedName>
    <definedName name="_xlchart.v1.4" hidden="1">Sheet1!$B$418</definedName>
    <definedName name="_xlchart.v1.5" hidden="1">Sheet1!$B$419:$B$498</definedName>
    <definedName name="_xlchart.v1.6" hidden="1">Sheet1!$C$418</definedName>
    <definedName name="_xlchart.v1.7" hidden="1">Sheet1!$C$419:$C$498</definedName>
    <definedName name="_xlchart.v1.8" hidden="1">Sheet1!$D$418</definedName>
    <definedName name="_xlchart.v1.9" hidden="1">Sheet1!$D$419:$D$498</definedName>
    <definedName name="ExternalData_1" localSheetId="0" hidden="1">Sheet1!$B$13:$C$23</definedName>
    <definedName name="ExternalData_2" localSheetId="0" hidden="1">Sheet1!$B$53:$D$63</definedName>
    <definedName name="ExternalData_3" localSheetId="0" hidden="1">Sheet1!$B$109:$B$209</definedName>
    <definedName name="ExternalData_4" localSheetId="0" hidden="1">Sheet1!$B$217:$B$267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83" i="1" l="1"/>
  <c r="G885" i="1"/>
  <c r="G884" i="1"/>
  <c r="G883" i="1"/>
  <c r="E886" i="1"/>
  <c r="M897" i="1"/>
  <c r="F896" i="1"/>
  <c r="E904" i="1"/>
  <c r="I904" i="1"/>
  <c r="I903" i="1"/>
  <c r="F932" i="1"/>
  <c r="G931" i="1"/>
  <c r="F931" i="1"/>
  <c r="D945" i="1"/>
  <c r="E935" i="1" l="1"/>
  <c r="E925" i="1"/>
  <c r="E922" i="1"/>
  <c r="E918" i="1"/>
  <c r="E909" i="1"/>
  <c r="E882" i="1"/>
  <c r="E889" i="1"/>
  <c r="E879" i="1"/>
  <c r="E876" i="1"/>
  <c r="D865" i="1" l="1"/>
  <c r="D852" i="1"/>
  <c r="E843" i="1"/>
  <c r="L694" i="1"/>
  <c r="I694" i="1"/>
  <c r="H696" i="1"/>
  <c r="H695" i="1"/>
  <c r="H694" i="1"/>
  <c r="K696" i="1"/>
  <c r="K695" i="1"/>
  <c r="K694" i="1"/>
  <c r="J687" i="1"/>
  <c r="J686" i="1"/>
  <c r="J685" i="1"/>
  <c r="I687" i="1"/>
  <c r="I686" i="1"/>
  <c r="I685" i="1"/>
  <c r="F687" i="1"/>
  <c r="F686" i="1"/>
  <c r="F685" i="1"/>
  <c r="E687" i="1"/>
  <c r="E686" i="1"/>
  <c r="E685" i="1"/>
  <c r="M671" i="1"/>
  <c r="J665" i="1"/>
  <c r="J664" i="1"/>
  <c r="J663" i="1"/>
  <c r="I665" i="1"/>
  <c r="I664" i="1"/>
  <c r="I663" i="1"/>
  <c r="F665" i="1"/>
  <c r="F664" i="1"/>
  <c r="F663" i="1"/>
  <c r="E665" i="1"/>
  <c r="E664" i="1"/>
  <c r="E663" i="1"/>
  <c r="J647" i="1"/>
  <c r="F647" i="1"/>
  <c r="F646" i="1"/>
  <c r="F645" i="1"/>
  <c r="J646" i="1"/>
  <c r="J645" i="1"/>
  <c r="I647" i="1"/>
  <c r="I646" i="1"/>
  <c r="I645" i="1"/>
  <c r="E647" i="1"/>
  <c r="E646" i="1"/>
  <c r="E645" i="1"/>
  <c r="J627" i="1"/>
  <c r="J626" i="1"/>
  <c r="J625" i="1"/>
  <c r="I627" i="1"/>
  <c r="I626" i="1"/>
  <c r="I625" i="1"/>
  <c r="F628" i="1"/>
  <c r="F627" i="1"/>
  <c r="F626" i="1"/>
  <c r="F625" i="1"/>
  <c r="E628" i="1"/>
  <c r="E627" i="1"/>
  <c r="E626" i="1"/>
  <c r="E625" i="1"/>
  <c r="J218" i="1" a="1"/>
  <c r="J218" i="1" s="1"/>
  <c r="I117" i="1" a="1"/>
  <c r="I118" i="1" s="1"/>
  <c r="G123" i="1"/>
  <c r="D603" i="1"/>
  <c r="D602" i="1"/>
  <c r="D585" i="1"/>
  <c r="D584" i="1"/>
  <c r="D566" i="1"/>
  <c r="D565" i="1"/>
  <c r="D548" i="1"/>
  <c r="D547" i="1"/>
  <c r="D531" i="1"/>
  <c r="D530" i="1"/>
  <c r="F509" i="1"/>
  <c r="F508" i="1"/>
  <c r="F507" i="1"/>
  <c r="C509" i="1"/>
  <c r="C508" i="1"/>
  <c r="C507"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20" i="1"/>
  <c r="D421" i="1"/>
  <c r="D422" i="1"/>
  <c r="D423" i="1"/>
  <c r="D424" i="1"/>
  <c r="D419" i="1"/>
  <c r="C416" i="1"/>
  <c r="H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353" i="1"/>
  <c r="F223" i="1"/>
  <c r="D223" i="1"/>
  <c r="F222" i="1"/>
  <c r="D222" i="1"/>
  <c r="F221" i="1"/>
  <c r="D221" i="1"/>
  <c r="C335" i="1"/>
  <c r="C334" i="1"/>
  <c r="C333" i="1"/>
  <c r="C332" i="1"/>
  <c r="J220" i="1" l="1"/>
  <c r="J223" i="1"/>
  <c r="J219" i="1"/>
  <c r="J221" i="1"/>
  <c r="J222" i="1"/>
  <c r="I119" i="1"/>
  <c r="I117" i="1"/>
  <c r="I120" i="1"/>
  <c r="C328" i="1"/>
  <c r="F218" i="1"/>
  <c r="F217" i="1"/>
  <c r="E113" i="1"/>
  <c r="E112" i="1"/>
  <c r="E111" i="1"/>
  <c r="P101" i="1"/>
  <c r="P100" i="1"/>
  <c r="P99" i="1"/>
  <c r="Q89" i="1"/>
  <c r="Q88" i="1"/>
  <c r="Q87" i="1"/>
  <c r="Q81" i="1"/>
  <c r="Q80" i="1"/>
  <c r="D77" i="1"/>
  <c r="D76" i="1"/>
  <c r="Q68" i="1"/>
  <c r="I53" i="1"/>
  <c r="O69" i="1"/>
  <c r="O68" i="1"/>
  <c r="O67" i="1"/>
  <c r="G55" i="1"/>
  <c r="G54" i="1"/>
  <c r="G53" i="1"/>
  <c r="F39" i="1"/>
  <c r="H37" i="1"/>
  <c r="H36" i="1"/>
  <c r="H35" i="1"/>
  <c r="N28" i="1"/>
  <c r="N27" i="1"/>
  <c r="N26" i="1"/>
  <c r="F15" i="1"/>
  <c r="F14" i="1"/>
  <c r="F13" i="1"/>
  <c r="F6" i="1"/>
  <c r="F5" i="1"/>
  <c r="F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500134-231C-49FF-B0ED-1286EDFC2C44}" keepAlive="1" name="Query - Table_Table5" description="Connection to the 'Table_Table5' query in the workbook." type="5" refreshedVersion="0" background="1">
    <dbPr connection="Provider=Microsoft.Mashup.OleDb.1;Data Source=$Workbook$;Location=Table_Table5;Extended Properties=&quot;&quot;" command="SELECT * FROM [Table_Table5]"/>
  </connection>
  <connection id="2" xr16:uid="{A7A7E8D6-91E2-4455-B804-828BEF074D4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022F195E-DDFE-48D0-AD4E-4FC7788DCF5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4" xr16:uid="{2323E095-43AB-4CA8-ACC7-A6C28F038972}"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5" xr16:uid="{231C4865-6369-4C26-AB57-8CFE288157A2}"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6" xr16:uid="{36B22254-36F1-47D3-A494-CEF827F6EA43}" keepAlive="1" name="Query - Table3 (2)" description="Connection to the 'Table3 (2)' query in the workbook." type="5" refreshedVersion="0" background="1">
    <dbPr connection="Provider=Microsoft.Mashup.OleDb.1;Data Source=$Workbook$;Location=&quot;Table3 (2)&quot;;Extended Properties=&quot;&quot;" command="SELECT * FROM [Table3 (2)]"/>
  </connection>
  <connection id="7" xr16:uid="{201F5B11-88EC-4521-921C-6B61878B4717}" keepAlive="1" name="Query - Table3 (3)" description="Connection to the 'Table3 (3)' query in the workbook." type="5" refreshedVersion="8" background="1" saveData="1">
    <dbPr connection="Provider=Microsoft.Mashup.OleDb.1;Data Source=$Workbook$;Location=&quot;Table3 (3)&quot;;Extended Properties=&quot;&quot;" command="SELECT * FROM [Table3 (3)]"/>
  </connection>
  <connection id="8" xr16:uid="{C4896768-2AC0-4E5B-9918-90D741E58D25}" keepAlive="1" name="Query - Table5" description="Connection to the 'Table5' query in the workbook." type="5" refreshedVersion="8" background="1" saveData="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<sst xmlns="http://schemas.openxmlformats.org/spreadsheetml/2006/main" count="411" uniqueCount="269">
  <si>
    <t>Questions on measure of central tendency</t>
  </si>
  <si>
    <t>Week 1: 50 units</t>
  </si>
  <si>
    <t>Week 2: 60 units</t>
  </si>
  <si>
    <t>Week 3: 55 units</t>
  </si>
  <si>
    <t>Week 4: 70 units</t>
  </si>
  <si>
    <t xml:space="preserve">MEAN = </t>
  </si>
  <si>
    <t>MEDIAN=</t>
  </si>
  <si>
    <t xml:space="preserve">MODE= </t>
  </si>
  <si>
    <t>Column1</t>
  </si>
  <si>
    <t>Column2</t>
  </si>
  <si>
    <t>Column3</t>
  </si>
  <si>
    <t>Column4</t>
  </si>
  <si>
    <t>Column5</t>
  </si>
  <si>
    <t>Column6</t>
  </si>
  <si>
    <t>Column7</t>
  </si>
  <si>
    <t>Column8</t>
  </si>
  <si>
    <t>Column9</t>
  </si>
  <si>
    <t>Column10</t>
  </si>
  <si>
    <t>RETAIL STORE</t>
  </si>
  <si>
    <t>RESTAURANT</t>
  </si>
  <si>
    <t>CAR RENTAL</t>
  </si>
  <si>
    <t>Questions on measure of dispersion</t>
  </si>
  <si>
    <t>Day 1</t>
  </si>
  <si>
    <t>Day 2</t>
  </si>
  <si>
    <t>Day 3</t>
  </si>
  <si>
    <t>Day 4</t>
  </si>
  <si>
    <t>Day 5</t>
  </si>
  <si>
    <t>Day 6</t>
  </si>
  <si>
    <t>Day 7</t>
  </si>
  <si>
    <t>Day 8</t>
  </si>
  <si>
    <t>Day 9</t>
  </si>
  <si>
    <t>Day 10</t>
  </si>
  <si>
    <t>units</t>
  </si>
  <si>
    <t>RANGE =</t>
  </si>
  <si>
    <t xml:space="preserve">VARIANCE = </t>
  </si>
  <si>
    <t xml:space="preserve">STANDARD DEVIATION = </t>
  </si>
  <si>
    <t>$500,</t>
  </si>
  <si>
    <t>$700,</t>
  </si>
  <si>
    <t>$400,</t>
  </si>
  <si>
    <t>$600,</t>
  </si>
  <si>
    <t>$550,</t>
  </si>
  <si>
    <t>$750,</t>
  </si>
  <si>
    <t>$650,</t>
  </si>
  <si>
    <t>$800,</t>
  </si>
  <si>
    <t>$450,</t>
  </si>
  <si>
    <t xml:space="preserve">RANGE = </t>
  </si>
  <si>
    <t xml:space="preserve">AVERAGE = </t>
  </si>
  <si>
    <t>STANDARD DEVATION =</t>
  </si>
  <si>
    <t>Model A</t>
  </si>
  <si>
    <t>Model B</t>
  </si>
  <si>
    <t>Model C</t>
  </si>
  <si>
    <t>Model D</t>
  </si>
  <si>
    <t>Model E</t>
  </si>
  <si>
    <t>MODE =</t>
  </si>
  <si>
    <t xml:space="preserve">MEDIAN = </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</si>
  <si>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</si>
  <si>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</si>
  <si>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</si>
  <si>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</si>
  <si>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</si>
  <si>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</si>
  <si>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</si>
  <si>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</si>
  <si>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</si>
  <si>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</si>
  <si>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</si>
  <si>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</si>
  <si>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</si>
  <si>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</si>
  <si>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</si>
  <si>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</si>
  <si>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</si>
  <si>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</si>
  <si>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</si>
  <si>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</si>
  <si>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</si>
  <si>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</si>
  <si>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</si>
  <si>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</si>
  <si>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</si>
  <si>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</si>
  <si>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</si>
  <si>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</si>
  <si>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</si>
  <si>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</si>
  <si>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</si>
  <si>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</si>
  <si>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</si>
  <si>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</si>
  <si>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</si>
  <si>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</si>
  <si>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</si>
  <si>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</si>
  <si>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</si>
  <si>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</si>
  <si>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</si>
  <si>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</si>
  <si>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</si>
  <si>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</si>
  <si>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</si>
  <si>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</si>
  <si>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</si>
  <si>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</si>
  <si>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</si>
  <si>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</si>
  <si>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</si>
  <si>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</si>
  <si>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</si>
  <si>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</si>
  <si>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</si>
  <si>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</si>
  <si>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</si>
  <si>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</si>
  <si>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</si>
  <si>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</si>
  <si>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</si>
  <si>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</si>
  <si>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</si>
  <si>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</si>
  <si>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</si>
  <si>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</si>
  <si>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</si>
  <si>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</si>
  <si>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</si>
  <si>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</si>
  <si>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</si>
  <si>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</si>
  <si>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</si>
  <si>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</si>
  <si>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</si>
  <si>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</si>
  <si>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</si>
  <si>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</si>
  <si>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</si>
  <si>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</si>
  <si>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</si>
  <si>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</si>
  <si>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</si>
  <si>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</si>
  <si>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</si>
  <si>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</si>
  <si>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</si>
  <si>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</si>
  <si>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</si>
  <si>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</si>
  <si>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Column1.1</t>
  </si>
  <si>
    <t xml:space="preserve">FREQUENCY DISTRIBUTION = </t>
  </si>
  <si>
    <t xml:space="preserve">BINS </t>
  </si>
  <si>
    <t xml:space="preserve">MODE = </t>
  </si>
  <si>
    <t xml:space="preserve">INTERQUARTILE RANGE = </t>
  </si>
  <si>
    <t>Frequency</t>
  </si>
  <si>
    <t>Defect Type</t>
  </si>
  <si>
    <t xml:space="preserve"> A</t>
  </si>
  <si>
    <t xml:space="preserve"> B</t>
  </si>
  <si>
    <t xml:space="preserve"> C</t>
  </si>
  <si>
    <t xml:space="preserve"> D</t>
  </si>
  <si>
    <t xml:space="preserve"> E</t>
  </si>
  <si>
    <t xml:space="preserve"> F</t>
  </si>
  <si>
    <t xml:space="preserve"> G</t>
  </si>
  <si>
    <t>MOST COMMON EFFECT = E</t>
  </si>
  <si>
    <t>RANGE</t>
  </si>
  <si>
    <t xml:space="preserve">INTERVAL </t>
  </si>
  <si>
    <t>SCALE VALUE</t>
  </si>
  <si>
    <t>FREQUENCY</t>
  </si>
  <si>
    <t>QUARTILE 1</t>
  </si>
  <si>
    <t>QUARTILE 2</t>
  </si>
  <si>
    <t>QUARTILE 3</t>
  </si>
  <si>
    <t>PRODUCT COUNT</t>
  </si>
  <si>
    <t>AVERAGE =</t>
  </si>
  <si>
    <t>SALES IN THOUSAND</t>
  </si>
  <si>
    <t>RESPONSE TIME</t>
  </si>
  <si>
    <t>COUNT</t>
  </si>
  <si>
    <t>Region 1</t>
  </si>
  <si>
    <t>Region 2</t>
  </si>
  <si>
    <t>Region 3</t>
  </si>
  <si>
    <t xml:space="preserve">AVERAGE SALES OF EACH REGION </t>
  </si>
  <si>
    <t>REGION 1</t>
  </si>
  <si>
    <t>REGION 2</t>
  </si>
  <si>
    <t xml:space="preserve">REGION 3 </t>
  </si>
  <si>
    <t xml:space="preserve">RANGE OF SALES IN EACH REGION </t>
  </si>
  <si>
    <t>Questions on Measure of Skewness and Kurtosis</t>
  </si>
  <si>
    <t>SKEWNESS</t>
  </si>
  <si>
    <t>KURTOSIS</t>
  </si>
  <si>
    <t xml:space="preserve">KURTOSIS = </t>
  </si>
  <si>
    <t xml:space="preserve">SKEWNESS = </t>
  </si>
  <si>
    <t>AS SKEWNESS IS NEAR 0 THAT MEANS THE DATA IS NEAR TO SYMMETRIC AND IS NOT ASYMMETRIC .</t>
  </si>
  <si>
    <t>AS KURTOSIS IS NEGATIVE THAT MEANS THE DATA IN THE DATASET ARE SLIGHTLY FLATTER WHICH MEANS IT IS PLATYKURTIC.</t>
  </si>
  <si>
    <t>AS SKEWNESS IS NEGATIVE THE DATA IS LONGER THE LEFT SIDE MEANS THE MODE OF THE DATA IS ON LEFT SIDE WHILE THE MEAN OF THE DATA IS ON THE RIGHT SIDE OF THAT DATA.</t>
  </si>
  <si>
    <t xml:space="preserve">THE KURTOSIS IS ALSO NEGATIVE SO THE DATA IS FLAT AND BROADER AS COMPARED TO NORMAL DISTRIBUTION </t>
  </si>
  <si>
    <t xml:space="preserve">THE GIVEN DATA SET IS NEARLY SYMMERTRIC AND IS FLATTER THAN THE NORMAL DISTRIBUTION </t>
  </si>
  <si>
    <t>THUS THERE ARE MORE NUMBER OF LESS RATINGS IN THIS SURVEY</t>
  </si>
  <si>
    <t>THE DATA IS NEARLY SYMMETRIC BECAUSE THE SKEWNESS IS NOT TOO MUCH POSITIVE THAT MEANS THE RATES OF HOUSES ARE ALMOST SAME ,THERE IS NO MAJOR DIFFERENCE.</t>
  </si>
  <si>
    <t xml:space="preserve">AND THE KURTOSIS </t>
  </si>
  <si>
    <t>DATA'S SKEWNEES AND KURTOSIS IS BOTH IN NEGATIVE SO THE DATA IS MORE TOWARDS LEFT SIDE I.E IT HAS MANY SMALLER VALUES AND DATA IS ALSO FLATTENED.</t>
  </si>
  <si>
    <t>Questions on Percentile and Quartiles</t>
  </si>
  <si>
    <t xml:space="preserve">10TH PERCENTILE = </t>
  </si>
  <si>
    <t xml:space="preserve">25TH PERCENTILE = </t>
  </si>
  <si>
    <t xml:space="preserve">75TH PERCENTILE = </t>
  </si>
  <si>
    <t xml:space="preserve">90TH PERCENTILE = </t>
  </si>
  <si>
    <t xml:space="preserve">15TH PERCENTILE = </t>
  </si>
  <si>
    <t xml:space="preserve">50TH PERCENTILE = </t>
  </si>
  <si>
    <t xml:space="preserve">85TH PERCENTILE = </t>
  </si>
  <si>
    <t xml:space="preserve">40TH PERCENTILE = </t>
  </si>
  <si>
    <t xml:space="preserve">80TH PERCENTILE = </t>
  </si>
  <si>
    <t>20TH PERCENTILE=</t>
  </si>
  <si>
    <t>30TH PERCENTILE =</t>
  </si>
  <si>
    <t>50TH PERCENTILE=</t>
  </si>
  <si>
    <t>70TH PERCENTILE =</t>
  </si>
  <si>
    <t>Questions on Correlation and Covariance</t>
  </si>
  <si>
    <t>Advertising Expenditure</t>
  </si>
  <si>
    <t>Sales Revenue</t>
  </si>
  <si>
    <t>CORRELATION COEFFICIENT</t>
  </si>
  <si>
    <t>AS IN THIS CASE THE CORRELATION COEFFICIENT VAUE IS NEARLY 1 THAT MEANS SALES REVENUE IS INCREASING WITH THE INCREASING VALUE IF ADVERTISING EXPENDITURE</t>
  </si>
  <si>
    <t>Company A</t>
  </si>
  <si>
    <t>Company B</t>
  </si>
  <si>
    <t xml:space="preserve">COVARIANCE = </t>
  </si>
  <si>
    <t>COVARIANCE OF COMPANY A AND B SHOWS POSITIVE BEHAVIOUR WHICH MEANS THAT BOTH COMPANY'S VALUE INCREASES SIMULTANEOUSLY.</t>
  </si>
  <si>
    <t xml:space="preserve">A POSITIVE COVARIANCE SHOWS THAT BOTH COMPANY HAVE POSITIVE LINEAR RELATION . </t>
  </si>
  <si>
    <t>IF COMPANY A HAS GIVE RETURNS ABOVE AVERAGE THEN THE OTHER COMPANY'S RETURNS IS ALSO LIKELY TO BE GIVING ABOVE AVERAGE RETURNS.</t>
  </si>
  <si>
    <t>Hours Spent Studying</t>
  </si>
  <si>
    <t>Exam Scores</t>
  </si>
  <si>
    <t xml:space="preserve">CORRELATION = </t>
  </si>
  <si>
    <t>THE CORREALTION OF HOURS SPENT AND EXAM SCORES IS POSITIVE .THIS MEANS IF A STUDENT INCREASES THE TIME OF STUDYING THEN HIS MARKS WILL DEFINITELY INCREASED.</t>
  </si>
  <si>
    <t>Questions on discrete and continuous random variable</t>
  </si>
  <si>
    <t>Discrete Random Variable</t>
  </si>
  <si>
    <t>probability of rolling exactly five 3's</t>
  </si>
  <si>
    <t>probability of getting two hearts</t>
  </si>
  <si>
    <t>probability of getting exactly 8</t>
  </si>
  <si>
    <t>questions correct</t>
  </si>
  <si>
    <t>probability that all three balls are blue</t>
  </si>
  <si>
    <t xml:space="preserve">probability of scoring exactly </t>
  </si>
  <si>
    <t>three goals</t>
  </si>
  <si>
    <t>Continuous Random Variable:</t>
  </si>
  <si>
    <t xml:space="preserve">probability of  a random selected </t>
  </si>
  <si>
    <t>student is taller than 180cm</t>
  </si>
  <si>
    <t>probabilty that a random selected</t>
  </si>
  <si>
    <t>bulb last between 900 and 1100 hrs</t>
  </si>
  <si>
    <t>900 hrs</t>
  </si>
  <si>
    <t>1100 hrs</t>
  </si>
  <si>
    <t>probability of random selected apple</t>
  </si>
  <si>
    <t>is between 150 and 170 grams</t>
  </si>
  <si>
    <t xml:space="preserve">probability that a task is completed in </t>
  </si>
  <si>
    <t>less than 15 mins</t>
  </si>
  <si>
    <t>Questions on Discrete Distribution and Continuous Distribution</t>
  </si>
  <si>
    <t>Discrete Distribution:</t>
  </si>
  <si>
    <t>probability of having exactly</t>
  </si>
  <si>
    <t>3 defects in a randomly selected batch</t>
  </si>
  <si>
    <t>probability of winning exactly 3 rounds</t>
  </si>
  <si>
    <t>probability on getting atleast one six</t>
  </si>
  <si>
    <t>Continuous Distribution:</t>
  </si>
  <si>
    <t xml:space="preserve">probability that a random selected apple </t>
  </si>
  <si>
    <t>weighs between 140 and 160 gms</t>
  </si>
  <si>
    <t xml:space="preserve">probability that a selected light bulb </t>
  </si>
  <si>
    <t>lasts more than 900 hrs</t>
  </si>
  <si>
    <t>Questions on Confidence Interval and Hypothesis Testings</t>
  </si>
  <si>
    <t>Confidence Interval Problems:</t>
  </si>
  <si>
    <t xml:space="preserve">confidence interval </t>
  </si>
  <si>
    <t>140gms</t>
  </si>
  <si>
    <t>160gms</t>
  </si>
  <si>
    <t>calculating the z scores</t>
  </si>
  <si>
    <t>z1 = (x1-μ)/σ</t>
  </si>
  <si>
    <t>values for z scores from standard distribution table are:</t>
  </si>
  <si>
    <t>z = (x-μ)/σ</t>
  </si>
  <si>
    <t>value for 1.5 z score from standard normal distribution table which is smaller than 1.5 is :</t>
  </si>
  <si>
    <t xml:space="preserve">therefore for greater than 1.5 is </t>
  </si>
  <si>
    <t>to calculate the probability of getting  8 questions correct is by summing up the probability of exactly 8 questions correct ,9 correct,10  correct</t>
  </si>
  <si>
    <t>8=</t>
  </si>
  <si>
    <t>9=</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</si>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</sst>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x14ac:knownFonts="1">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b/>
      <sz val="20"/>
      <color theme="1"/>
      <name val="Calibri"/>
      <family val="2"/>
      <scheme val="minor"/>
    </font>
    <font>
      <b/>
      <sz val="18"/>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xf numFmtId="0" fontId="2" fillId="0" borderId="0" xfId="0" applyFont="1"/>
    <xf numFmtId="2" fontId="0" fillId="0" borderId="0" xfId="0" applyNumberFormat="1"/>
    <xf numFmtId="6" fontId="0" fillId="0" borderId="0" xfId="0" applyNumberFormat="1"/>
    <xf numFmtId="0" fontId="0" fillId="2" borderId="0" xfId="0" applyFill="1"/>
    <xf numFmtId="0" fontId="0" fillId="3" borderId="0" xfId="0" applyFill="1"/>
    <xf numFmtId="0" fontId="4" fillId="0" borderId="0" xfId="0" applyFont="1"/>
    <xf numFmtId="0" fontId="4" fillId="3" borderId="0" xfId="0" applyFont="1" applyFill="1"/>
    <xf numFmtId="0" fontId="0" fillId="4" borderId="0" xfId="0" applyFill="1"/>
    <xf numFmtId="0" fontId="5" fillId="0" borderId="0" xfId="0" applyFont="1"/>
    <xf numFmtId="0" fontId="6" fillId="0" borderId="0" xfId="0" applyFont="1"/>
    <xf numFmtId="10" fontId="0" fillId="2" borderId="0" xfId="0" applyNumberFormat="1"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microsoft.com/office/2017/10/relationships/person" Target="persons/person4.xml"/><Relationship Id="rId18" Type="http://schemas.microsoft.com/office/2017/10/relationships/person" Target="persons/person9.xml"/><Relationship Id="rId26" Type="http://schemas.microsoft.com/office/2017/10/relationships/person" Target="persons/person16.xml"/><Relationship Id="rId3" Type="http://schemas.openxmlformats.org/officeDocument/2006/relationships/connections" Target="connections.xml"/><Relationship Id="rId21" Type="http://schemas.microsoft.com/office/2017/10/relationships/person" Target="persons/person11.xml"/><Relationship Id="rId7" Type="http://schemas.openxmlformats.org/officeDocument/2006/relationships/calcChain" Target="calcChain.xml"/><Relationship Id="rId12" Type="http://schemas.microsoft.com/office/2017/10/relationships/person" Target="persons/person2.xml"/><Relationship Id="rId17" Type="http://schemas.microsoft.com/office/2017/10/relationships/person" Target="persons/person8.xml"/><Relationship Id="rId25" Type="http://schemas.microsoft.com/office/2017/10/relationships/person" Target="persons/person14.xml"/><Relationship Id="rId2" Type="http://schemas.openxmlformats.org/officeDocument/2006/relationships/theme" Target="theme/theme1.xml"/><Relationship Id="rId16" Type="http://schemas.microsoft.com/office/2017/10/relationships/person" Target="persons/person6.xml"/><Relationship Id="rId20" Type="http://schemas.microsoft.com/office/2017/10/relationships/person" Target="persons/person3.xml"/><Relationship Id="rId1" Type="http://schemas.openxmlformats.org/officeDocument/2006/relationships/worksheet" Target="worksheets/sheet1.xml"/><Relationship Id="rId6" Type="http://schemas.microsoft.com/office/2017/10/relationships/person" Target="persons/person.xml"/><Relationship Id="rId11" Type="http://schemas.microsoft.com/office/2017/10/relationships/person" Target="persons/person1.xml"/><Relationship Id="rId24" Type="http://schemas.microsoft.com/office/2017/10/relationships/person" Target="persons/person13.xml"/><Relationship Id="rId5" Type="http://schemas.openxmlformats.org/officeDocument/2006/relationships/sharedStrings" Target="sharedStrings.xml"/><Relationship Id="rId15" Type="http://schemas.microsoft.com/office/2017/10/relationships/person" Target="persons/person5.xml"/><Relationship Id="rId23" Type="http://schemas.microsoft.com/office/2017/10/relationships/person" Target="persons/person12.xml"/><Relationship Id="rId19" Type="http://schemas.microsoft.com/office/2017/10/relationships/person" Target="persons/person10.xml"/><Relationship Id="rId10" Type="http://schemas.microsoft.com/office/2017/10/relationships/person" Target="persons/person0.xml"/><Relationship Id="rId4" Type="http://schemas.openxmlformats.org/officeDocument/2006/relationships/styles" Target="styles.xml"/><Relationship Id="rId22" Type="http://schemas.microsoft.com/office/2017/10/relationships/person" Target="persons/person15.xml"/><Relationship Id="rId14" Type="http://schemas.microsoft.com/office/2017/10/relationships/person" Target="persons/pers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Sheet1!$B$271</c:f>
              <c:strCache>
                <c:ptCount val="1"/>
                <c:pt idx="0">
                  <c:v>Frequency</c:v>
                </c:pt>
              </c:strCache>
            </c:strRef>
          </c:tx>
          <c:spPr>
            <a:solidFill>
              <a:schemeClr val="accent1"/>
            </a:solidFill>
            <a:ln>
              <a:noFill/>
            </a:ln>
            <a:effectLst/>
          </c:spPr>
          <c:invertIfNegative val="0"/>
          <c:cat>
            <c:strRef>
              <c:f>Sheet1!$C$270:$I$270</c:f>
              <c:strCache>
                <c:ptCount val="7"/>
                <c:pt idx="0">
                  <c:v> A</c:v>
                </c:pt>
                <c:pt idx="1">
                  <c:v> B</c:v>
                </c:pt>
                <c:pt idx="2">
                  <c:v> C</c:v>
                </c:pt>
                <c:pt idx="3">
                  <c:v> D</c:v>
                </c:pt>
                <c:pt idx="4">
                  <c:v> E</c:v>
                </c:pt>
                <c:pt idx="5">
                  <c:v> F</c:v>
                </c:pt>
                <c:pt idx="6">
                  <c:v> G</c:v>
                </c:pt>
              </c:strCache>
            </c:strRef>
          </c:cat>
          <c:val>
            <c:numRef>
              <c:f>Sheet1!$C$271:$I$271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F824-49B6-A2B8-ED662910E01E}"/>
            </c:ext>
          </c:extLst>
        </c:ser>
        <c:dLbls>
          <c:showLegendKey val="0"/>
          <c:showVal val="0"/>
          <c:showCatName val="0"/>
          <c:showSerName val="0"/>
          <c:showPercent val="0"/>
          <c:showBubbleSize val="0"/>
        </c:dLbls>
        <c:gapWidth val="182"/>
        <c:axId val="906254144"/>
        <c:axId val="906251984"/>
      </c:barChart>
      <c:catAx>
        <c:axId val="9062541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1984"/>
        <c:crosses val="autoZero"/>
        <c:auto val="1"/>
        <c:lblAlgn val="ctr"/>
        <c:lblOffset val="100"/>
        <c:noMultiLvlLbl val="0"/>
      </c:catAx>
      <c:valAx>
        <c:axId val="90625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5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Sheet1!$C$330</c:f>
              <c:strCache>
                <c:ptCount val="1"/>
                <c:pt idx="0">
                  <c:v>FREQUENCY</c:v>
                </c:pt>
              </c:strCache>
            </c:strRef>
          </c:tx>
          <c:spPr>
            <a:solidFill>
              <a:schemeClr val="accent1"/>
            </a:solidFill>
            <a:ln>
              <a:noFill/>
            </a:ln>
            <a:effectLst/>
          </c:spPr>
          <c:invertIfNegative val="0"/>
          <c:cat>
            <c:numRef>
              <c:f>Sheet1!$B$331:$B$335</c:f>
              <c:numCache>
                <c:formatCode>General</c:formatCode>
                <c:ptCount val="5"/>
                <c:pt idx="1">
                  <c:v>2</c:v>
                </c:pt>
                <c:pt idx="2">
                  <c:v>3</c:v>
                </c:pt>
                <c:pt idx="3">
                  <c:v>4</c:v>
                </c:pt>
                <c:pt idx="4">
                  <c:v>5</c:v>
                </c:pt>
              </c:numCache>
            </c:numRef>
          </c:cat>
          <c:val>
            <c:numRef>
              <c:f>Sheet1!$C$331:$C$335</c:f>
              <c:numCache>
                <c:formatCode>General</c:formatCode>
                <c:ptCount val="5"/>
                <c:pt idx="1">
                  <c:v>8</c:v>
                </c:pt>
                <c:pt idx="2">
                  <c:v>30</c:v>
                </c:pt>
                <c:pt idx="3">
                  <c:v>39</c:v>
                </c:pt>
                <c:pt idx="4">
                  <c:v>23</c:v>
                </c:pt>
              </c:numCache>
            </c:numRef>
          </c:val>
          <c:extLst>
            <c:ext xmlns:c16="http://schemas.microsoft.com/office/drawing/2014/chart" uri="{C3380CC4-5D6E-409C-BE32-E72D297353CC}">
              <c16:uniqueId val="{00000000-C25A-44BC-9B7D-4B852CC60BED}"/>
            </c:ext>
          </c:extLst>
        </c:ser>
        <c:dLbls>
          <c:showLegendKey val="0"/>
          <c:showVal val="0"/>
          <c:showCatName val="0"/>
          <c:showSerName val="0"/>
          <c:showPercent val="0"/>
          <c:showBubbleSize val="0"/>
        </c:dLbls>
        <c:gapWidth val="182"/>
        <c:axId val="1027185880"/>
        <c:axId val="1027180840"/>
      </c:barChart>
      <c:catAx>
        <c:axId val="1027185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SCALE</a:t>
                </a:r>
                <a:r>
                  <a:rPr lang="en-US" baseline="0"/>
                  <a:t>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0840"/>
        <c:crosses val="autoZero"/>
        <c:auto val="1"/>
        <c:lblAlgn val="ctr"/>
        <c:lblOffset val="100"/>
        <c:noMultiLvlLbl val="0"/>
      </c:catAx>
      <c:valAx>
        <c:axId val="1027180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8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Sheet1!$B$418</c:f>
              <c:strCache>
                <c:ptCount val="1"/>
                <c:pt idx="0">
                  <c:v>RESPONSE TIME</c:v>
                </c:pt>
              </c:strCache>
            </c:strRef>
          </c:tx>
          <c:spPr>
            <a:solidFill>
              <a:schemeClr val="accent1"/>
            </a:solidFill>
            <a:ln>
              <a:noFill/>
            </a:ln>
            <a:effectLst/>
          </c:spPr>
          <c:invertIfNegative val="0"/>
          <c:val>
            <c:numRef>
              <c:f>Sheet1!$B$419:$B$498</c:f>
              <c:numCache>
                <c:formatCode>General</c:formatCode>
                <c:ptCount val="80"/>
                <c:pt idx="0">
                  <c:v>125</c:v>
                </c:pt>
                <c:pt idx="1">
                  <c:v>148</c:v>
                </c:pt>
                <c:pt idx="2">
                  <c:v>137</c:v>
                </c:pt>
                <c:pt idx="3">
                  <c:v>120</c:v>
                </c:pt>
                <c:pt idx="4">
                  <c:v>135</c:v>
                </c:pt>
                <c:pt idx="5">
                  <c:v>132</c:v>
                </c:pt>
                <c:pt idx="6">
                  <c:v>145</c:v>
                </c:pt>
                <c:pt idx="7">
                  <c:v>122</c:v>
                </c:pt>
                <c:pt idx="8">
                  <c:v>130</c:v>
                </c:pt>
                <c:pt idx="9">
                  <c:v>141</c:v>
                </c:pt>
                <c:pt idx="10">
                  <c:v>118</c:v>
                </c:pt>
                <c:pt idx="11">
                  <c:v>125</c:v>
                </c:pt>
                <c:pt idx="12">
                  <c:v>132</c:v>
                </c:pt>
                <c:pt idx="13">
                  <c:v>136</c:v>
                </c:pt>
                <c:pt idx="14">
                  <c:v>128</c:v>
                </c:pt>
                <c:pt idx="15">
                  <c:v>123</c:v>
                </c:pt>
                <c:pt idx="16">
                  <c:v>132</c:v>
                </c:pt>
                <c:pt idx="17">
                  <c:v>138</c:v>
                </c:pt>
                <c:pt idx="18">
                  <c:v>126</c:v>
                </c:pt>
                <c:pt idx="19">
                  <c:v>129</c:v>
                </c:pt>
                <c:pt idx="20">
                  <c:v>136</c:v>
                </c:pt>
                <c:pt idx="21">
                  <c:v>127</c:v>
                </c:pt>
                <c:pt idx="22">
                  <c:v>130</c:v>
                </c:pt>
                <c:pt idx="23">
                  <c:v>122</c:v>
                </c:pt>
                <c:pt idx="24">
                  <c:v>125</c:v>
                </c:pt>
                <c:pt idx="25">
                  <c:v>133</c:v>
                </c:pt>
                <c:pt idx="26">
                  <c:v>140</c:v>
                </c:pt>
                <c:pt idx="27">
                  <c:v>126</c:v>
                </c:pt>
                <c:pt idx="28">
                  <c:v>133</c:v>
                </c:pt>
                <c:pt idx="29">
                  <c:v>135</c:v>
                </c:pt>
                <c:pt idx="30">
                  <c:v>130</c:v>
                </c:pt>
                <c:pt idx="31">
                  <c:v>134</c:v>
                </c:pt>
                <c:pt idx="32">
                  <c:v>141</c:v>
                </c:pt>
                <c:pt idx="33">
                  <c:v>119</c:v>
                </c:pt>
                <c:pt idx="34">
                  <c:v>125</c:v>
                </c:pt>
                <c:pt idx="35">
                  <c:v>131</c:v>
                </c:pt>
                <c:pt idx="36">
                  <c:v>136</c:v>
                </c:pt>
                <c:pt idx="37">
                  <c:v>128</c:v>
                </c:pt>
                <c:pt idx="38">
                  <c:v>124</c:v>
                </c:pt>
                <c:pt idx="39">
                  <c:v>132</c:v>
                </c:pt>
                <c:pt idx="40">
                  <c:v>136</c:v>
                </c:pt>
                <c:pt idx="41">
                  <c:v>127</c:v>
                </c:pt>
                <c:pt idx="42">
                  <c:v>130</c:v>
                </c:pt>
                <c:pt idx="43">
                  <c:v>122</c:v>
                </c:pt>
                <c:pt idx="44">
                  <c:v>125</c:v>
                </c:pt>
                <c:pt idx="45">
                  <c:v>133</c:v>
                </c:pt>
                <c:pt idx="46">
                  <c:v>140</c:v>
                </c:pt>
                <c:pt idx="47">
                  <c:v>126</c:v>
                </c:pt>
                <c:pt idx="48">
                  <c:v>133</c:v>
                </c:pt>
                <c:pt idx="49">
                  <c:v>135</c:v>
                </c:pt>
                <c:pt idx="50">
                  <c:v>130</c:v>
                </c:pt>
                <c:pt idx="51">
                  <c:v>134</c:v>
                </c:pt>
                <c:pt idx="52">
                  <c:v>141</c:v>
                </c:pt>
                <c:pt idx="53">
                  <c:v>119</c:v>
                </c:pt>
                <c:pt idx="54">
                  <c:v>125</c:v>
                </c:pt>
                <c:pt idx="55">
                  <c:v>131</c:v>
                </c:pt>
                <c:pt idx="56">
                  <c:v>136</c:v>
                </c:pt>
                <c:pt idx="57">
                  <c:v>128</c:v>
                </c:pt>
                <c:pt idx="58">
                  <c:v>124</c:v>
                </c:pt>
                <c:pt idx="59">
                  <c:v>132</c:v>
                </c:pt>
                <c:pt idx="60">
                  <c:v>136</c:v>
                </c:pt>
                <c:pt idx="61">
                  <c:v>127</c:v>
                </c:pt>
                <c:pt idx="62">
                  <c:v>130</c:v>
                </c:pt>
                <c:pt idx="63">
                  <c:v>122</c:v>
                </c:pt>
                <c:pt idx="64">
                  <c:v>125</c:v>
                </c:pt>
                <c:pt idx="65">
                  <c:v>133</c:v>
                </c:pt>
                <c:pt idx="66">
                  <c:v>140</c:v>
                </c:pt>
                <c:pt idx="67">
                  <c:v>126</c:v>
                </c:pt>
                <c:pt idx="68">
                  <c:v>133</c:v>
                </c:pt>
                <c:pt idx="69">
                  <c:v>135</c:v>
                </c:pt>
                <c:pt idx="70">
                  <c:v>130</c:v>
                </c:pt>
                <c:pt idx="71">
                  <c:v>134</c:v>
                </c:pt>
                <c:pt idx="72">
                  <c:v>141</c:v>
                </c:pt>
                <c:pt idx="73">
                  <c:v>119</c:v>
                </c:pt>
                <c:pt idx="74">
                  <c:v>125</c:v>
                </c:pt>
                <c:pt idx="75">
                  <c:v>131</c:v>
                </c:pt>
                <c:pt idx="76">
                  <c:v>136</c:v>
                </c:pt>
                <c:pt idx="77">
                  <c:v>128</c:v>
                </c:pt>
                <c:pt idx="78">
                  <c:v>124</c:v>
                </c:pt>
                <c:pt idx="79">
                  <c:v>132</c:v>
                </c:pt>
              </c:numCache>
            </c:numRef>
          </c:val>
          <c:extLst>
            <c:ext xmlns:c16="http://schemas.microsoft.com/office/drawing/2014/chart" uri="{C3380CC4-5D6E-409C-BE32-E72D297353CC}">
              <c16:uniqueId val="{00000000-90C6-4D59-8B5A-5AE5E4F178E5}"/>
            </c:ext>
          </c:extLst>
        </c:ser>
        <c:ser>
          <c:idx val="1"/>
          <c:order val="1"/>
          <c:tx>
            <c:strRef>
              <c:f>Sheet1!$C$418</c:f>
              <c:strCache>
                <c:ptCount val="1"/>
              </c:strCache>
            </c:strRef>
          </c:tx>
          <c:spPr>
            <a:solidFill>
              <a:schemeClr val="accent2"/>
            </a:solidFill>
            <a:ln>
              <a:noFill/>
            </a:ln>
            <a:effectLst/>
          </c:spPr>
          <c:invertIfNegative val="0"/>
          <c:val>
            <c:numRef>
              <c:f>Sheet1!$C$419:$C$498</c:f>
              <c:numCache>
                <c:formatCode>General</c:formatCode>
                <c:ptCount val="80"/>
              </c:numCache>
            </c:numRef>
          </c:val>
          <c:extLst>
            <c:ext xmlns:c16="http://schemas.microsoft.com/office/drawing/2014/chart" uri="{C3380CC4-5D6E-409C-BE32-E72D297353CC}">
              <c16:uniqueId val="{00000001-90C6-4D59-8B5A-5AE5E4F178E5}"/>
            </c:ext>
          </c:extLst>
        </c:ser>
        <c:ser>
          <c:idx val="2"/>
          <c:order val="2"/>
          <c:tx>
            <c:strRef>
              <c:f>Sheet1!$D$418</c:f>
              <c:strCache>
                <c:ptCount val="1"/>
                <c:pt idx="0">
                  <c:v>COUNT</c:v>
                </c:pt>
              </c:strCache>
            </c:strRef>
          </c:tx>
          <c:spPr>
            <a:solidFill>
              <a:schemeClr val="accent3"/>
            </a:solidFill>
            <a:ln>
              <a:noFill/>
            </a:ln>
            <a:effectLst/>
          </c:spPr>
          <c:invertIfNegative val="0"/>
          <c:val>
            <c:numRef>
              <c:f>Sheet1!$D$419:$D$498</c:f>
              <c:numCache>
                <c:formatCode>General</c:formatCode>
                <c:ptCount val="80"/>
                <c:pt idx="0">
                  <c:v>8</c:v>
                </c:pt>
                <c:pt idx="1">
                  <c:v>1</c:v>
                </c:pt>
                <c:pt idx="2">
                  <c:v>1</c:v>
                </c:pt>
                <c:pt idx="3">
                  <c:v>1</c:v>
                </c:pt>
                <c:pt idx="4">
                  <c:v>4</c:v>
                </c:pt>
                <c:pt idx="5">
                  <c:v>6</c:v>
                </c:pt>
                <c:pt idx="6">
                  <c:v>1</c:v>
                </c:pt>
                <c:pt idx="7">
                  <c:v>4</c:v>
                </c:pt>
                <c:pt idx="8">
                  <c:v>7</c:v>
                </c:pt>
                <c:pt idx="9">
                  <c:v>4</c:v>
                </c:pt>
                <c:pt idx="10">
                  <c:v>1</c:v>
                </c:pt>
                <c:pt idx="11">
                  <c:v>8</c:v>
                </c:pt>
                <c:pt idx="12">
                  <c:v>6</c:v>
                </c:pt>
                <c:pt idx="13">
                  <c:v>7</c:v>
                </c:pt>
                <c:pt idx="14">
                  <c:v>4</c:v>
                </c:pt>
                <c:pt idx="15">
                  <c:v>1</c:v>
                </c:pt>
                <c:pt idx="16">
                  <c:v>6</c:v>
                </c:pt>
                <c:pt idx="17">
                  <c:v>1</c:v>
                </c:pt>
                <c:pt idx="18">
                  <c:v>4</c:v>
                </c:pt>
                <c:pt idx="19">
                  <c:v>1</c:v>
                </c:pt>
                <c:pt idx="20">
                  <c:v>7</c:v>
                </c:pt>
                <c:pt idx="21">
                  <c:v>3</c:v>
                </c:pt>
                <c:pt idx="22">
                  <c:v>7</c:v>
                </c:pt>
                <c:pt idx="23">
                  <c:v>4</c:v>
                </c:pt>
                <c:pt idx="24">
                  <c:v>8</c:v>
                </c:pt>
                <c:pt idx="25">
                  <c:v>6</c:v>
                </c:pt>
                <c:pt idx="26">
                  <c:v>3</c:v>
                </c:pt>
                <c:pt idx="27">
                  <c:v>4</c:v>
                </c:pt>
                <c:pt idx="28">
                  <c:v>6</c:v>
                </c:pt>
                <c:pt idx="29">
                  <c:v>4</c:v>
                </c:pt>
                <c:pt idx="30">
                  <c:v>7</c:v>
                </c:pt>
                <c:pt idx="31">
                  <c:v>3</c:v>
                </c:pt>
                <c:pt idx="32">
                  <c:v>4</c:v>
                </c:pt>
                <c:pt idx="33">
                  <c:v>3</c:v>
                </c:pt>
                <c:pt idx="34">
                  <c:v>8</c:v>
                </c:pt>
                <c:pt idx="35">
                  <c:v>3</c:v>
                </c:pt>
                <c:pt idx="36">
                  <c:v>7</c:v>
                </c:pt>
                <c:pt idx="37">
                  <c:v>4</c:v>
                </c:pt>
                <c:pt idx="38">
                  <c:v>3</c:v>
                </c:pt>
                <c:pt idx="39">
                  <c:v>6</c:v>
                </c:pt>
                <c:pt idx="40">
                  <c:v>7</c:v>
                </c:pt>
                <c:pt idx="41">
                  <c:v>3</c:v>
                </c:pt>
                <c:pt idx="42">
                  <c:v>7</c:v>
                </c:pt>
                <c:pt idx="43">
                  <c:v>4</c:v>
                </c:pt>
                <c:pt idx="44">
                  <c:v>8</c:v>
                </c:pt>
                <c:pt idx="45">
                  <c:v>6</c:v>
                </c:pt>
                <c:pt idx="46">
                  <c:v>3</c:v>
                </c:pt>
                <c:pt idx="47">
                  <c:v>4</c:v>
                </c:pt>
                <c:pt idx="48">
                  <c:v>6</c:v>
                </c:pt>
                <c:pt idx="49">
                  <c:v>4</c:v>
                </c:pt>
                <c:pt idx="50">
                  <c:v>7</c:v>
                </c:pt>
                <c:pt idx="51">
                  <c:v>3</c:v>
                </c:pt>
                <c:pt idx="52">
                  <c:v>4</c:v>
                </c:pt>
                <c:pt idx="53">
                  <c:v>3</c:v>
                </c:pt>
                <c:pt idx="54">
                  <c:v>8</c:v>
                </c:pt>
                <c:pt idx="55">
                  <c:v>3</c:v>
                </c:pt>
                <c:pt idx="56">
                  <c:v>7</c:v>
                </c:pt>
                <c:pt idx="57">
                  <c:v>4</c:v>
                </c:pt>
                <c:pt idx="58">
                  <c:v>3</c:v>
                </c:pt>
                <c:pt idx="59">
                  <c:v>6</c:v>
                </c:pt>
                <c:pt idx="60">
                  <c:v>7</c:v>
                </c:pt>
                <c:pt idx="61">
                  <c:v>3</c:v>
                </c:pt>
                <c:pt idx="62">
                  <c:v>7</c:v>
                </c:pt>
                <c:pt idx="63">
                  <c:v>4</c:v>
                </c:pt>
                <c:pt idx="64">
                  <c:v>8</c:v>
                </c:pt>
                <c:pt idx="65">
                  <c:v>6</c:v>
                </c:pt>
                <c:pt idx="66">
                  <c:v>3</c:v>
                </c:pt>
                <c:pt idx="67">
                  <c:v>4</c:v>
                </c:pt>
                <c:pt idx="68">
                  <c:v>6</c:v>
                </c:pt>
                <c:pt idx="69">
                  <c:v>4</c:v>
                </c:pt>
                <c:pt idx="70">
                  <c:v>7</c:v>
                </c:pt>
                <c:pt idx="71">
                  <c:v>3</c:v>
                </c:pt>
                <c:pt idx="72">
                  <c:v>4</c:v>
                </c:pt>
                <c:pt idx="73">
                  <c:v>3</c:v>
                </c:pt>
                <c:pt idx="74">
                  <c:v>8</c:v>
                </c:pt>
                <c:pt idx="75">
                  <c:v>3</c:v>
                </c:pt>
                <c:pt idx="76">
                  <c:v>7</c:v>
                </c:pt>
                <c:pt idx="77">
                  <c:v>4</c:v>
                </c:pt>
                <c:pt idx="78">
                  <c:v>3</c:v>
                </c:pt>
                <c:pt idx="79">
                  <c:v>6</c:v>
                </c:pt>
              </c:numCache>
            </c:numRef>
          </c:val>
          <c:extLst>
            <c:ext xmlns:c16="http://schemas.microsoft.com/office/drawing/2014/chart" uri="{C3380CC4-5D6E-409C-BE32-E72D297353CC}">
              <c16:uniqueId val="{00000002-90C6-4D59-8B5A-5AE5E4F178E5}"/>
            </c:ext>
          </c:extLst>
        </c:ser>
        <c:dLbls>
          <c:showLegendKey val="0"/>
          <c:showVal val="0"/>
          <c:showCatName val="0"/>
          <c:showSerName val="0"/>
          <c:showPercent val="0"/>
          <c:showBubbleSize val="0"/>
        </c:dLbls>
        <c:gapWidth val="182"/>
        <c:axId val="363497024"/>
        <c:axId val="363498464"/>
      </c:barChart>
      <c:catAx>
        <c:axId val="36349702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8464"/>
        <c:crosses val="autoZero"/>
        <c:auto val="1"/>
        <c:lblAlgn val="ctr"/>
        <c:lblOffset val="100"/>
        <c:noMultiLvlLbl val="0"/>
      </c:catAx>
      <c:valAx>
        <c:axId val="36349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49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Sheet1!$B$501</c:f>
              <c:strCache>
                <c:ptCount val="1"/>
                <c:pt idx="0">
                  <c:v>Region 1</c:v>
                </c:pt>
              </c:strCache>
            </c:strRef>
          </c:tx>
          <c:spPr>
            <a:solidFill>
              <a:schemeClr val="accent1"/>
            </a:solidFill>
            <a:ln>
              <a:noFill/>
            </a:ln>
            <a:effectLst/>
          </c:spPr>
          <c:invertIfNegative val="0"/>
          <c:val>
            <c:numRef>
              <c:f>Sheet1!$C$501:$L$501</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D27D-4C8E-96E7-7042475408D5}"/>
            </c:ext>
          </c:extLst>
        </c:ser>
        <c:ser>
          <c:idx val="1"/>
          <c:order val="1"/>
          <c:tx>
            <c:strRef>
              <c:f>Sheet1!$B$502</c:f>
              <c:strCache>
                <c:ptCount val="1"/>
                <c:pt idx="0">
                  <c:v>Region 2</c:v>
                </c:pt>
              </c:strCache>
            </c:strRef>
          </c:tx>
          <c:spPr>
            <a:solidFill>
              <a:schemeClr val="accent2"/>
            </a:solidFill>
            <a:ln>
              <a:noFill/>
            </a:ln>
            <a:effectLst/>
          </c:spPr>
          <c:invertIfNegative val="0"/>
          <c:val>
            <c:numRef>
              <c:f>Sheet1!$C$502:$L$502</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D27D-4C8E-96E7-7042475408D5}"/>
            </c:ext>
          </c:extLst>
        </c:ser>
        <c:ser>
          <c:idx val="2"/>
          <c:order val="2"/>
          <c:tx>
            <c:strRef>
              <c:f>Sheet1!$B$503</c:f>
              <c:strCache>
                <c:ptCount val="1"/>
                <c:pt idx="0">
                  <c:v>Region 3</c:v>
                </c:pt>
              </c:strCache>
            </c:strRef>
          </c:tx>
          <c:spPr>
            <a:solidFill>
              <a:schemeClr val="accent3"/>
            </a:solidFill>
            <a:ln>
              <a:noFill/>
            </a:ln>
            <a:effectLst/>
          </c:spPr>
          <c:invertIfNegative val="0"/>
          <c:val>
            <c:numRef>
              <c:f>Sheet1!$C$503:$L$503</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D27D-4C8E-96E7-7042475408D5}"/>
            </c:ext>
          </c:extLst>
        </c:ser>
        <c:dLbls>
          <c:showLegendKey val="0"/>
          <c:showVal val="0"/>
          <c:showCatName val="0"/>
          <c:showSerName val="0"/>
          <c:showPercent val="0"/>
          <c:showBubbleSize val="0"/>
        </c:dLbls>
        <c:gapWidth val="150"/>
        <c:overlap val="100"/>
        <c:axId val="363504584"/>
        <c:axId val="363509264"/>
      </c:barChart>
      <c:catAx>
        <c:axId val="3635045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9264"/>
        <c:crosses val="autoZero"/>
        <c:auto val="1"/>
        <c:lblAlgn val="ctr"/>
        <c:lblOffset val="100"/>
        <c:noMultiLvlLbl val="0"/>
      </c:catAx>
      <c:valAx>
        <c:axId val="3635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Sheet1!$B$352</c:f>
              <c:strCache>
                <c:ptCount val="1"/>
                <c:pt idx="0">
                  <c:v>SALES IN THOUSAND</c:v>
                </c:pt>
              </c:strCache>
            </c:strRef>
          </c:tx>
          <c:spPr>
            <a:solidFill>
              <a:schemeClr val="accent1"/>
            </a:solidFill>
            <a:ln>
              <a:noFill/>
            </a:ln>
            <a:effectLst/>
          </c:spPr>
          <c:invertIfNegative val="0"/>
          <c:val>
            <c:numRef>
              <c:f>Sheet1!$B$353:$B$402</c:f>
              <c:numCache>
                <c:formatCode>General</c:formatCode>
                <c:ptCount val="50"/>
                <c:pt idx="0">
                  <c:v>35</c:v>
                </c:pt>
                <c:pt idx="1">
                  <c:v>28</c:v>
                </c:pt>
                <c:pt idx="2">
                  <c:v>32</c:v>
                </c:pt>
                <c:pt idx="3">
                  <c:v>45</c:v>
                </c:pt>
                <c:pt idx="4">
                  <c:v>38</c:v>
                </c:pt>
                <c:pt idx="5">
                  <c:v>29</c:v>
                </c:pt>
                <c:pt idx="6">
                  <c:v>42</c:v>
                </c:pt>
                <c:pt idx="7">
                  <c:v>30</c:v>
                </c:pt>
                <c:pt idx="8">
                  <c:v>36</c:v>
                </c:pt>
                <c:pt idx="9">
                  <c:v>41</c:v>
                </c:pt>
                <c:pt idx="10">
                  <c:v>47</c:v>
                </c:pt>
                <c:pt idx="11">
                  <c:v>31</c:v>
                </c:pt>
                <c:pt idx="12">
                  <c:v>39</c:v>
                </c:pt>
                <c:pt idx="13">
                  <c:v>43</c:v>
                </c:pt>
                <c:pt idx="14">
                  <c:v>37</c:v>
                </c:pt>
                <c:pt idx="15">
                  <c:v>30</c:v>
                </c:pt>
                <c:pt idx="16">
                  <c:v>34</c:v>
                </c:pt>
                <c:pt idx="17">
                  <c:v>39</c:v>
                </c:pt>
                <c:pt idx="18">
                  <c:v>28</c:v>
                </c:pt>
                <c:pt idx="19">
                  <c:v>33</c:v>
                </c:pt>
                <c:pt idx="20">
                  <c:v>36</c:v>
                </c:pt>
                <c:pt idx="21">
                  <c:v>40</c:v>
                </c:pt>
                <c:pt idx="22">
                  <c:v>42</c:v>
                </c:pt>
                <c:pt idx="23">
                  <c:v>29</c:v>
                </c:pt>
                <c:pt idx="24">
                  <c:v>31</c:v>
                </c:pt>
                <c:pt idx="25">
                  <c:v>45</c:v>
                </c:pt>
                <c:pt idx="26">
                  <c:v>38</c:v>
                </c:pt>
                <c:pt idx="27">
                  <c:v>33</c:v>
                </c:pt>
                <c:pt idx="28">
                  <c:v>41</c:v>
                </c:pt>
                <c:pt idx="29">
                  <c:v>35</c:v>
                </c:pt>
                <c:pt idx="30">
                  <c:v>37</c:v>
                </c:pt>
                <c:pt idx="31">
                  <c:v>34</c:v>
                </c:pt>
                <c:pt idx="32">
                  <c:v>46</c:v>
                </c:pt>
                <c:pt idx="33">
                  <c:v>30</c:v>
                </c:pt>
                <c:pt idx="34">
                  <c:v>39</c:v>
                </c:pt>
                <c:pt idx="35">
                  <c:v>43</c:v>
                </c:pt>
                <c:pt idx="36">
                  <c:v>28</c:v>
                </c:pt>
                <c:pt idx="37">
                  <c:v>32</c:v>
                </c:pt>
                <c:pt idx="38">
                  <c:v>36</c:v>
                </c:pt>
                <c:pt idx="39">
                  <c:v>29</c:v>
                </c:pt>
                <c:pt idx="40">
                  <c:v>31</c:v>
                </c:pt>
                <c:pt idx="41">
                  <c:v>37</c:v>
                </c:pt>
                <c:pt idx="42">
                  <c:v>40</c:v>
                </c:pt>
                <c:pt idx="43">
                  <c:v>42</c:v>
                </c:pt>
                <c:pt idx="44">
                  <c:v>33</c:v>
                </c:pt>
                <c:pt idx="45">
                  <c:v>39</c:v>
                </c:pt>
                <c:pt idx="46">
                  <c:v>28</c:v>
                </c:pt>
                <c:pt idx="47">
                  <c:v>35</c:v>
                </c:pt>
                <c:pt idx="48">
                  <c:v>38</c:v>
                </c:pt>
                <c:pt idx="49">
                  <c:v>43</c:v>
                </c:pt>
              </c:numCache>
            </c:numRef>
          </c:val>
          <c:extLst>
            <c:ext xmlns:c16="http://schemas.microsoft.com/office/drawing/2014/chart" uri="{C3380CC4-5D6E-409C-BE32-E72D297353CC}">
              <c16:uniqueId val="{00000000-3DD2-4BA8-8C97-0765501A800E}"/>
            </c:ext>
          </c:extLst>
        </c:ser>
        <c:ser>
          <c:idx val="1"/>
          <c:order val="1"/>
          <c:tx>
            <c:strRef>
              <c:f>Sheet1!$C$352</c:f>
              <c:strCache>
                <c:ptCount val="1"/>
              </c:strCache>
            </c:strRef>
          </c:tx>
          <c:spPr>
            <a:solidFill>
              <a:schemeClr val="accent2"/>
            </a:solidFill>
            <a:ln>
              <a:noFill/>
            </a:ln>
            <a:effectLst/>
          </c:spPr>
          <c:invertIfNegative val="0"/>
          <c:val>
            <c:numRef>
              <c:f>Sheet1!$C$353:$C$402</c:f>
              <c:numCache>
                <c:formatCode>General</c:formatCode>
                <c:ptCount val="50"/>
              </c:numCache>
            </c:numRef>
          </c:val>
          <c:extLst>
            <c:ext xmlns:c16="http://schemas.microsoft.com/office/drawing/2014/chart" uri="{C3380CC4-5D6E-409C-BE32-E72D297353CC}">
              <c16:uniqueId val="{00000001-3DD2-4BA8-8C97-0765501A800E}"/>
            </c:ext>
          </c:extLst>
        </c:ser>
        <c:ser>
          <c:idx val="2"/>
          <c:order val="2"/>
          <c:tx>
            <c:strRef>
              <c:f>Sheet1!$D$352</c:f>
              <c:strCache>
                <c:ptCount val="1"/>
                <c:pt idx="0">
                  <c:v>PRODUCT COUNT</c:v>
                </c:pt>
              </c:strCache>
            </c:strRef>
          </c:tx>
          <c:spPr>
            <a:solidFill>
              <a:schemeClr val="accent3"/>
            </a:solidFill>
            <a:ln>
              <a:noFill/>
            </a:ln>
            <a:effectLst/>
          </c:spPr>
          <c:invertIfNegative val="0"/>
          <c:val>
            <c:numRef>
              <c:f>Sheet1!$D$353:$D$402</c:f>
              <c:numCache>
                <c:formatCode>General</c:formatCode>
                <c:ptCount val="50"/>
                <c:pt idx="0">
                  <c:v>3</c:v>
                </c:pt>
                <c:pt idx="1">
                  <c:v>4</c:v>
                </c:pt>
                <c:pt idx="2">
                  <c:v>2</c:v>
                </c:pt>
                <c:pt idx="3">
                  <c:v>2</c:v>
                </c:pt>
                <c:pt idx="4">
                  <c:v>3</c:v>
                </c:pt>
                <c:pt idx="5">
                  <c:v>3</c:v>
                </c:pt>
                <c:pt idx="6">
                  <c:v>3</c:v>
                </c:pt>
                <c:pt idx="7">
                  <c:v>3</c:v>
                </c:pt>
                <c:pt idx="8">
                  <c:v>3</c:v>
                </c:pt>
                <c:pt idx="9">
                  <c:v>2</c:v>
                </c:pt>
                <c:pt idx="10">
                  <c:v>1</c:v>
                </c:pt>
                <c:pt idx="11">
                  <c:v>3</c:v>
                </c:pt>
                <c:pt idx="12">
                  <c:v>4</c:v>
                </c:pt>
                <c:pt idx="13">
                  <c:v>3</c:v>
                </c:pt>
                <c:pt idx="14">
                  <c:v>3</c:v>
                </c:pt>
                <c:pt idx="15">
                  <c:v>3</c:v>
                </c:pt>
                <c:pt idx="16">
                  <c:v>2</c:v>
                </c:pt>
                <c:pt idx="17">
                  <c:v>4</c:v>
                </c:pt>
                <c:pt idx="18">
                  <c:v>4</c:v>
                </c:pt>
                <c:pt idx="19">
                  <c:v>3</c:v>
                </c:pt>
                <c:pt idx="20">
                  <c:v>3</c:v>
                </c:pt>
                <c:pt idx="21">
                  <c:v>2</c:v>
                </c:pt>
                <c:pt idx="22">
                  <c:v>3</c:v>
                </c:pt>
                <c:pt idx="23">
                  <c:v>3</c:v>
                </c:pt>
                <c:pt idx="24">
                  <c:v>3</c:v>
                </c:pt>
                <c:pt idx="25">
                  <c:v>2</c:v>
                </c:pt>
                <c:pt idx="26">
                  <c:v>3</c:v>
                </c:pt>
                <c:pt idx="27">
                  <c:v>3</c:v>
                </c:pt>
                <c:pt idx="28">
                  <c:v>2</c:v>
                </c:pt>
                <c:pt idx="29">
                  <c:v>3</c:v>
                </c:pt>
                <c:pt idx="30">
                  <c:v>3</c:v>
                </c:pt>
                <c:pt idx="31">
                  <c:v>2</c:v>
                </c:pt>
                <c:pt idx="32">
                  <c:v>1</c:v>
                </c:pt>
                <c:pt idx="33">
                  <c:v>3</c:v>
                </c:pt>
                <c:pt idx="34">
                  <c:v>4</c:v>
                </c:pt>
                <c:pt idx="35">
                  <c:v>3</c:v>
                </c:pt>
                <c:pt idx="36">
                  <c:v>4</c:v>
                </c:pt>
                <c:pt idx="37">
                  <c:v>2</c:v>
                </c:pt>
                <c:pt idx="38">
                  <c:v>3</c:v>
                </c:pt>
                <c:pt idx="39">
                  <c:v>3</c:v>
                </c:pt>
                <c:pt idx="40">
                  <c:v>3</c:v>
                </c:pt>
                <c:pt idx="41">
                  <c:v>3</c:v>
                </c:pt>
                <c:pt idx="42">
                  <c:v>2</c:v>
                </c:pt>
                <c:pt idx="43">
                  <c:v>3</c:v>
                </c:pt>
                <c:pt idx="44">
                  <c:v>3</c:v>
                </c:pt>
                <c:pt idx="45">
                  <c:v>4</c:v>
                </c:pt>
                <c:pt idx="46">
                  <c:v>4</c:v>
                </c:pt>
                <c:pt idx="47">
                  <c:v>3</c:v>
                </c:pt>
                <c:pt idx="48">
                  <c:v>3</c:v>
                </c:pt>
                <c:pt idx="49">
                  <c:v>3</c:v>
                </c:pt>
              </c:numCache>
            </c:numRef>
          </c:val>
          <c:extLst>
            <c:ext xmlns:c16="http://schemas.microsoft.com/office/drawing/2014/chart" uri="{C3380CC4-5D6E-409C-BE32-E72D297353CC}">
              <c16:uniqueId val="{00000002-3DD2-4BA8-8C97-0765501A800E}"/>
            </c:ext>
          </c:extLst>
        </c:ser>
        <c:dLbls>
          <c:showLegendKey val="0"/>
          <c:showVal val="0"/>
          <c:showCatName val="0"/>
          <c:showSerName val="0"/>
          <c:showPercent val="0"/>
          <c:showBubbleSize val="0"/>
        </c:dLbls>
        <c:gapWidth val="219"/>
        <c:overlap val="-27"/>
        <c:axId val="764862496"/>
        <c:axId val="764861056"/>
      </c:barChart>
      <c:catAx>
        <c:axId val="764862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1056"/>
        <c:crosses val="autoZero"/>
        <c:auto val="1"/>
        <c:lblAlgn val="ctr"/>
        <c:lblOffset val="100"/>
        <c:noMultiLvlLbl val="0"/>
      </c:catAx>
      <c:valAx>
        <c:axId val="7648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6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_xlchart.v1.11</cx:f>
      </cx:strDim>
      <cx:numDim type="val">
        <cx:f dir="row">_xlchart.v1.12</cx:f>
      </cx:numDim>
    </cx:data>
  </cx:chartData>
  <cx:chart>
    <cx:plotArea>
      <cx:plotAreaRegion>
        <cx:plotSurface>
          <cx:spPr>
            <a:effectLst>
              <a:glow>
                <a:schemeClr val="accent1">
                  <a:alpha val="40000"/>
                </a:schemeClr>
              </a:glow>
            </a:effectLst>
          </cx:spPr>
        </cx:plotSurface>
        <cx:series layoutId="clusteredColumn" uniqueId="{FC6DA47E-BF8F-4D9E-8BE1-DAEE160BCA1C}">
          <cx:tx>
            <cx:txData>
              <cx:f>_xlchart.v1.10</cx:f>
              <cx:v>Frequency</cx:v>
            </cx:txData>
          </cx:tx>
          <cx:dataId val="0"/>
          <cx:layoutPr>
            <cx:binning intervalClosed="r">
              <cx:binCount val="5"/>
            </cx:binning>
          </cx:layoutPr>
        </cx:series>
      </cx:plotAreaRegion>
      <cx:axis id="0">
        <cx:catScaling gapWidth="0"/>
        <cx:title/>
        <cx:tickLabels/>
      </cx:axis>
      <cx:axis id="1">
        <cx:valScaling/>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clusteredColumn" uniqueId="{84DF63AA-90B5-4831-A217-D10A54CF3045}" formatIdx="0">
          <cx:tx>
            <cx:txData>
              <cx:f>_xlchart.v1.0</cx:f>
              <cx:v>SCALE VALUE</cx:v>
            </cx:txData>
          </cx:tx>
          <cx:dataId val="0"/>
          <cx:layoutPr>
            <cx:binning intervalClosed="r">
              <cx:binSize val="1"/>
            </cx:binning>
          </cx:layoutPr>
        </cx:series>
        <cx:series layoutId="clusteredColumn" hidden="1" uniqueId="{DED103EB-0942-4A7C-871D-6E74AC9E4AFE}" formatIdx="1">
          <cx:tx>
            <cx:txData>
              <cx:f>_xlchart.v1.2</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data id="2">
      <cx:numDim type="val">
        <cx:f>_xlchart.v1.9</cx:f>
      </cx:numDim>
    </cx:data>
  </cx:chartData>
  <cx:chart>
    <cx:title pos="t" align="ctr" overlay="0"/>
    <cx:plotArea>
      <cx:plotAreaRegion>
        <cx:series layoutId="clusteredColumn" uniqueId="{4A2B6BBF-153D-40A3-A604-6FDED1BCFCE8}" formatIdx="0">
          <cx:tx>
            <cx:txData>
              <cx:f>_xlchart.v1.4</cx:f>
              <cx:v>RESPONSE TIME</cx:v>
            </cx:txData>
          </cx:tx>
          <cx:dataId val="0"/>
          <cx:layoutPr>
            <cx:binning intervalClosed="r">
              <cx:binCount val="5"/>
            </cx:binning>
          </cx:layoutPr>
        </cx:series>
        <cx:series layoutId="clusteredColumn" hidden="1" uniqueId="{8A7A2B5C-3305-4499-8B47-50BAD672963F}" formatIdx="1">
          <cx:tx>
            <cx:txData>
              <cx:f>_xlchart.v1.6</cx:f>
              <cx:v/>
            </cx:txData>
          </cx:tx>
          <cx:dataId val="1"/>
          <cx:layoutPr>
            <cx:binning intervalClosed="r"/>
          </cx:layoutPr>
        </cx:series>
        <cx:series layoutId="clusteredColumn" hidden="1" uniqueId="{BAF57522-7522-4F09-9151-0480A1D4FF3B}" formatIdx="2">
          <cx:tx>
            <cx:txData>
              <cx:f>_xlchart.v1.8</cx:f>
              <cx:v>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data id="1">
      <cx:numDim type="val">
        <cx:f>_xlchart.v1.16</cx:f>
      </cx:numDim>
    </cx:data>
    <cx:data id="2">
      <cx:numDim type="val">
        <cx:f>_xlchart.v1.18</cx:f>
      </cx:numDim>
    </cx:data>
  </cx:chartData>
  <cx:chart>
    <cx:title pos="t" align="ctr" overlay="0"/>
    <cx:plotArea>
      <cx:plotAreaRegion>
        <cx:series layoutId="clusteredColumn" uniqueId="{4587B02B-59AA-4997-B712-764551E10CB5}" formatIdx="0">
          <cx:tx>
            <cx:txData>
              <cx:f>_xlchart.v1.13</cx:f>
              <cx:v>SALES IN THOUSAND</cx:v>
            </cx:txData>
          </cx:tx>
          <cx:dataId val="0"/>
          <cx:layoutPr>
            <cx:binning intervalClosed="r"/>
          </cx:layoutPr>
        </cx:series>
        <cx:series layoutId="clusteredColumn" hidden="1" uniqueId="{D21BC940-6FAA-4E23-A4D6-2D7EAE6D214C}" formatIdx="1">
          <cx:tx>
            <cx:txData>
              <cx:f>_xlchart.v1.15</cx:f>
              <cx:v/>
            </cx:txData>
          </cx:tx>
          <cx:dataId val="1"/>
          <cx:layoutPr>
            <cx:binning intervalClosed="r"/>
          </cx:layoutPr>
        </cx:series>
        <cx:series layoutId="clusteredColumn" hidden="1" uniqueId="{D0415A05-0D4C-4D26-828B-0DBD30A004AC}" formatIdx="2">
          <cx:tx>
            <cx:txData>
              <cx:f>_xlchart.v1.17</cx:f>
              <cx:v>PRODUCT COUNT</cx:v>
            </cx:txData>
          </cx:tx>
          <cx:dataId val="2"/>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124705</xdr:colOff>
      <xdr:row>272</xdr:row>
      <xdr:rowOff>126466</xdr:rowOff>
    </xdr:from>
    <xdr:to>
      <xdr:col>11</xdr:col>
      <xdr:colOff>193701</xdr:colOff>
      <xdr:row>293</xdr:row>
      <xdr:rowOff>46624</xdr:rowOff>
    </xdr:to>
    <xdr:graphicFrame macro="">
      <xdr:nvGraphicFramePr>
        <xdr:cNvPr id="2" name="Chart 1">
          <a:extLst>
            <a:ext uri="{FF2B5EF4-FFF2-40B4-BE49-F238E27FC236}">
              <a16:creationId xmlns:a16="http://schemas.microsoft.com/office/drawing/2014/main" id="{F3C4FA74-98B1-C1F4-4B59-94F1E1A5C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131990</xdr:colOff>
      <xdr:row>297</xdr:row>
      <xdr:rowOff>80962</xdr:rowOff>
    </xdr:from>
    <xdr:to>
      <xdr:col>10</xdr:col>
      <xdr:colOff>273504</xdr:colOff>
      <xdr:row>311</xdr:row>
      <xdr:rowOff>157162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5E447EB-E022-EB38-25D6-22E4832F0B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70565" y="56954737"/>
              <a:ext cx="457063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568476</xdr:colOff>
      <xdr:row>327</xdr:row>
      <xdr:rowOff>147864</xdr:rowOff>
    </xdr:from>
    <xdr:to>
      <xdr:col>8</xdr:col>
      <xdr:colOff>700013</xdr:colOff>
      <xdr:row>342</xdr:row>
      <xdr:rowOff>33564</xdr:rowOff>
    </xdr:to>
    <xdr:graphicFrame macro="">
      <xdr:nvGraphicFramePr>
        <xdr:cNvPr id="4" name="Chart 3">
          <a:extLst>
            <a:ext uri="{FF2B5EF4-FFF2-40B4-BE49-F238E27FC236}">
              <a16:creationId xmlns:a16="http://schemas.microsoft.com/office/drawing/2014/main" id="{8D60560D-7472-E2AF-43D3-C0E19F40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61231</xdr:colOff>
      <xdr:row>326</xdr:row>
      <xdr:rowOff>179615</xdr:rowOff>
    </xdr:from>
    <xdr:to>
      <xdr:col>14</xdr:col>
      <xdr:colOff>850446</xdr:colOff>
      <xdr:row>341</xdr:row>
      <xdr:rowOff>65315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82F9095-EB9D-5DEA-600A-8633A48577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28931" y="62577890"/>
              <a:ext cx="45706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849456</xdr:colOff>
      <xdr:row>417</xdr:row>
      <xdr:rowOff>9091</xdr:rowOff>
    </xdr:from>
    <xdr:to>
      <xdr:col>10</xdr:col>
      <xdr:colOff>109104</xdr:colOff>
      <xdr:row>431</xdr:row>
      <xdr:rowOff>85291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35BFC69-8427-8FBE-4CA8-E064E10B25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802206" y="79742866"/>
              <a:ext cx="457459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529167</xdr:colOff>
      <xdr:row>435</xdr:row>
      <xdr:rowOff>108415</xdr:rowOff>
    </xdr:from>
    <xdr:to>
      <xdr:col>14</xdr:col>
      <xdr:colOff>254001</xdr:colOff>
      <xdr:row>467</xdr:row>
      <xdr:rowOff>42333</xdr:rowOff>
    </xdr:to>
    <xdr:graphicFrame macro="">
      <xdr:nvGraphicFramePr>
        <xdr:cNvPr id="7" name="Chart 6">
          <a:extLst>
            <a:ext uri="{FF2B5EF4-FFF2-40B4-BE49-F238E27FC236}">
              <a16:creationId xmlns:a16="http://schemas.microsoft.com/office/drawing/2014/main" id="{4B04E02D-72B5-D4BC-EFC2-F5FAA2167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123265</xdr:colOff>
      <xdr:row>504</xdr:row>
      <xdr:rowOff>45943</xdr:rowOff>
    </xdr:from>
    <xdr:to>
      <xdr:col>13</xdr:col>
      <xdr:colOff>100853</xdr:colOff>
      <xdr:row>518</xdr:row>
      <xdr:rowOff>122143</xdr:rowOff>
    </xdr:to>
    <xdr:graphicFrame macro="">
      <xdr:nvGraphicFramePr>
        <xdr:cNvPr id="8" name="Chart 7">
          <a:extLst>
            <a:ext uri="{FF2B5EF4-FFF2-40B4-BE49-F238E27FC236}">
              <a16:creationId xmlns:a16="http://schemas.microsoft.com/office/drawing/2014/main" id="{46D3F3B7-9D89-255A-FACC-75727A394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36260</xdr:colOff>
      <xdr:row>355</xdr:row>
      <xdr:rowOff>5735</xdr:rowOff>
    </xdr:from>
    <xdr:to>
      <xdr:col>10</xdr:col>
      <xdr:colOff>202948</xdr:colOff>
      <xdr:row>369</xdr:row>
      <xdr:rowOff>81935</xdr:rowOff>
    </xdr:to>
    <xdr:graphicFrame macro="">
      <xdr:nvGraphicFramePr>
        <xdr:cNvPr id="9" name="Chart 8">
          <a:extLst>
            <a:ext uri="{FF2B5EF4-FFF2-40B4-BE49-F238E27FC236}">
              <a16:creationId xmlns:a16="http://schemas.microsoft.com/office/drawing/2014/main" id="{3DAB540E-3ECA-EBE3-EBA7-613EB638F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722779</xdr:colOff>
      <xdr:row>372</xdr:row>
      <xdr:rowOff>124384</xdr:rowOff>
    </xdr:from>
    <xdr:to>
      <xdr:col>9</xdr:col>
      <xdr:colOff>868456</xdr:colOff>
      <xdr:row>387</xdr:row>
      <xdr:rowOff>10084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9DF4A30-D376-4E9E-0955-22AC699E2E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675529" y="71285659"/>
              <a:ext cx="4574802"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31A83E76-216E-4816-9D62-194597688C16}"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BC4EEAFB-5838-43D4-A2BE-34B9120E209D}" autoFormatId="16" applyNumberFormats="0" applyBorderFormats="0" applyFontFormats="0" applyPatternFormats="0" applyAlignmentFormats="0" applyWidthHeightFormats="0">
  <queryTableRefresh nextId="11">
    <queryTableFields count="3">
      <queryTableField id="1" name="Column1" tableColumnId="1"/>
      <queryTableField id="2" name="Column2" tableColumnId="2"/>
      <queryTableField id="3" name="Column3"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B0F2A75A-318B-4890-984E-4FD81E8D1D3B}" autoFormatId="16" applyNumberFormats="0" applyBorderFormats="0" applyFontFormats="0" applyPatternFormats="0" applyAlignmentFormats="0" applyWidthHeightFormats="0">
  <queryTableRefresh nextId="2">
    <queryTableFields count="1">
      <queryTableField id="1" name="Column1.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7" xr16:uid="{F8F2C5FE-6127-4F4B-A17A-F99E1F60C35B}" autoFormatId="16" applyNumberFormats="0" applyBorderFormats="0" applyFontFormats="0" applyPatternFormats="0" applyAlignmentFormats="0" applyWidthHeightFormats="0">
  <queryTableRefresh nextId="3" unboundColumnsRight="1">
    <queryTableFields count="2">
      <queryTableField id="1" name="Column1"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C1F3B1-FD07-4671-9742-18AC78C0B1BD}" name="Table_Table3" displayName="Table_Table3" ref="B13:C23" tableType="queryTable" totalsRowShown="0">
  <autoFilter ref="B13:C23" xr:uid="{F0C1F3B1-FD07-4671-9742-18AC78C0B1BD}"/>
  <tableColumns count="2">
    <tableColumn id="1" xr3:uid="{CC941DEC-BA2B-4990-8A61-B75AC2DCDA20}" uniqueName="1" name="Column1" queryTableFieldId="1"/>
    <tableColumn id="2" xr3:uid="{27D553AA-C742-404F-93EA-1B6F7067B628}" uniqueName="2" name="Column2"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412DB6-1F1B-4226-B40D-B9ADDD003E17}" name="Table5" displayName="Table5" ref="B48:K51" totalsRowShown="0">
  <autoFilter ref="B48:K51" xr:uid="{36412DB6-1F1B-4226-B40D-B9ADDD003E17}"/>
  <tableColumns count="10">
    <tableColumn id="1" xr3:uid="{2079D832-F201-40C8-924A-B3ACD32D1298}" name="Column1"/>
    <tableColumn id="2" xr3:uid="{AAACD3FC-038D-411F-8527-C89FAE8662BA}" name="Column2"/>
    <tableColumn id="3" xr3:uid="{B49609B4-50E1-48E0-8B17-C9A03EC1F685}" name="Column3"/>
    <tableColumn id="4" xr3:uid="{E293E32F-4576-418A-9F81-DBEB26EA0411}" name="Column4"/>
    <tableColumn id="5" xr3:uid="{7097D857-5D4C-4ABF-9D32-4497F106510D}" name="Column5"/>
    <tableColumn id="6" xr3:uid="{AEACB710-3E88-4CD2-B90A-6A56D2D8221B}" name="Column6"/>
    <tableColumn id="7" xr3:uid="{AFF9C050-92AA-460F-88DE-58D2FCD8CC26}" name="Column7"/>
    <tableColumn id="8" xr3:uid="{DA10E8DD-552B-416E-BD8E-23D8F29C8D87}" name="Column8"/>
    <tableColumn id="9" xr3:uid="{CC71F435-AC4A-4610-919D-2F13913D1C98}" name="Column9"/>
    <tableColumn id="10" xr3:uid="{7E414AFC-14FD-41D6-A4E5-C94630B86CE6}" name="Column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5E3B6D-84AC-412A-8C35-0F239A4D7E23}" name="Table_Table5" displayName="Table_Table5" ref="B53:D63" tableType="queryTable" totalsRowShown="0">
  <autoFilter ref="B53:D63" xr:uid="{5D5E3B6D-84AC-412A-8C35-0F239A4D7E23}"/>
  <tableColumns count="3">
    <tableColumn id="1" xr3:uid="{13CD9ED0-DFB7-45C8-9F25-1A65A706BFFF}" uniqueName="1" name="Column1" queryTableFieldId="1" dataDxfId="2"/>
    <tableColumn id="2" xr3:uid="{F9D706C1-7623-4E13-AA36-616384D13292}" uniqueName="2" name="Column2" queryTableFieldId="2" dataDxfId="1"/>
    <tableColumn id="3" xr3:uid="{D981B639-51AE-484D-BB48-7BA818026E90}" uniqueName="3" name="Column3" queryTableFieldId="3"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9AF5E5-C32F-4B97-8A83-D66BA7982DE0}" name="Table1" displayName="Table1" ref="B106:CW107" totalsRowShown="0">
  <autoFilter ref="B106:CW107" xr:uid="{EE9AF5E5-C32F-4B97-8A83-D66BA7982DE0}"/>
  <tableColumns count="100">
    <tableColumn id="1" xr3:uid="{142F3104-4969-4DC4-8EE3-1BEBD9572CD4}" name="Column1"/>
    <tableColumn id="2" xr3:uid="{88EC3188-D84A-4950-8F47-27F0532EFA39}" name="Column2"/>
    <tableColumn id="3" xr3:uid="{DBDA31E5-F7CF-4DA8-AA47-47122038D533}" name="Column3"/>
    <tableColumn id="4" xr3:uid="{FA343882-D6ED-45B5-950A-67C68B8BECF0}" name="Column4"/>
    <tableColumn id="5" xr3:uid="{EBF625C9-3DD6-4380-BA95-7B62A8B5C84E}" name="Column5"/>
    <tableColumn id="6" xr3:uid="{E6057E0E-E3D5-47ED-A265-4218E31B9C89}" name="Column6"/>
    <tableColumn id="7" xr3:uid="{11E891FA-1D7C-4BCB-A515-165516CF39D7}" name="Column7"/>
    <tableColumn id="8" xr3:uid="{5F50B0E5-3B5F-4BC8-8DCF-A83C947DB27C}" name="Column8"/>
    <tableColumn id="9" xr3:uid="{A600679E-DCBC-49B6-A8D0-89A5F95F5BD7}" name="Column9"/>
    <tableColumn id="10" xr3:uid="{560E691F-20E2-4634-ACFF-E2FF715F67D6}" name="Column10"/>
    <tableColumn id="11" xr3:uid="{97FE3E06-D604-4D46-99B0-15B9341D86BE}" name="Column11"/>
    <tableColumn id="12" xr3:uid="{11AFA078-271A-4BDE-9768-453E9CB16BB7}" name="Column12"/>
    <tableColumn id="13" xr3:uid="{17DB1BAC-709C-4712-BF71-3E7A54BDE6AC}" name="Column13"/>
    <tableColumn id="14" xr3:uid="{6D4DE20A-6A87-457F-ABA9-DA7AE77EB48C}" name="Column14"/>
    <tableColumn id="15" xr3:uid="{D6A6CE96-3C1E-4162-83C9-43293C42FD61}" name="Column15"/>
    <tableColumn id="16" xr3:uid="{41598CB6-9059-4AAB-9461-D4C41A88136F}" name="Column16"/>
    <tableColumn id="17" xr3:uid="{2F6AA30A-B7DC-43A7-AC00-931CE7FE113F}" name="Column17"/>
    <tableColumn id="18" xr3:uid="{0A8131CA-709B-4C43-9083-68FFD017094B}" name="Column18"/>
    <tableColumn id="19" xr3:uid="{F64F4A63-D7D3-4D06-9500-B6B314AD53D8}" name="Column19"/>
    <tableColumn id="20" xr3:uid="{82B640C2-D22A-483B-8989-49CFC79ED6FB}" name="Column20"/>
    <tableColumn id="21" xr3:uid="{1F4033DB-19C1-43B2-886C-EC55CF213E75}" name="Column21"/>
    <tableColumn id="22" xr3:uid="{DD674973-F05E-4F0D-BF1B-6381B06CD1DE}" name="Column22"/>
    <tableColumn id="23" xr3:uid="{56286AF2-59BC-4B8F-94EC-3509183B9B67}" name="Column23"/>
    <tableColumn id="24" xr3:uid="{431F7FC0-1090-4A2F-A3F0-68F2ED04BD5B}" name="Column24"/>
    <tableColumn id="25" xr3:uid="{E9CE3A14-D253-448E-9053-525997C62444}" name="Column25"/>
    <tableColumn id="26" xr3:uid="{7B215FC5-7817-4094-9B23-A0C2B00EBB66}" name="Column26"/>
    <tableColumn id="27" xr3:uid="{03AB5E8D-81CF-489F-80D1-D22EB23DCC84}" name="Column27"/>
    <tableColumn id="28" xr3:uid="{945A9A5A-287A-4632-A2BE-32423E014A78}" name="Column28"/>
    <tableColumn id="29" xr3:uid="{135C84BD-E71F-413E-A76D-577E4D084DD3}" name="Column29"/>
    <tableColumn id="30" xr3:uid="{347348AF-E135-4FBC-947A-98D161BE32E7}" name="Column30"/>
    <tableColumn id="31" xr3:uid="{B03F67D7-64D7-4ED0-A679-3EBC09FB26CA}" name="Column31"/>
    <tableColumn id="32" xr3:uid="{375A7303-F0CA-4BA6-8258-332D5D8B82E1}" name="Column32"/>
    <tableColumn id="33" xr3:uid="{EC23BE16-E668-4591-AE3B-286E87CD70C3}" name="Column33"/>
    <tableColumn id="34" xr3:uid="{6BF9F078-E1AE-4205-A915-03DD801C24B6}" name="Column34"/>
    <tableColumn id="35" xr3:uid="{765A7073-05D5-4945-8F19-06942A961FB0}" name="Column35"/>
    <tableColumn id="36" xr3:uid="{8FF6F948-C280-4625-BBE1-16F507F62315}" name="Column36"/>
    <tableColumn id="37" xr3:uid="{2344C78D-FF50-49FC-B641-24C15D0279F0}" name="Column37"/>
    <tableColumn id="38" xr3:uid="{C8FDE382-5AAD-4208-BA23-752B692147A3}" name="Column38"/>
    <tableColumn id="39" xr3:uid="{7F814CDD-B449-4A38-BD04-717252332F59}" name="Column39"/>
    <tableColumn id="40" xr3:uid="{1AB175C8-9B52-4225-BE8F-C5BCB9B1466B}" name="Column40"/>
    <tableColumn id="41" xr3:uid="{26B25C34-1B07-481C-8809-8053A2D16471}" name="Column41"/>
    <tableColumn id="42" xr3:uid="{44034F0C-339D-4C32-8C13-69DBA7F8CED7}" name="Column42"/>
    <tableColumn id="43" xr3:uid="{8F0688A1-D191-4016-A14B-FD2759AAD909}" name="Column43"/>
    <tableColumn id="44" xr3:uid="{8F332A0D-2432-4E5D-9F82-8B8E9CA4A2F4}" name="Column44"/>
    <tableColumn id="45" xr3:uid="{AE89DA0B-0799-436D-8931-A35AC082101A}" name="Column45"/>
    <tableColumn id="46" xr3:uid="{8153C5DF-A732-47A6-BDB8-0A0E334FC338}" name="Column46"/>
    <tableColumn id="47" xr3:uid="{190946C8-CE12-4E9D-A6DF-D039EF74D1D2}" name="Column47"/>
    <tableColumn id="48" xr3:uid="{3F4FEDD9-2AA7-4B1A-99F9-B4DF5FF8DAD1}" name="Column48"/>
    <tableColumn id="49" xr3:uid="{A5515C0F-6085-4DC4-88C5-39166DA39BF4}" name="Column49"/>
    <tableColumn id="50" xr3:uid="{F2BDEB0B-151F-477B-8B35-B5B479B68AAA}" name="Column50"/>
    <tableColumn id="51" xr3:uid="{EBC1FBAA-38CA-48E6-BA37-262DE10A0346}" name="Column51"/>
    <tableColumn id="52" xr3:uid="{01B91A06-CB3E-41B9-BBB4-E6D0FD31E14B}" name="Column52"/>
    <tableColumn id="53" xr3:uid="{17AE3CCB-940F-4BD9-8877-13B1C9E1AA9D}" name="Column53"/>
    <tableColumn id="54" xr3:uid="{9630F8D2-A666-4E4C-8BD2-C2225E1732BD}" name="Column54"/>
    <tableColumn id="55" xr3:uid="{88DDAA1B-A2FD-45CA-868E-E618D64FE7F9}" name="Column55"/>
    <tableColumn id="56" xr3:uid="{EF47FA36-839E-43A1-A286-ACC414F9DCC0}" name="Column56"/>
    <tableColumn id="57" xr3:uid="{E9AAEFCC-E471-449D-B2D6-4A7E2FD8A5A4}" name="Column57"/>
    <tableColumn id="58" xr3:uid="{CFA9BEB5-6618-40F0-AC7C-4487E9DCECA2}" name="Column58"/>
    <tableColumn id="59" xr3:uid="{65BA0D5E-1482-4D18-9A78-0E84E382EE41}" name="Column59"/>
    <tableColumn id="60" xr3:uid="{C489024F-2237-4B22-AF7D-413D8696010A}" name="Column60"/>
    <tableColumn id="61" xr3:uid="{D353748A-171B-44F9-8EF4-356DDF9C1AC4}" name="Column61"/>
    <tableColumn id="62" xr3:uid="{902FC123-0CE7-42DD-BA81-C5B2918F7303}" name="Column62"/>
    <tableColumn id="63" xr3:uid="{DC40B263-F10E-4E2F-834A-3EB55D9D8F4A}" name="Column63"/>
    <tableColumn id="64" xr3:uid="{0A85AF96-C3B0-4833-89BE-A9EDFFB22A02}" name="Column64"/>
    <tableColumn id="65" xr3:uid="{C09205F5-11BB-4788-89CF-ED292B3937E8}" name="Column65"/>
    <tableColumn id="66" xr3:uid="{4816D750-FA37-478B-BBBF-9DF9DEE6013C}" name="Column66"/>
    <tableColumn id="67" xr3:uid="{F29E79EE-CE32-4D89-8178-6C7A15EC3EEB}" name="Column67"/>
    <tableColumn id="68" xr3:uid="{EB86BB54-2D58-4798-A172-8D57F54B6845}" name="Column68"/>
    <tableColumn id="69" xr3:uid="{34E11828-FE8E-4BAA-9748-766FDBABE3F0}" name="Column69"/>
    <tableColumn id="70" xr3:uid="{C7AD2182-1F75-4C75-8725-89F08A29DB90}" name="Column70"/>
    <tableColumn id="71" xr3:uid="{C301C778-37E8-4ACB-8875-880BD8B969B2}" name="Column71"/>
    <tableColumn id="72" xr3:uid="{641F1C2A-EF30-42F2-8659-B26A508895A4}" name="Column72"/>
    <tableColumn id="73" xr3:uid="{86D9AA57-1640-472E-9D92-A829D63302E6}" name="Column73"/>
    <tableColumn id="74" xr3:uid="{380AAEA1-3EA8-44FC-88F9-D8F1959878BA}" name="Column74"/>
    <tableColumn id="75" xr3:uid="{CF5B138C-109C-4606-B252-92F5E9F10D02}" name="Column75"/>
    <tableColumn id="76" xr3:uid="{ECBA820A-5CCA-4AE4-B1EC-7D250DD25045}" name="Column76"/>
    <tableColumn id="77" xr3:uid="{E2E8DB14-0F2F-463E-85A0-C6A960947FA2}" name="Column77"/>
    <tableColumn id="78" xr3:uid="{AC770801-38CD-43C3-B022-B24156DFC462}" name="Column78"/>
    <tableColumn id="79" xr3:uid="{CD9E756F-B445-4775-AC01-28160C5FE913}" name="Column79"/>
    <tableColumn id="80" xr3:uid="{AA9B410A-EB86-4970-9BF5-6CBFD850981B}" name="Column80"/>
    <tableColumn id="81" xr3:uid="{457867A2-BBB7-4B7E-B5F1-5E2842A2EFDD}" name="Column81"/>
    <tableColumn id="82" xr3:uid="{C485EA6A-F76A-4621-9E1E-8FE8FCFC0044}" name="Column82"/>
    <tableColumn id="83" xr3:uid="{C729FBB6-F958-4B06-A895-FC891FFF223B}" name="Column83"/>
    <tableColumn id="84" xr3:uid="{D40C0966-53D7-46A1-9EB6-D8F9C997FB12}" name="Column84"/>
    <tableColumn id="85" xr3:uid="{FC1B3C45-B2EF-47F7-8EA3-70DF7C72DC7B}" name="Column85"/>
    <tableColumn id="86" xr3:uid="{E29DADB6-E83B-4058-8B83-02067907C923}" name="Column86"/>
    <tableColumn id="87" xr3:uid="{BC7AC571-9187-403A-ADDF-7FEDC9C0C6E6}" name="Column87"/>
    <tableColumn id="88" xr3:uid="{21E0D45D-61B8-4D42-A371-7C8588464EAC}" name="Column88"/>
    <tableColumn id="89" xr3:uid="{2E8FCD08-9099-4279-B031-BFCA52A2773F}" name="Column89"/>
    <tableColumn id="90" xr3:uid="{6B247522-590A-4A8D-BB92-8B4613A65206}" name="Column90"/>
    <tableColumn id="91" xr3:uid="{40EAC16F-FCBE-402A-941C-82030F87678A}" name="Column91"/>
    <tableColumn id="92" xr3:uid="{76A633E0-0E47-4A82-89A1-7045A5D75FD8}" name="Column92"/>
    <tableColumn id="93" xr3:uid="{E7AB13D3-9B26-40E6-A483-B24C110C6D89}" name="Column93"/>
    <tableColumn id="94" xr3:uid="{C6594EDC-56B9-4C33-82E4-2328390249BC}" name="Column94"/>
    <tableColumn id="95" xr3:uid="{386FCBA7-42D9-4FC5-8B40-67EC83C6DA03}" name="Column95"/>
    <tableColumn id="96" xr3:uid="{16688240-A2E5-4751-A14E-2631592DD7AE}" name="Column96"/>
    <tableColumn id="97" xr3:uid="{0E690D96-9C01-4FD8-8E04-307089C1B862}" name="Column97"/>
    <tableColumn id="98" xr3:uid="{B6415554-E1FC-4B01-9E40-05F6CB7AEE2F}" name="Column98"/>
    <tableColumn id="99" xr3:uid="{E7B57883-4F63-42CB-A7F1-599E514C11CA}" name="Column99"/>
    <tableColumn id="100" xr3:uid="{2C4B5AA9-D87A-41D1-8E99-17915F714AFC}" name="Column10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4CDD25-D624-4762-BE40-E7678B40F80A}" name="table" displayName="table" ref="B109:B209" tableType="queryTable" totalsRowShown="0">
  <autoFilter ref="B109:B209" xr:uid="{B44CDD25-D624-4762-BE40-E7678B40F80A}"/>
  <sortState xmlns:xlrd2="http://schemas.microsoft.com/office/spreadsheetml/2017/richdata2" ref="B110:B209">
    <sortCondition ref="B109:B209"/>
  </sortState>
  <tableColumns count="1">
    <tableColumn id="1" xr3:uid="{ECCB30DB-A3E7-475A-A7FF-19B2F514ABFA}" uniqueName="1" name="Column1.1" queryTableField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197FA0-C92D-4CC8-89E4-7123D5CFED74}" name="Table3" displayName="Table3" ref="B212:AY213" totalsRowShown="0">
  <autoFilter ref="B212:AY213" xr:uid="{35197FA0-C92D-4CC8-89E4-7123D5CFED74}"/>
  <tableColumns count="50">
    <tableColumn id="1" xr3:uid="{1CD2DFFC-A284-4467-9742-CF2458688CD2}" name="Column1"/>
    <tableColumn id="2" xr3:uid="{D78CC6F9-3517-43C3-AACD-F6E1F94D38C2}" name="Column2"/>
    <tableColumn id="3" xr3:uid="{13FDEADC-BB14-4E8B-97CF-89CC36F88C97}" name="Column3"/>
    <tableColumn id="4" xr3:uid="{6399C688-8852-46E1-989E-263DB06397B8}" name="Column4"/>
    <tableColumn id="5" xr3:uid="{34F58137-EAE8-4B46-A48F-8687EAEA4D9E}" name="Column5"/>
    <tableColumn id="6" xr3:uid="{9D2C45F4-9F7B-4489-BAF0-B6FB31BC1363}" name="Column6"/>
    <tableColumn id="7" xr3:uid="{CE1601FB-C6B8-4992-86BB-2E106D264C43}" name="Column7"/>
    <tableColumn id="8" xr3:uid="{0C4C525D-D87E-4AF4-A3CE-4CA5F82A8193}" name="Column8"/>
    <tableColumn id="9" xr3:uid="{C28413FE-63F3-4B2A-BABF-1A1C9C1E1E23}" name="Column9"/>
    <tableColumn id="10" xr3:uid="{2C4A4582-F241-4C2B-ACBD-6EFF45D85D60}" name="Column10"/>
    <tableColumn id="11" xr3:uid="{5B67D729-D43B-47A5-B2BF-066BBA43E559}" name="Column11"/>
    <tableColumn id="12" xr3:uid="{522F0315-0033-4047-8736-24C4D80CEBA3}" name="Column12"/>
    <tableColumn id="13" xr3:uid="{205DC600-E9E4-4043-95CC-E6278E884FF1}" name="Column13"/>
    <tableColumn id="14" xr3:uid="{92E4BAD1-8CD7-45EC-B2DE-25327DAD4A74}" name="Column14"/>
    <tableColumn id="15" xr3:uid="{523234A0-12C3-4165-8237-0F2E0E5D9610}" name="Column15"/>
    <tableColumn id="16" xr3:uid="{E8371E17-AEAB-4AEE-9D5E-8C7C62C10A99}" name="Column16"/>
    <tableColumn id="17" xr3:uid="{4E557F12-AB86-4B08-A561-CB14614C55F5}" name="Column17"/>
    <tableColumn id="18" xr3:uid="{D37BBA26-245E-4A9B-A5FC-928434A0DCF4}" name="Column18"/>
    <tableColumn id="19" xr3:uid="{EDDD73BA-594B-42A5-9980-39E17276F53B}" name="Column19"/>
    <tableColumn id="20" xr3:uid="{0098B248-1698-49F2-B370-56D45153F0D1}" name="Column20"/>
    <tableColumn id="21" xr3:uid="{29036349-BD01-439B-B7E0-FCDF09B1EEBD}" name="Column21"/>
    <tableColumn id="22" xr3:uid="{DD2D32D4-B27B-44F5-B659-02B0553CBE1D}" name="Column22"/>
    <tableColumn id="23" xr3:uid="{54371C7B-1F90-4226-B5F2-932EE2ECE7E0}" name="Column23"/>
    <tableColumn id="24" xr3:uid="{869ADCFB-43E6-4CEA-9AD8-977278EA8A2D}" name="Column24"/>
    <tableColumn id="25" xr3:uid="{0C1DF1AE-AF16-44C4-B9E3-2F5CF0981A40}" name="Column25"/>
    <tableColumn id="26" xr3:uid="{68ADFB6D-E26F-43FC-BD74-E90E55DBE175}" name="Column26"/>
    <tableColumn id="27" xr3:uid="{2C2618CA-762E-45CD-9882-24438283ED37}" name="Column27"/>
    <tableColumn id="28" xr3:uid="{5FE54315-6CD1-414A-B70E-58F0F49A3F5F}" name="Column28"/>
    <tableColumn id="29" xr3:uid="{892E1FEC-CF5A-40FF-9B54-8FAC7B8FCFD1}" name="Column29"/>
    <tableColumn id="30" xr3:uid="{E3B218E1-1E93-4C10-855D-375B1A0E67C0}" name="Column30"/>
    <tableColumn id="31" xr3:uid="{F5A666AD-6DEA-41C2-B90E-187B3F59C0F3}" name="Column31"/>
    <tableColumn id="32" xr3:uid="{ADA669B3-4094-4F29-9A3B-092924B257C6}" name="Column32"/>
    <tableColumn id="33" xr3:uid="{D0090109-591A-4491-AD2F-0E79F2F6263A}" name="Column33"/>
    <tableColumn id="34" xr3:uid="{996A2B3D-34EB-49CC-A547-A4763853F824}" name="Column34"/>
    <tableColumn id="35" xr3:uid="{C51F5FD9-B392-48DC-9822-B768B4377CE4}" name="Column35"/>
    <tableColumn id="36" xr3:uid="{046B023C-AE6D-460C-9CBE-84FE59B9D8A1}" name="Column36"/>
    <tableColumn id="37" xr3:uid="{D69C89FB-FDFA-489D-89E4-0BAE4538CCC7}" name="Column37"/>
    <tableColumn id="38" xr3:uid="{72DA447A-A12D-47C0-BBF6-EAFE013F8B16}" name="Column38"/>
    <tableColumn id="39" xr3:uid="{5EBDE3F8-64F3-4392-B6B9-97FF97EE1FA2}" name="Column39"/>
    <tableColumn id="40" xr3:uid="{E010D50F-3E8E-4BD4-8350-0215E3C9B3D6}" name="Column40"/>
    <tableColumn id="41" xr3:uid="{2846FDB1-6706-43EC-B6F7-43F173FEE8E8}" name="Column41"/>
    <tableColumn id="42" xr3:uid="{9FD4718C-795E-40AE-BEEB-F5FE0DF3B6EF}" name="Column42"/>
    <tableColumn id="43" xr3:uid="{E98EE8D2-3943-4954-BD40-6522A0FD3974}" name="Column43"/>
    <tableColumn id="44" xr3:uid="{DB6AFC2C-8695-4028-BD20-B57EC6B561E7}" name="Column44"/>
    <tableColumn id="45" xr3:uid="{749B3C99-2840-4F41-8EB7-759546DFEF33}" name="Column45"/>
    <tableColumn id="46" xr3:uid="{742A61FC-BEF9-44F6-B80A-F9E4D80F0485}" name="Column46"/>
    <tableColumn id="47" xr3:uid="{63DDDAE3-2CA2-45A6-908D-19354C10350B}" name="Column47"/>
    <tableColumn id="48" xr3:uid="{6E571E2F-823B-49C9-80D8-CA12D92671EA}" name="Column48"/>
    <tableColumn id="49" xr3:uid="{51AFB545-53A2-4BBD-B3B6-6E9C4F139646}" name="Column49"/>
    <tableColumn id="50" xr3:uid="{B52061BF-03C3-4962-B826-817446B51659}" name="Column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BEB410-C7E7-4D6A-93BD-099CBE8F44D9}" name="Table_Table3__3" displayName="Table_Table3__3" ref="B217:C267" tableType="queryTable" totalsRowShown="0">
  <autoFilter ref="B217:C267" xr:uid="{53BEB410-C7E7-4D6A-93BD-099CBE8F44D9}"/>
  <tableColumns count="2">
    <tableColumn id="1" xr3:uid="{0E557424-9742-4F04-9D6F-7607704E8802}" uniqueName="1" name="Column1" queryTableFieldId="1"/>
    <tableColumn id="2" xr3:uid="{E04A369B-2168-4710-BCA5-7FAB63F0DDF2}" uniqueName="2" name="Column2"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FC1DF-30B5-40CF-B8C6-F22FF24B58B4}">
  <dimension ref="A1:CW950"/>
  <sheetViews>
    <sheetView tabSelected="1" zoomScaleNormal="100" workbookViewId="0">
      <selection activeCell="H8" sqref="H8"/>
    </sheetView>
  </sheetViews>
  <sheetFormatPr defaultRowHeight="15" x14ac:dyDescent="0.25"/>
  <cols>
    <col min="2" max="4" width="11.7109375" bestFit="1" customWidth="1"/>
    <col min="5" max="10" width="13.28515625" customWidth="1"/>
    <col min="11" max="11" width="14.28515625" customWidth="1"/>
    <col min="12" max="12" width="13.85546875" customWidth="1"/>
    <col min="13" max="20" width="14.28515625" customWidth="1"/>
    <col min="21" max="21" width="14.7109375" customWidth="1"/>
    <col min="22" max="22" width="14.28515625" customWidth="1"/>
    <col min="23" max="31" width="14.7109375" customWidth="1"/>
    <col min="32" max="32" width="14.28515625" customWidth="1"/>
    <col min="33" max="41" width="14.7109375" customWidth="1"/>
    <col min="42" max="42" width="14.28515625" customWidth="1"/>
    <col min="43" max="51" width="14.7109375" customWidth="1"/>
    <col min="52" max="52" width="14.28515625" customWidth="1"/>
    <col min="53" max="61" width="14.7109375" customWidth="1"/>
    <col min="62" max="62" width="14.28515625" customWidth="1"/>
    <col min="63" max="71" width="14.7109375" customWidth="1"/>
    <col min="72" max="72" width="14.28515625" customWidth="1"/>
    <col min="73" max="81" width="14.7109375" customWidth="1"/>
    <col min="82" max="82" width="14.28515625" customWidth="1"/>
    <col min="83" max="91" width="14.7109375" customWidth="1"/>
    <col min="92" max="92" width="14.28515625" customWidth="1"/>
    <col min="93" max="100" width="14.7109375" customWidth="1"/>
    <col min="101" max="101" width="15.7109375" customWidth="1"/>
  </cols>
  <sheetData>
    <row r="1" spans="1:6" ht="21" x14ac:dyDescent="0.35">
      <c r="B1" s="1"/>
      <c r="D1" s="3" t="s">
        <v>0</v>
      </c>
    </row>
    <row r="3" spans="1:6" ht="18.75" x14ac:dyDescent="0.3">
      <c r="A3">
        <v>1</v>
      </c>
      <c r="D3" s="2" t="s">
        <v>18</v>
      </c>
    </row>
    <row r="4" spans="1:6" x14ac:dyDescent="0.25">
      <c r="B4" t="s">
        <v>1</v>
      </c>
      <c r="E4" t="s">
        <v>5</v>
      </c>
      <c r="F4">
        <f>AVERAGE(50,60,55,70)</f>
        <v>58.75</v>
      </c>
    </row>
    <row r="5" spans="1:6" x14ac:dyDescent="0.25">
      <c r="B5" t="s">
        <v>2</v>
      </c>
      <c r="E5" t="s">
        <v>6</v>
      </c>
      <c r="F5">
        <f>MEDIAN(50,60,55,70)</f>
        <v>57.5</v>
      </c>
    </row>
    <row r="6" spans="1:6" x14ac:dyDescent="0.25">
      <c r="B6" t="s">
        <v>3</v>
      </c>
      <c r="E6" t="s">
        <v>7</v>
      </c>
      <c r="F6" t="e">
        <f>MODE(50,60,55,70)</f>
        <v>#N/A</v>
      </c>
    </row>
    <row r="7" spans="1:6" x14ac:dyDescent="0.25">
      <c r="B7" t="s">
        <v>4</v>
      </c>
    </row>
    <row r="12" spans="1:6" ht="18.75" x14ac:dyDescent="0.3">
      <c r="A12">
        <v>2</v>
      </c>
      <c r="D12" s="2" t="s">
        <v>19</v>
      </c>
    </row>
    <row r="13" spans="1:6" x14ac:dyDescent="0.25">
      <c r="B13" t="s">
        <v>8</v>
      </c>
      <c r="C13" t="s">
        <v>9</v>
      </c>
      <c r="E13" t="s">
        <v>5</v>
      </c>
      <c r="F13">
        <f>AVERAGE(Table_Table3[])</f>
        <v>17</v>
      </c>
    </row>
    <row r="14" spans="1:6" x14ac:dyDescent="0.25">
      <c r="B14">
        <v>15</v>
      </c>
      <c r="C14">
        <v>10</v>
      </c>
      <c r="E14" t="s">
        <v>6</v>
      </c>
      <c r="F14">
        <f>MEDIAN(Table_Table3[])</f>
        <v>15</v>
      </c>
    </row>
    <row r="15" spans="1:6" x14ac:dyDescent="0.25">
      <c r="B15">
        <v>10</v>
      </c>
      <c r="C15">
        <v>25</v>
      </c>
      <c r="E15" t="s">
        <v>7</v>
      </c>
      <c r="F15">
        <f>MODE(Table_Table3[])</f>
        <v>10</v>
      </c>
    </row>
    <row r="16" spans="1:6" x14ac:dyDescent="0.25">
      <c r="B16">
        <v>20</v>
      </c>
      <c r="C16">
        <v>15</v>
      </c>
    </row>
    <row r="17" spans="1:14" x14ac:dyDescent="0.25">
      <c r="B17">
        <v>25</v>
      </c>
      <c r="C17">
        <v>20</v>
      </c>
    </row>
    <row r="18" spans="1:14" x14ac:dyDescent="0.25">
      <c r="B18">
        <v>15</v>
      </c>
      <c r="C18">
        <v>20</v>
      </c>
    </row>
    <row r="19" spans="1:14" x14ac:dyDescent="0.25">
      <c r="B19">
        <v>10</v>
      </c>
      <c r="C19">
        <v>15</v>
      </c>
    </row>
    <row r="20" spans="1:14" x14ac:dyDescent="0.25">
      <c r="B20">
        <v>30</v>
      </c>
      <c r="C20">
        <v>10</v>
      </c>
    </row>
    <row r="21" spans="1:14" x14ac:dyDescent="0.25">
      <c r="B21">
        <v>20</v>
      </c>
      <c r="C21">
        <v>10</v>
      </c>
    </row>
    <row r="22" spans="1:14" x14ac:dyDescent="0.25">
      <c r="B22">
        <v>15</v>
      </c>
      <c r="C22">
        <v>20</v>
      </c>
    </row>
    <row r="23" spans="1:14" x14ac:dyDescent="0.25">
      <c r="B23">
        <v>10</v>
      </c>
      <c r="C23">
        <v>25</v>
      </c>
    </row>
    <row r="25" spans="1:14" ht="18.75" x14ac:dyDescent="0.3">
      <c r="A25">
        <v>3</v>
      </c>
      <c r="E25" s="2" t="s">
        <v>20</v>
      </c>
    </row>
    <row r="26" spans="1:14" x14ac:dyDescent="0.25">
      <c r="B26">
        <v>3</v>
      </c>
      <c r="C26">
        <v>2</v>
      </c>
      <c r="D26">
        <v>5</v>
      </c>
      <c r="E26">
        <v>4</v>
      </c>
      <c r="F26">
        <v>7</v>
      </c>
      <c r="G26">
        <v>2</v>
      </c>
      <c r="H26">
        <v>3</v>
      </c>
      <c r="I26">
        <v>3</v>
      </c>
      <c r="J26">
        <v>1</v>
      </c>
      <c r="K26">
        <v>6</v>
      </c>
      <c r="M26" t="s">
        <v>5</v>
      </c>
      <c r="N26">
        <f>AVERAGE(B26:K30)</f>
        <v>3.44</v>
      </c>
    </row>
    <row r="27" spans="1:14" x14ac:dyDescent="0.25">
      <c r="B27">
        <v>4</v>
      </c>
      <c r="C27">
        <v>2</v>
      </c>
      <c r="D27">
        <v>3</v>
      </c>
      <c r="E27">
        <v>5</v>
      </c>
      <c r="F27">
        <v>2</v>
      </c>
      <c r="G27">
        <v>4</v>
      </c>
      <c r="H27">
        <v>2</v>
      </c>
      <c r="I27">
        <v>1</v>
      </c>
      <c r="J27">
        <v>3</v>
      </c>
      <c r="K27">
        <v>5</v>
      </c>
      <c r="M27" t="s">
        <v>6</v>
      </c>
      <c r="N27">
        <f>MEDIAN(B26:K30)</f>
        <v>3</v>
      </c>
    </row>
    <row r="28" spans="1:14" x14ac:dyDescent="0.25">
      <c r="B28">
        <v>6</v>
      </c>
      <c r="C28">
        <v>3</v>
      </c>
      <c r="D28">
        <v>2</v>
      </c>
      <c r="E28">
        <v>1</v>
      </c>
      <c r="F28">
        <v>4</v>
      </c>
      <c r="G28">
        <v>2</v>
      </c>
      <c r="H28">
        <v>4</v>
      </c>
      <c r="I28">
        <v>5</v>
      </c>
      <c r="J28">
        <v>3</v>
      </c>
      <c r="K28">
        <v>2</v>
      </c>
      <c r="M28" t="s">
        <v>7</v>
      </c>
      <c r="N28">
        <f>MODE(B26:K30)</f>
        <v>2</v>
      </c>
    </row>
    <row r="29" spans="1:14" x14ac:dyDescent="0.25">
      <c r="B29">
        <v>7</v>
      </c>
      <c r="C29">
        <v>2</v>
      </c>
      <c r="D29">
        <v>3</v>
      </c>
      <c r="E29">
        <v>4</v>
      </c>
      <c r="F29">
        <v>5</v>
      </c>
      <c r="G29">
        <v>1</v>
      </c>
      <c r="H29">
        <v>6</v>
      </c>
      <c r="I29">
        <v>2</v>
      </c>
      <c r="J29">
        <v>4</v>
      </c>
      <c r="K29">
        <v>3</v>
      </c>
    </row>
    <row r="30" spans="1:14" x14ac:dyDescent="0.25">
      <c r="B30">
        <v>5</v>
      </c>
      <c r="C30">
        <v>3</v>
      </c>
      <c r="D30">
        <v>2</v>
      </c>
      <c r="E30">
        <v>4</v>
      </c>
      <c r="F30">
        <v>2</v>
      </c>
      <c r="G30">
        <v>6</v>
      </c>
      <c r="H30">
        <v>3</v>
      </c>
      <c r="I30">
        <v>2</v>
      </c>
      <c r="J30">
        <v>4</v>
      </c>
      <c r="K30">
        <v>5</v>
      </c>
    </row>
    <row r="32" spans="1:14" ht="21" x14ac:dyDescent="0.35">
      <c r="E32" s="3" t="s">
        <v>21</v>
      </c>
    </row>
    <row r="34" spans="1:11" x14ac:dyDescent="0.25">
      <c r="A34">
        <v>1</v>
      </c>
    </row>
    <row r="35" spans="1:11" x14ac:dyDescent="0.25">
      <c r="B35" t="s">
        <v>22</v>
      </c>
      <c r="C35">
        <v>120</v>
      </c>
      <c r="D35" t="s">
        <v>32</v>
      </c>
      <c r="F35" t="s">
        <v>33</v>
      </c>
      <c r="H35" s="4">
        <f>(140-105)</f>
        <v>35</v>
      </c>
    </row>
    <row r="36" spans="1:11" x14ac:dyDescent="0.25">
      <c r="B36" t="s">
        <v>23</v>
      </c>
      <c r="C36">
        <v>110</v>
      </c>
      <c r="D36" t="s">
        <v>32</v>
      </c>
      <c r="F36" t="s">
        <v>34</v>
      </c>
      <c r="H36">
        <f>VAR(C35:C44)</f>
        <v>123.33333333333333</v>
      </c>
    </row>
    <row r="37" spans="1:11" x14ac:dyDescent="0.25">
      <c r="B37" t="s">
        <v>24</v>
      </c>
      <c r="C37">
        <v>130</v>
      </c>
      <c r="D37" t="s">
        <v>32</v>
      </c>
      <c r="F37" t="s">
        <v>35</v>
      </c>
      <c r="H37">
        <f>_xlfn.STDEV.S(C35:C44)</f>
        <v>11.105554165971787</v>
      </c>
    </row>
    <row r="38" spans="1:11" x14ac:dyDescent="0.25">
      <c r="B38" t="s">
        <v>25</v>
      </c>
      <c r="C38">
        <v>115</v>
      </c>
      <c r="D38" t="s">
        <v>32</v>
      </c>
    </row>
    <row r="39" spans="1:11" x14ac:dyDescent="0.25">
      <c r="B39" t="s">
        <v>26</v>
      </c>
      <c r="C39">
        <v>125</v>
      </c>
      <c r="D39" t="s">
        <v>32</v>
      </c>
      <c r="F39">
        <f>AVERAGE(C35:C44)</f>
        <v>122</v>
      </c>
    </row>
    <row r="40" spans="1:11" x14ac:dyDescent="0.25">
      <c r="B40" t="s">
        <v>27</v>
      </c>
      <c r="C40">
        <v>105</v>
      </c>
      <c r="D40" t="s">
        <v>32</v>
      </c>
    </row>
    <row r="41" spans="1:11" x14ac:dyDescent="0.25">
      <c r="B41" t="s">
        <v>28</v>
      </c>
      <c r="C41">
        <v>135</v>
      </c>
      <c r="D41" t="s">
        <v>32</v>
      </c>
    </row>
    <row r="42" spans="1:11" x14ac:dyDescent="0.25">
      <c r="B42" t="s">
        <v>29</v>
      </c>
      <c r="C42">
        <v>115</v>
      </c>
      <c r="D42" t="s">
        <v>32</v>
      </c>
    </row>
    <row r="43" spans="1:11" x14ac:dyDescent="0.25">
      <c r="B43" t="s">
        <v>30</v>
      </c>
      <c r="C43">
        <v>125</v>
      </c>
      <c r="D43" t="s">
        <v>32</v>
      </c>
    </row>
    <row r="44" spans="1:11" x14ac:dyDescent="0.25">
      <c r="B44" t="s">
        <v>31</v>
      </c>
      <c r="C44">
        <v>140</v>
      </c>
      <c r="D44" t="s">
        <v>32</v>
      </c>
    </row>
    <row r="47" spans="1:11" x14ac:dyDescent="0.25">
      <c r="A47">
        <v>2</v>
      </c>
    </row>
    <row r="48" spans="1:11" x14ac:dyDescent="0.25">
      <c r="B48" t="s">
        <v>8</v>
      </c>
      <c r="C48" t="s">
        <v>9</v>
      </c>
      <c r="D48" t="s">
        <v>10</v>
      </c>
      <c r="E48" t="s">
        <v>11</v>
      </c>
      <c r="F48" t="s">
        <v>12</v>
      </c>
      <c r="G48" t="s">
        <v>13</v>
      </c>
      <c r="H48" t="s">
        <v>14</v>
      </c>
      <c r="I48" t="s">
        <v>15</v>
      </c>
      <c r="J48" t="s">
        <v>16</v>
      </c>
      <c r="K48" t="s">
        <v>17</v>
      </c>
    </row>
    <row r="49" spans="2:11" x14ac:dyDescent="0.25">
      <c r="B49" t="s">
        <v>36</v>
      </c>
      <c r="C49" t="s">
        <v>37</v>
      </c>
      <c r="D49" t="s">
        <v>38</v>
      </c>
      <c r="E49" t="s">
        <v>39</v>
      </c>
      <c r="F49" t="s">
        <v>40</v>
      </c>
      <c r="G49" t="s">
        <v>41</v>
      </c>
      <c r="H49" t="s">
        <v>42</v>
      </c>
      <c r="I49" t="s">
        <v>36</v>
      </c>
      <c r="J49" t="s">
        <v>39</v>
      </c>
      <c r="K49" t="s">
        <v>40</v>
      </c>
    </row>
    <row r="50" spans="2:11" x14ac:dyDescent="0.25">
      <c r="B50" t="s">
        <v>43</v>
      </c>
      <c r="C50" t="s">
        <v>44</v>
      </c>
      <c r="D50" t="s">
        <v>37</v>
      </c>
      <c r="E50" t="s">
        <v>40</v>
      </c>
      <c r="F50" t="s">
        <v>39</v>
      </c>
      <c r="G50" t="s">
        <v>38</v>
      </c>
      <c r="H50" t="s">
        <v>42</v>
      </c>
      <c r="I50" t="s">
        <v>36</v>
      </c>
      <c r="J50" t="s">
        <v>41</v>
      </c>
      <c r="K50" t="s">
        <v>40</v>
      </c>
    </row>
    <row r="51" spans="2:11" x14ac:dyDescent="0.25">
      <c r="B51" t="s">
        <v>37</v>
      </c>
      <c r="C51" t="s">
        <v>39</v>
      </c>
      <c r="D51" t="s">
        <v>36</v>
      </c>
      <c r="E51" t="s">
        <v>43</v>
      </c>
      <c r="F51" t="s">
        <v>40</v>
      </c>
      <c r="G51" t="s">
        <v>42</v>
      </c>
      <c r="H51" t="s">
        <v>38</v>
      </c>
      <c r="I51" t="s">
        <v>39</v>
      </c>
      <c r="J51" t="s">
        <v>41</v>
      </c>
      <c r="K51" s="5">
        <v>550</v>
      </c>
    </row>
    <row r="52" spans="2:11" x14ac:dyDescent="0.25">
      <c r="B52" s="5"/>
      <c r="C52" s="5"/>
    </row>
    <row r="53" spans="2:11" x14ac:dyDescent="0.25">
      <c r="B53" s="5" t="s">
        <v>8</v>
      </c>
      <c r="C53" t="s">
        <v>9</v>
      </c>
      <c r="D53" t="s">
        <v>10</v>
      </c>
      <c r="G53">
        <f>MAX(Table_Table5[])-MIN(Table_Table5[])</f>
        <v>400</v>
      </c>
      <c r="I53">
        <f>AVERAGE(Table_Table5[])</f>
        <v>595</v>
      </c>
    </row>
    <row r="54" spans="2:11" x14ac:dyDescent="0.25">
      <c r="B54">
        <v>500</v>
      </c>
      <c r="C54">
        <v>800</v>
      </c>
      <c r="D54">
        <v>700</v>
      </c>
      <c r="G54">
        <f>_xlfn.VAR.S(Table_Table5[])</f>
        <v>13163.793103448275</v>
      </c>
    </row>
    <row r="55" spans="2:11" x14ac:dyDescent="0.25">
      <c r="B55">
        <v>700</v>
      </c>
      <c r="C55">
        <v>450</v>
      </c>
      <c r="D55">
        <v>600</v>
      </c>
      <c r="G55">
        <f>_xlfn.STDEV.S(Table_Table5[])</f>
        <v>114.73357443855863</v>
      </c>
    </row>
    <row r="56" spans="2:11" x14ac:dyDescent="0.25">
      <c r="B56">
        <v>400</v>
      </c>
      <c r="C56">
        <v>700</v>
      </c>
      <c r="D56">
        <v>500</v>
      </c>
    </row>
    <row r="57" spans="2:11" x14ac:dyDescent="0.25">
      <c r="B57">
        <v>600</v>
      </c>
      <c r="C57">
        <v>550</v>
      </c>
      <c r="D57">
        <v>800</v>
      </c>
    </row>
    <row r="58" spans="2:11" x14ac:dyDescent="0.25">
      <c r="B58">
        <v>550</v>
      </c>
      <c r="C58">
        <v>600</v>
      </c>
      <c r="D58">
        <v>550</v>
      </c>
    </row>
    <row r="59" spans="2:11" x14ac:dyDescent="0.25">
      <c r="B59">
        <v>750</v>
      </c>
      <c r="C59">
        <v>400</v>
      </c>
      <c r="D59">
        <v>650</v>
      </c>
    </row>
    <row r="60" spans="2:11" x14ac:dyDescent="0.25">
      <c r="B60">
        <v>650</v>
      </c>
      <c r="C60">
        <v>650</v>
      </c>
      <c r="D60">
        <v>400</v>
      </c>
    </row>
    <row r="61" spans="2:11" x14ac:dyDescent="0.25">
      <c r="B61">
        <v>500</v>
      </c>
      <c r="C61">
        <v>500</v>
      </c>
      <c r="D61">
        <v>600</v>
      </c>
    </row>
    <row r="62" spans="2:11" x14ac:dyDescent="0.25">
      <c r="B62">
        <v>600</v>
      </c>
      <c r="C62">
        <v>750</v>
      </c>
      <c r="D62">
        <v>750</v>
      </c>
    </row>
    <row r="63" spans="2:11" x14ac:dyDescent="0.25">
      <c r="B63">
        <v>550</v>
      </c>
      <c r="C63">
        <v>550</v>
      </c>
      <c r="D63">
        <v>550</v>
      </c>
    </row>
    <row r="66" spans="1:17" x14ac:dyDescent="0.25">
      <c r="A66">
        <v>3</v>
      </c>
    </row>
    <row r="67" spans="1:17" x14ac:dyDescent="0.25">
      <c r="B67">
        <v>3</v>
      </c>
      <c r="C67">
        <v>5</v>
      </c>
      <c r="D67">
        <v>2</v>
      </c>
      <c r="E67">
        <v>4</v>
      </c>
      <c r="F67">
        <v>6</v>
      </c>
      <c r="G67">
        <v>2</v>
      </c>
      <c r="H67">
        <v>3</v>
      </c>
      <c r="I67">
        <v>4</v>
      </c>
      <c r="J67">
        <v>2</v>
      </c>
      <c r="K67">
        <v>5</v>
      </c>
      <c r="M67" t="s">
        <v>33</v>
      </c>
      <c r="O67">
        <f>MAX(B67:K71)-MIN(B67:K71)</f>
        <v>6</v>
      </c>
    </row>
    <row r="68" spans="1:17" x14ac:dyDescent="0.25">
      <c r="B68">
        <v>7</v>
      </c>
      <c r="C68">
        <v>2</v>
      </c>
      <c r="D68">
        <v>3</v>
      </c>
      <c r="E68">
        <v>4</v>
      </c>
      <c r="F68">
        <v>2</v>
      </c>
      <c r="G68">
        <v>4</v>
      </c>
      <c r="H68">
        <v>2</v>
      </c>
      <c r="I68">
        <v>3</v>
      </c>
      <c r="J68">
        <v>5</v>
      </c>
      <c r="K68">
        <v>6</v>
      </c>
      <c r="M68" t="s">
        <v>34</v>
      </c>
      <c r="O68">
        <f>VAR(B67:K71)</f>
        <v>2.3363265306122454</v>
      </c>
      <c r="Q68">
        <f>AVERAGE(B67:K71)</f>
        <v>3.52</v>
      </c>
    </row>
    <row r="69" spans="1:17" x14ac:dyDescent="0.25">
      <c r="B69">
        <v>3</v>
      </c>
      <c r="C69">
        <v>2</v>
      </c>
      <c r="D69">
        <v>1</v>
      </c>
      <c r="E69">
        <v>4</v>
      </c>
      <c r="F69">
        <v>2</v>
      </c>
      <c r="G69">
        <v>4</v>
      </c>
      <c r="H69">
        <v>5</v>
      </c>
      <c r="I69">
        <v>3</v>
      </c>
      <c r="J69">
        <v>2</v>
      </c>
      <c r="K69">
        <v>7</v>
      </c>
      <c r="M69" t="s">
        <v>35</v>
      </c>
      <c r="O69">
        <f>STDEV(B67:K71)</f>
        <v>1.5285046714394579</v>
      </c>
    </row>
    <row r="70" spans="1:17" x14ac:dyDescent="0.25">
      <c r="B70">
        <v>2</v>
      </c>
      <c r="C70">
        <v>3</v>
      </c>
      <c r="D70">
        <v>4</v>
      </c>
      <c r="E70">
        <v>5</v>
      </c>
      <c r="F70">
        <v>1</v>
      </c>
      <c r="G70">
        <v>6</v>
      </c>
      <c r="H70">
        <v>2</v>
      </c>
      <c r="I70">
        <v>4</v>
      </c>
      <c r="J70">
        <v>3</v>
      </c>
      <c r="K70">
        <v>5</v>
      </c>
    </row>
    <row r="71" spans="1:17" x14ac:dyDescent="0.25">
      <c r="B71">
        <v>3</v>
      </c>
      <c r="C71">
        <v>2</v>
      </c>
      <c r="D71">
        <v>4</v>
      </c>
      <c r="E71">
        <v>2</v>
      </c>
      <c r="F71">
        <v>6</v>
      </c>
      <c r="G71">
        <v>3</v>
      </c>
      <c r="H71">
        <v>2</v>
      </c>
      <c r="I71">
        <v>4</v>
      </c>
      <c r="J71">
        <v>5</v>
      </c>
      <c r="K71">
        <v>3</v>
      </c>
    </row>
    <row r="73" spans="1:17" x14ac:dyDescent="0.25">
      <c r="A73">
        <v>4</v>
      </c>
    </row>
    <row r="74" spans="1:17" x14ac:dyDescent="0.25">
      <c r="B74" s="5">
        <v>120</v>
      </c>
      <c r="C74" s="5">
        <v>150</v>
      </c>
      <c r="D74" s="5">
        <v>110</v>
      </c>
      <c r="E74" s="5">
        <v>135</v>
      </c>
      <c r="F74" s="5">
        <v>125</v>
      </c>
      <c r="G74" s="5">
        <v>140</v>
      </c>
      <c r="H74" s="5">
        <v>130</v>
      </c>
      <c r="I74" s="5">
        <v>155</v>
      </c>
      <c r="J74" s="5">
        <v>115</v>
      </c>
      <c r="K74" s="5">
        <v>145</v>
      </c>
      <c r="L74" s="5">
        <v>135</v>
      </c>
      <c r="M74" s="5">
        <v>130</v>
      </c>
    </row>
    <row r="76" spans="1:17" x14ac:dyDescent="0.25">
      <c r="C76" t="s">
        <v>46</v>
      </c>
      <c r="D76" s="5">
        <f>AVERAGE(B74:M74)</f>
        <v>132.5</v>
      </c>
    </row>
    <row r="77" spans="1:17" x14ac:dyDescent="0.25">
      <c r="C77" t="s">
        <v>45</v>
      </c>
      <c r="D77" s="5">
        <f>MAX(B74:M74)-MIN(B74:M74)</f>
        <v>45</v>
      </c>
    </row>
    <row r="79" spans="1:17" x14ac:dyDescent="0.25">
      <c r="A79">
        <v>5</v>
      </c>
    </row>
    <row r="80" spans="1:17" x14ac:dyDescent="0.25">
      <c r="B80">
        <v>8</v>
      </c>
      <c r="C80">
        <v>7</v>
      </c>
      <c r="D80">
        <v>9</v>
      </c>
      <c r="E80">
        <v>6</v>
      </c>
      <c r="F80">
        <v>7</v>
      </c>
      <c r="G80">
        <v>8</v>
      </c>
      <c r="H80">
        <v>9</v>
      </c>
      <c r="I80">
        <v>8</v>
      </c>
      <c r="J80">
        <v>7</v>
      </c>
      <c r="K80">
        <v>6</v>
      </c>
      <c r="N80" t="s">
        <v>46</v>
      </c>
      <c r="Q80">
        <f>AVERAGE(B80:K84)</f>
        <v>7.5</v>
      </c>
    </row>
    <row r="81" spans="1:17" x14ac:dyDescent="0.25">
      <c r="B81">
        <v>8</v>
      </c>
      <c r="C81">
        <v>9</v>
      </c>
      <c r="D81">
        <v>7</v>
      </c>
      <c r="E81">
        <v>8</v>
      </c>
      <c r="F81">
        <v>7</v>
      </c>
      <c r="G81">
        <v>6</v>
      </c>
      <c r="H81">
        <v>8</v>
      </c>
      <c r="I81">
        <v>9</v>
      </c>
      <c r="J81">
        <v>6</v>
      </c>
      <c r="K81">
        <v>7</v>
      </c>
      <c r="N81" t="s">
        <v>47</v>
      </c>
      <c r="Q81">
        <f>STDEV(B80:K84)</f>
        <v>1.0350983390135313</v>
      </c>
    </row>
    <row r="82" spans="1:17" x14ac:dyDescent="0.25">
      <c r="B82">
        <v>8</v>
      </c>
      <c r="C82">
        <v>9</v>
      </c>
      <c r="D82">
        <v>7</v>
      </c>
      <c r="E82">
        <v>6</v>
      </c>
      <c r="F82">
        <v>7</v>
      </c>
      <c r="G82">
        <v>8</v>
      </c>
      <c r="H82">
        <v>9</v>
      </c>
      <c r="I82">
        <v>8</v>
      </c>
      <c r="J82">
        <v>7</v>
      </c>
      <c r="K82">
        <v>6</v>
      </c>
    </row>
    <row r="83" spans="1:17" x14ac:dyDescent="0.25">
      <c r="B83">
        <v>9</v>
      </c>
      <c r="C83">
        <v>8</v>
      </c>
      <c r="D83">
        <v>7</v>
      </c>
      <c r="E83">
        <v>6</v>
      </c>
      <c r="F83">
        <v>8</v>
      </c>
      <c r="G83">
        <v>9</v>
      </c>
      <c r="H83">
        <v>7</v>
      </c>
      <c r="I83">
        <v>8</v>
      </c>
      <c r="J83">
        <v>7</v>
      </c>
      <c r="K83">
        <v>6</v>
      </c>
    </row>
    <row r="84" spans="1:17" x14ac:dyDescent="0.25">
      <c r="B84">
        <v>9</v>
      </c>
      <c r="C84">
        <v>8</v>
      </c>
      <c r="D84">
        <v>7</v>
      </c>
      <c r="E84">
        <v>6</v>
      </c>
      <c r="F84">
        <v>7</v>
      </c>
      <c r="G84">
        <v>8</v>
      </c>
      <c r="H84">
        <v>9</v>
      </c>
      <c r="I84">
        <v>8</v>
      </c>
      <c r="J84">
        <v>7</v>
      </c>
      <c r="K84">
        <v>6</v>
      </c>
    </row>
    <row r="86" spans="1:17" x14ac:dyDescent="0.25">
      <c r="A86">
        <v>6</v>
      </c>
    </row>
    <row r="87" spans="1:17" x14ac:dyDescent="0.25">
      <c r="B87">
        <v>10</v>
      </c>
      <c r="C87">
        <v>15</v>
      </c>
      <c r="D87">
        <v>12</v>
      </c>
      <c r="E87">
        <v>18</v>
      </c>
      <c r="F87">
        <v>20</v>
      </c>
      <c r="G87">
        <v>25</v>
      </c>
      <c r="H87">
        <v>8</v>
      </c>
      <c r="I87">
        <v>14</v>
      </c>
      <c r="J87">
        <v>16</v>
      </c>
      <c r="K87">
        <v>22</v>
      </c>
      <c r="N87" t="s">
        <v>46</v>
      </c>
      <c r="Q87">
        <f>AVERAGE(B87:K96)</f>
        <v>16.739999999999998</v>
      </c>
    </row>
    <row r="88" spans="1:17" x14ac:dyDescent="0.25">
      <c r="B88">
        <v>9</v>
      </c>
      <c r="C88">
        <v>17</v>
      </c>
      <c r="D88">
        <v>11</v>
      </c>
      <c r="E88">
        <v>13</v>
      </c>
      <c r="F88">
        <v>19</v>
      </c>
      <c r="G88">
        <v>23</v>
      </c>
      <c r="H88">
        <v>21</v>
      </c>
      <c r="I88">
        <v>16</v>
      </c>
      <c r="J88">
        <v>24</v>
      </c>
      <c r="K88">
        <v>27</v>
      </c>
      <c r="N88" t="s">
        <v>45</v>
      </c>
      <c r="Q88">
        <f>MAX(B87:K96)-MIN(B87:K96)</f>
        <v>19</v>
      </c>
    </row>
    <row r="89" spans="1:17" x14ac:dyDescent="0.25">
      <c r="B89">
        <v>13</v>
      </c>
      <c r="C89">
        <v>10</v>
      </c>
      <c r="D89">
        <v>18</v>
      </c>
      <c r="E89">
        <v>16</v>
      </c>
      <c r="F89">
        <v>12</v>
      </c>
      <c r="G89">
        <v>14</v>
      </c>
      <c r="H89">
        <v>19</v>
      </c>
      <c r="I89">
        <v>21</v>
      </c>
      <c r="J89">
        <v>11</v>
      </c>
      <c r="K89">
        <v>17</v>
      </c>
      <c r="N89" t="s">
        <v>35</v>
      </c>
      <c r="Q89">
        <f>STDEV(B87:K96)</f>
        <v>4.1429506881014673</v>
      </c>
    </row>
    <row r="90" spans="1:17" x14ac:dyDescent="0.25">
      <c r="B90">
        <v>15</v>
      </c>
      <c r="C90">
        <v>20</v>
      </c>
      <c r="D90">
        <v>26</v>
      </c>
      <c r="E90">
        <v>13</v>
      </c>
      <c r="F90">
        <v>12</v>
      </c>
      <c r="G90">
        <v>14</v>
      </c>
      <c r="H90">
        <v>22</v>
      </c>
      <c r="I90">
        <v>19</v>
      </c>
      <c r="J90">
        <v>16</v>
      </c>
      <c r="K90">
        <v>11</v>
      </c>
    </row>
    <row r="91" spans="1:17" x14ac:dyDescent="0.25">
      <c r="B91">
        <v>25</v>
      </c>
      <c r="C91">
        <v>18</v>
      </c>
      <c r="D91">
        <v>16</v>
      </c>
      <c r="E91">
        <v>13</v>
      </c>
      <c r="F91">
        <v>21</v>
      </c>
      <c r="G91">
        <v>20</v>
      </c>
      <c r="H91">
        <v>15</v>
      </c>
      <c r="I91">
        <v>12</v>
      </c>
      <c r="J91">
        <v>19</v>
      </c>
      <c r="K91">
        <v>17</v>
      </c>
    </row>
    <row r="92" spans="1:17" x14ac:dyDescent="0.25">
      <c r="B92">
        <v>14</v>
      </c>
      <c r="C92">
        <v>16</v>
      </c>
      <c r="D92">
        <v>23</v>
      </c>
      <c r="E92">
        <v>18</v>
      </c>
      <c r="F92">
        <v>15</v>
      </c>
      <c r="G92">
        <v>11</v>
      </c>
      <c r="H92">
        <v>19</v>
      </c>
      <c r="I92">
        <v>22</v>
      </c>
      <c r="J92">
        <v>17</v>
      </c>
      <c r="K92">
        <v>12</v>
      </c>
    </row>
    <row r="93" spans="1:17" x14ac:dyDescent="0.25">
      <c r="B93">
        <v>16</v>
      </c>
      <c r="C93">
        <v>14</v>
      </c>
      <c r="D93">
        <v>18</v>
      </c>
      <c r="E93">
        <v>20</v>
      </c>
      <c r="F93">
        <v>25</v>
      </c>
      <c r="G93">
        <v>13</v>
      </c>
      <c r="H93">
        <v>11</v>
      </c>
      <c r="I93">
        <v>22</v>
      </c>
      <c r="J93">
        <v>19</v>
      </c>
      <c r="K93">
        <v>17</v>
      </c>
    </row>
    <row r="94" spans="1:17" x14ac:dyDescent="0.25">
      <c r="B94">
        <v>15</v>
      </c>
      <c r="C94">
        <v>16</v>
      </c>
      <c r="D94">
        <v>13</v>
      </c>
      <c r="E94">
        <v>14</v>
      </c>
      <c r="F94">
        <v>18</v>
      </c>
      <c r="G94">
        <v>20</v>
      </c>
      <c r="H94">
        <v>19</v>
      </c>
      <c r="I94">
        <v>21</v>
      </c>
      <c r="J94">
        <v>17</v>
      </c>
      <c r="K94">
        <v>12</v>
      </c>
    </row>
    <row r="95" spans="1:17" x14ac:dyDescent="0.25">
      <c r="B95">
        <v>15</v>
      </c>
      <c r="C95">
        <v>13</v>
      </c>
      <c r="D95">
        <v>16</v>
      </c>
      <c r="E95">
        <v>14</v>
      </c>
      <c r="F95">
        <v>22</v>
      </c>
      <c r="G95">
        <v>21</v>
      </c>
      <c r="H95">
        <v>19</v>
      </c>
      <c r="I95">
        <v>18</v>
      </c>
      <c r="J95">
        <v>16</v>
      </c>
      <c r="K95">
        <v>11</v>
      </c>
    </row>
    <row r="96" spans="1:17" x14ac:dyDescent="0.25">
      <c r="B96">
        <v>17</v>
      </c>
      <c r="C96">
        <v>14</v>
      </c>
      <c r="D96">
        <v>12</v>
      </c>
      <c r="E96">
        <v>20</v>
      </c>
      <c r="F96">
        <v>23</v>
      </c>
      <c r="G96">
        <v>19</v>
      </c>
      <c r="H96">
        <v>15</v>
      </c>
      <c r="I96">
        <v>16</v>
      </c>
      <c r="J96">
        <v>13</v>
      </c>
      <c r="K96">
        <v>18</v>
      </c>
    </row>
    <row r="98" spans="1:101" x14ac:dyDescent="0.25">
      <c r="A98">
        <v>7</v>
      </c>
    </row>
    <row r="99" spans="1:101" x14ac:dyDescent="0.25">
      <c r="B99" t="s">
        <v>48</v>
      </c>
      <c r="C99">
        <v>30</v>
      </c>
      <c r="D99">
        <v>32</v>
      </c>
      <c r="E99">
        <v>33</v>
      </c>
      <c r="F99">
        <v>28</v>
      </c>
      <c r="G99">
        <v>31</v>
      </c>
      <c r="H99">
        <v>30</v>
      </c>
      <c r="I99">
        <v>29</v>
      </c>
      <c r="J99">
        <v>30</v>
      </c>
      <c r="K99">
        <v>32</v>
      </c>
      <c r="L99">
        <v>31</v>
      </c>
      <c r="N99" t="s">
        <v>46</v>
      </c>
      <c r="P99">
        <f>AVERAGE(C99:L103)</f>
        <v>26.48</v>
      </c>
    </row>
    <row r="100" spans="1:101" x14ac:dyDescent="0.25">
      <c r="B100" t="s">
        <v>49</v>
      </c>
      <c r="C100">
        <v>25</v>
      </c>
      <c r="D100">
        <v>27</v>
      </c>
      <c r="E100">
        <v>26</v>
      </c>
      <c r="F100">
        <v>23</v>
      </c>
      <c r="G100">
        <v>28</v>
      </c>
      <c r="H100">
        <v>24</v>
      </c>
      <c r="I100">
        <v>26</v>
      </c>
      <c r="J100">
        <v>25</v>
      </c>
      <c r="K100">
        <v>27</v>
      </c>
      <c r="L100">
        <v>28</v>
      </c>
      <c r="N100" t="s">
        <v>45</v>
      </c>
      <c r="P100">
        <f>MAX(C99:L103)-MIN(C99:L103)</f>
        <v>19</v>
      </c>
    </row>
    <row r="101" spans="1:101" x14ac:dyDescent="0.25">
      <c r="B101" t="s">
        <v>50</v>
      </c>
      <c r="C101">
        <v>22</v>
      </c>
      <c r="D101">
        <v>23</v>
      </c>
      <c r="E101">
        <v>20</v>
      </c>
      <c r="F101">
        <v>25</v>
      </c>
      <c r="G101">
        <v>21</v>
      </c>
      <c r="H101">
        <v>24</v>
      </c>
      <c r="I101">
        <v>23</v>
      </c>
      <c r="J101">
        <v>22</v>
      </c>
      <c r="K101">
        <v>25</v>
      </c>
      <c r="L101">
        <v>24</v>
      </c>
      <c r="N101" t="s">
        <v>34</v>
      </c>
      <c r="P101">
        <f>VAR(C99:L103)</f>
        <v>32.417959183673531</v>
      </c>
    </row>
    <row r="102" spans="1:101" x14ac:dyDescent="0.25">
      <c r="B102" t="s">
        <v>51</v>
      </c>
      <c r="C102">
        <v>18</v>
      </c>
      <c r="D102">
        <v>17</v>
      </c>
      <c r="E102">
        <v>19</v>
      </c>
      <c r="F102">
        <v>20</v>
      </c>
      <c r="G102">
        <v>21</v>
      </c>
      <c r="H102">
        <v>18</v>
      </c>
      <c r="I102">
        <v>19</v>
      </c>
      <c r="J102">
        <v>17</v>
      </c>
      <c r="K102">
        <v>20</v>
      </c>
      <c r="L102">
        <v>19</v>
      </c>
    </row>
    <row r="103" spans="1:101" x14ac:dyDescent="0.25">
      <c r="B103" t="s">
        <v>52</v>
      </c>
      <c r="C103">
        <v>35</v>
      </c>
      <c r="D103">
        <v>36</v>
      </c>
      <c r="E103">
        <v>34</v>
      </c>
      <c r="F103">
        <v>35</v>
      </c>
      <c r="G103">
        <v>33</v>
      </c>
      <c r="H103">
        <v>34</v>
      </c>
      <c r="I103">
        <v>32</v>
      </c>
      <c r="J103">
        <v>33</v>
      </c>
      <c r="K103">
        <v>36</v>
      </c>
      <c r="L103">
        <v>34</v>
      </c>
    </row>
    <row r="105" spans="1:101" x14ac:dyDescent="0.25">
      <c r="A105" s="7">
        <v>8</v>
      </c>
    </row>
    <row r="106" spans="1:101" x14ac:dyDescent="0.25">
      <c r="B106" t="s">
        <v>8</v>
      </c>
      <c r="C106" t="s">
        <v>9</v>
      </c>
      <c r="D106" t="s">
        <v>10</v>
      </c>
      <c r="E106" t="s">
        <v>11</v>
      </c>
      <c r="F106" t="s">
        <v>12</v>
      </c>
      <c r="G106" t="s">
        <v>13</v>
      </c>
      <c r="H106" t="s">
        <v>14</v>
      </c>
      <c r="I106" t="s">
        <v>15</v>
      </c>
      <c r="J106" t="s">
        <v>16</v>
      </c>
      <c r="K106" t="s">
        <v>17</v>
      </c>
      <c r="L106" t="s">
        <v>55</v>
      </c>
      <c r="M106" t="s">
        <v>56</v>
      </c>
      <c r="N106" t="s">
        <v>57</v>
      </c>
      <c r="O106" t="s">
        <v>58</v>
      </c>
      <c r="P106" t="s">
        <v>59</v>
      </c>
      <c r="Q106" t="s">
        <v>60</v>
      </c>
      <c r="R106" t="s">
        <v>61</v>
      </c>
      <c r="S106" t="s">
        <v>62</v>
      </c>
      <c r="T106" t="s">
        <v>63</v>
      </c>
      <c r="U106" t="s">
        <v>64</v>
      </c>
      <c r="V106" t="s">
        <v>65</v>
      </c>
      <c r="W106" t="s">
        <v>66</v>
      </c>
      <c r="X106" t="s">
        <v>67</v>
      </c>
      <c r="Y106" t="s">
        <v>68</v>
      </c>
      <c r="Z106" t="s">
        <v>69</v>
      </c>
      <c r="AA106" t="s">
        <v>70</v>
      </c>
      <c r="AB106" t="s">
        <v>71</v>
      </c>
      <c r="AC106" t="s">
        <v>72</v>
      </c>
      <c r="AD106" t="s">
        <v>73</v>
      </c>
      <c r="AE106" t="s">
        <v>74</v>
      </c>
      <c r="AF106" t="s">
        <v>75</v>
      </c>
      <c r="AG106" t="s">
        <v>76</v>
      </c>
      <c r="AH106" t="s">
        <v>77</v>
      </c>
      <c r="AI106" t="s">
        <v>78</v>
      </c>
      <c r="AJ106" t="s">
        <v>79</v>
      </c>
      <c r="AK106" t="s">
        <v>80</v>
      </c>
      <c r="AL106" t="s">
        <v>81</v>
      </c>
      <c r="AM106" t="s">
        <v>82</v>
      </c>
      <c r="AN106" t="s">
        <v>83</v>
      </c>
      <c r="AO106" t="s">
        <v>84</v>
      </c>
      <c r="AP106" t="s">
        <v>85</v>
      </c>
      <c r="AQ106" t="s">
        <v>86</v>
      </c>
      <c r="AR106" t="s">
        <v>87</v>
      </c>
      <c r="AS106" t="s">
        <v>88</v>
      </c>
      <c r="AT106" t="s">
        <v>89</v>
      </c>
      <c r="AU106" t="s">
        <v>90</v>
      </c>
      <c r="AV106" t="s">
        <v>91</v>
      </c>
      <c r="AW106" t="s">
        <v>92</v>
      </c>
      <c r="AX106" t="s">
        <v>93</v>
      </c>
      <c r="AY106" t="s">
        <v>94</v>
      </c>
      <c r="AZ106" t="s">
        <v>95</v>
      </c>
      <c r="BA106" t="s">
        <v>96</v>
      </c>
      <c r="BB106" t="s">
        <v>97</v>
      </c>
      <c r="BC106" t="s">
        <v>98</v>
      </c>
      <c r="BD106" t="s">
        <v>99</v>
      </c>
      <c r="BE106" t="s">
        <v>100</v>
      </c>
      <c r="BF106" t="s">
        <v>101</v>
      </c>
      <c r="BG106" t="s">
        <v>102</v>
      </c>
      <c r="BH106" t="s">
        <v>103</v>
      </c>
      <c r="BI106" t="s">
        <v>104</v>
      </c>
      <c r="BJ106" t="s">
        <v>105</v>
      </c>
      <c r="BK106" t="s">
        <v>106</v>
      </c>
      <c r="BL106" t="s">
        <v>107</v>
      </c>
      <c r="BM106" t="s">
        <v>108</v>
      </c>
      <c r="BN106" t="s">
        <v>109</v>
      </c>
      <c r="BO106" t="s">
        <v>110</v>
      </c>
      <c r="BP106" t="s">
        <v>111</v>
      </c>
      <c r="BQ106" t="s">
        <v>112</v>
      </c>
      <c r="BR106" t="s">
        <v>113</v>
      </c>
      <c r="BS106" t="s">
        <v>114</v>
      </c>
      <c r="BT106" t="s">
        <v>115</v>
      </c>
      <c r="BU106" t="s">
        <v>116</v>
      </c>
      <c r="BV106" t="s">
        <v>117</v>
      </c>
      <c r="BW106" t="s">
        <v>118</v>
      </c>
      <c r="BX106" t="s">
        <v>119</v>
      </c>
      <c r="BY106" t="s">
        <v>120</v>
      </c>
      <c r="BZ106" t="s">
        <v>121</v>
      </c>
      <c r="CA106" t="s">
        <v>122</v>
      </c>
      <c r="CB106" t="s">
        <v>123</v>
      </c>
      <c r="CC106" t="s">
        <v>124</v>
      </c>
      <c r="CD106" t="s">
        <v>125</v>
      </c>
      <c r="CE106" t="s">
        <v>126</v>
      </c>
      <c r="CF106" t="s">
        <v>127</v>
      </c>
      <c r="CG106" t="s">
        <v>128</v>
      </c>
      <c r="CH106" t="s">
        <v>129</v>
      </c>
      <c r="CI106" t="s">
        <v>130</v>
      </c>
      <c r="CJ106" t="s">
        <v>131</v>
      </c>
      <c r="CK106" t="s">
        <v>132</v>
      </c>
      <c r="CL106" t="s">
        <v>133</v>
      </c>
      <c r="CM106" t="s">
        <v>134</v>
      </c>
      <c r="CN106" t="s">
        <v>135</v>
      </c>
      <c r="CO106" t="s">
        <v>136</v>
      </c>
      <c r="CP106" t="s">
        <v>137</v>
      </c>
      <c r="CQ106" t="s">
        <v>138</v>
      </c>
      <c r="CR106" t="s">
        <v>139</v>
      </c>
      <c r="CS106" t="s">
        <v>140</v>
      </c>
      <c r="CT106" t="s">
        <v>141</v>
      </c>
      <c r="CU106" t="s">
        <v>142</v>
      </c>
      <c r="CV106" t="s">
        <v>143</v>
      </c>
      <c r="CW106" t="s">
        <v>144</v>
      </c>
    </row>
    <row r="107" spans="1:101" x14ac:dyDescent="0.25">
      <c r="B107">
        <v>28</v>
      </c>
      <c r="C107">
        <v>32</v>
      </c>
      <c r="D107">
        <v>35</v>
      </c>
      <c r="E107">
        <v>40</v>
      </c>
      <c r="F107">
        <v>42</v>
      </c>
      <c r="G107">
        <v>28</v>
      </c>
      <c r="H107">
        <v>33</v>
      </c>
      <c r="I107">
        <v>38</v>
      </c>
      <c r="J107">
        <v>30</v>
      </c>
      <c r="K107">
        <v>41</v>
      </c>
      <c r="L107">
        <v>37</v>
      </c>
      <c r="M107">
        <v>31</v>
      </c>
      <c r="N107">
        <v>34</v>
      </c>
      <c r="O107">
        <v>29</v>
      </c>
      <c r="P107">
        <v>36</v>
      </c>
      <c r="Q107">
        <v>43</v>
      </c>
      <c r="R107">
        <v>39</v>
      </c>
      <c r="S107">
        <v>27</v>
      </c>
      <c r="T107">
        <v>35</v>
      </c>
      <c r="U107">
        <v>31</v>
      </c>
      <c r="V107">
        <v>39</v>
      </c>
      <c r="W107">
        <v>45</v>
      </c>
      <c r="X107">
        <v>29</v>
      </c>
      <c r="Y107">
        <v>33</v>
      </c>
      <c r="Z107">
        <v>37</v>
      </c>
      <c r="AA107">
        <v>40</v>
      </c>
      <c r="AB107">
        <v>36</v>
      </c>
      <c r="AC107">
        <v>29</v>
      </c>
      <c r="AD107">
        <v>31</v>
      </c>
      <c r="AE107">
        <v>38</v>
      </c>
      <c r="AF107">
        <v>35</v>
      </c>
      <c r="AG107">
        <v>44</v>
      </c>
      <c r="AH107">
        <v>32</v>
      </c>
      <c r="AI107">
        <v>39</v>
      </c>
      <c r="AJ107">
        <v>36</v>
      </c>
      <c r="AK107">
        <v>30</v>
      </c>
      <c r="AL107">
        <v>33</v>
      </c>
      <c r="AM107">
        <v>28</v>
      </c>
      <c r="AN107">
        <v>41</v>
      </c>
      <c r="AO107">
        <v>35</v>
      </c>
      <c r="AP107">
        <v>31</v>
      </c>
      <c r="AQ107">
        <v>37</v>
      </c>
      <c r="AR107">
        <v>42</v>
      </c>
      <c r="AS107">
        <v>29</v>
      </c>
      <c r="AT107">
        <v>34</v>
      </c>
      <c r="AU107">
        <v>40</v>
      </c>
      <c r="AV107">
        <v>31</v>
      </c>
      <c r="AW107">
        <v>33</v>
      </c>
      <c r="AX107">
        <v>38</v>
      </c>
      <c r="AY107">
        <v>36</v>
      </c>
      <c r="AZ107">
        <v>39</v>
      </c>
      <c r="BA107">
        <v>27</v>
      </c>
      <c r="BB107">
        <v>35</v>
      </c>
      <c r="BC107">
        <v>30</v>
      </c>
      <c r="BD107">
        <v>43</v>
      </c>
      <c r="BE107">
        <v>29</v>
      </c>
      <c r="BF107">
        <v>32</v>
      </c>
      <c r="BG107">
        <v>36</v>
      </c>
      <c r="BH107">
        <v>31</v>
      </c>
      <c r="BI107">
        <v>40</v>
      </c>
      <c r="BJ107">
        <v>38</v>
      </c>
      <c r="BK107">
        <v>44</v>
      </c>
      <c r="BL107">
        <v>37</v>
      </c>
      <c r="BM107">
        <v>33</v>
      </c>
      <c r="BN107">
        <v>35</v>
      </c>
      <c r="BO107">
        <v>41</v>
      </c>
      <c r="BP107">
        <v>30</v>
      </c>
      <c r="BQ107">
        <v>31</v>
      </c>
      <c r="BR107">
        <v>39</v>
      </c>
      <c r="BS107">
        <v>28</v>
      </c>
      <c r="BT107">
        <v>45</v>
      </c>
      <c r="BU107">
        <v>29</v>
      </c>
      <c r="BV107">
        <v>33</v>
      </c>
      <c r="BW107">
        <v>38</v>
      </c>
      <c r="BX107">
        <v>34</v>
      </c>
      <c r="BY107">
        <v>32</v>
      </c>
      <c r="BZ107">
        <v>35</v>
      </c>
      <c r="CA107">
        <v>31</v>
      </c>
      <c r="CB107">
        <v>40</v>
      </c>
      <c r="CC107">
        <v>36</v>
      </c>
      <c r="CD107">
        <v>39</v>
      </c>
      <c r="CE107">
        <v>27</v>
      </c>
      <c r="CF107">
        <v>35</v>
      </c>
      <c r="CG107">
        <v>30</v>
      </c>
      <c r="CH107">
        <v>43</v>
      </c>
      <c r="CI107">
        <v>29</v>
      </c>
      <c r="CJ107">
        <v>32</v>
      </c>
      <c r="CK107">
        <v>36</v>
      </c>
      <c r="CL107">
        <v>31</v>
      </c>
      <c r="CM107">
        <v>40</v>
      </c>
      <c r="CN107">
        <v>38</v>
      </c>
      <c r="CO107">
        <v>44</v>
      </c>
      <c r="CP107">
        <v>37</v>
      </c>
      <c r="CQ107">
        <v>33</v>
      </c>
      <c r="CR107">
        <v>35</v>
      </c>
      <c r="CS107">
        <v>41</v>
      </c>
      <c r="CT107">
        <v>30</v>
      </c>
      <c r="CU107">
        <v>31</v>
      </c>
      <c r="CV107">
        <v>39</v>
      </c>
      <c r="CW107">
        <v>28</v>
      </c>
    </row>
    <row r="109" spans="1:101" x14ac:dyDescent="0.25">
      <c r="B109" t="s">
        <v>145</v>
      </c>
    </row>
    <row r="110" spans="1:101" x14ac:dyDescent="0.25">
      <c r="B110">
        <v>27</v>
      </c>
    </row>
    <row r="111" spans="1:101" x14ac:dyDescent="0.25">
      <c r="B111">
        <v>27</v>
      </c>
      <c r="D111" t="s">
        <v>53</v>
      </c>
      <c r="E111">
        <f>MODE(table[Column1.1])</f>
        <v>31</v>
      </c>
    </row>
    <row r="112" spans="1:101" x14ac:dyDescent="0.25">
      <c r="B112">
        <v>27</v>
      </c>
      <c r="D112" t="s">
        <v>54</v>
      </c>
      <c r="E112">
        <f>MEDIAN(table[Column1.1])</f>
        <v>35</v>
      </c>
    </row>
    <row r="113" spans="2:9" x14ac:dyDescent="0.25">
      <c r="B113">
        <v>28</v>
      </c>
      <c r="D113" t="s">
        <v>45</v>
      </c>
      <c r="E113">
        <f>45-27</f>
        <v>18</v>
      </c>
    </row>
    <row r="114" spans="2:9" x14ac:dyDescent="0.25">
      <c r="B114">
        <v>28</v>
      </c>
    </row>
    <row r="115" spans="2:9" x14ac:dyDescent="0.25">
      <c r="B115">
        <v>28</v>
      </c>
    </row>
    <row r="116" spans="2:9" x14ac:dyDescent="0.25">
      <c r="B116">
        <v>28</v>
      </c>
      <c r="D116" t="s">
        <v>147</v>
      </c>
      <c r="G116" t="s">
        <v>146</v>
      </c>
    </row>
    <row r="117" spans="2:9" x14ac:dyDescent="0.25">
      <c r="B117">
        <v>28</v>
      </c>
      <c r="D117">
        <v>20</v>
      </c>
      <c r="E117">
        <v>30</v>
      </c>
      <c r="I117">
        <f t="array" ref="I117:I120">FREQUENCY(B110:B209,E117:E120)</f>
        <v>21</v>
      </c>
    </row>
    <row r="118" spans="2:9" x14ac:dyDescent="0.25">
      <c r="B118">
        <v>29</v>
      </c>
      <c r="D118">
        <v>31</v>
      </c>
      <c r="E118">
        <v>40</v>
      </c>
      <c r="I118">
        <v>65</v>
      </c>
    </row>
    <row r="119" spans="2:9" x14ac:dyDescent="0.25">
      <c r="B119">
        <v>29</v>
      </c>
      <c r="D119">
        <v>41</v>
      </c>
      <c r="E119">
        <v>50</v>
      </c>
      <c r="I119">
        <v>14</v>
      </c>
    </row>
    <row r="120" spans="2:9" x14ac:dyDescent="0.25">
      <c r="B120">
        <v>29</v>
      </c>
      <c r="D120">
        <v>51</v>
      </c>
      <c r="E120">
        <v>60</v>
      </c>
      <c r="I120">
        <v>0</v>
      </c>
    </row>
    <row r="121" spans="2:9" x14ac:dyDescent="0.25">
      <c r="B121">
        <v>29</v>
      </c>
    </row>
    <row r="122" spans="2:9" x14ac:dyDescent="0.25">
      <c r="B122">
        <v>29</v>
      </c>
    </row>
    <row r="123" spans="2:9" x14ac:dyDescent="0.25">
      <c r="B123">
        <v>29</v>
      </c>
      <c r="G123">
        <f>COUNT(table[])</f>
        <v>100</v>
      </c>
    </row>
    <row r="124" spans="2:9" x14ac:dyDescent="0.25">
      <c r="B124">
        <v>29</v>
      </c>
    </row>
    <row r="125" spans="2:9" x14ac:dyDescent="0.25">
      <c r="B125">
        <v>30</v>
      </c>
    </row>
    <row r="126" spans="2:9" x14ac:dyDescent="0.25">
      <c r="B126">
        <v>30</v>
      </c>
    </row>
    <row r="127" spans="2:9" x14ac:dyDescent="0.25">
      <c r="B127">
        <v>30</v>
      </c>
    </row>
    <row r="128" spans="2:9" x14ac:dyDescent="0.25">
      <c r="B128">
        <v>30</v>
      </c>
    </row>
    <row r="129" spans="2:2" x14ac:dyDescent="0.25">
      <c r="B129">
        <v>30</v>
      </c>
    </row>
    <row r="130" spans="2:2" x14ac:dyDescent="0.25">
      <c r="B130">
        <v>30</v>
      </c>
    </row>
    <row r="131" spans="2:2" x14ac:dyDescent="0.25">
      <c r="B131">
        <v>31</v>
      </c>
    </row>
    <row r="132" spans="2:2" x14ac:dyDescent="0.25">
      <c r="B132">
        <v>31</v>
      </c>
    </row>
    <row r="133" spans="2:2" x14ac:dyDescent="0.25">
      <c r="B133">
        <v>31</v>
      </c>
    </row>
    <row r="134" spans="2:2" x14ac:dyDescent="0.25">
      <c r="B134">
        <v>31</v>
      </c>
    </row>
    <row r="135" spans="2:2" x14ac:dyDescent="0.25">
      <c r="B135">
        <v>31</v>
      </c>
    </row>
    <row r="136" spans="2:2" x14ac:dyDescent="0.25">
      <c r="B136">
        <v>31</v>
      </c>
    </row>
    <row r="137" spans="2:2" x14ac:dyDescent="0.25">
      <c r="B137">
        <v>31</v>
      </c>
    </row>
    <row r="138" spans="2:2" x14ac:dyDescent="0.25">
      <c r="B138">
        <v>31</v>
      </c>
    </row>
    <row r="139" spans="2:2" x14ac:dyDescent="0.25">
      <c r="B139">
        <v>31</v>
      </c>
    </row>
    <row r="140" spans="2:2" x14ac:dyDescent="0.25">
      <c r="B140">
        <v>31</v>
      </c>
    </row>
    <row r="141" spans="2:2" x14ac:dyDescent="0.25">
      <c r="B141">
        <v>32</v>
      </c>
    </row>
    <row r="142" spans="2:2" x14ac:dyDescent="0.25">
      <c r="B142">
        <v>32</v>
      </c>
    </row>
    <row r="143" spans="2:2" x14ac:dyDescent="0.25">
      <c r="B143">
        <v>32</v>
      </c>
    </row>
    <row r="144" spans="2:2" x14ac:dyDescent="0.25">
      <c r="B144">
        <v>32</v>
      </c>
    </row>
    <row r="145" spans="2:2" x14ac:dyDescent="0.25">
      <c r="B145">
        <v>32</v>
      </c>
    </row>
    <row r="146" spans="2:2" x14ac:dyDescent="0.25">
      <c r="B146">
        <v>33</v>
      </c>
    </row>
    <row r="147" spans="2:2" x14ac:dyDescent="0.25">
      <c r="B147">
        <v>33</v>
      </c>
    </row>
    <row r="148" spans="2:2" x14ac:dyDescent="0.25">
      <c r="B148">
        <v>33</v>
      </c>
    </row>
    <row r="149" spans="2:2" x14ac:dyDescent="0.25">
      <c r="B149">
        <v>33</v>
      </c>
    </row>
    <row r="150" spans="2:2" x14ac:dyDescent="0.25">
      <c r="B150">
        <v>33</v>
      </c>
    </row>
    <row r="151" spans="2:2" x14ac:dyDescent="0.25">
      <c r="B151">
        <v>33</v>
      </c>
    </row>
    <row r="152" spans="2:2" x14ac:dyDescent="0.25">
      <c r="B152">
        <v>33</v>
      </c>
    </row>
    <row r="153" spans="2:2" x14ac:dyDescent="0.25">
      <c r="B153">
        <v>34</v>
      </c>
    </row>
    <row r="154" spans="2:2" x14ac:dyDescent="0.25">
      <c r="B154">
        <v>34</v>
      </c>
    </row>
    <row r="155" spans="2:2" x14ac:dyDescent="0.25">
      <c r="B155">
        <v>34</v>
      </c>
    </row>
    <row r="156" spans="2:2" x14ac:dyDescent="0.25">
      <c r="B156">
        <v>35</v>
      </c>
    </row>
    <row r="157" spans="2:2" x14ac:dyDescent="0.25">
      <c r="B157">
        <v>35</v>
      </c>
    </row>
    <row r="158" spans="2:2" x14ac:dyDescent="0.25">
      <c r="B158">
        <v>35</v>
      </c>
    </row>
    <row r="159" spans="2:2" x14ac:dyDescent="0.25">
      <c r="B159">
        <v>35</v>
      </c>
    </row>
    <row r="160" spans="2:2" x14ac:dyDescent="0.25">
      <c r="B160">
        <v>35</v>
      </c>
    </row>
    <row r="161" spans="2:2" x14ac:dyDescent="0.25">
      <c r="B161">
        <v>35</v>
      </c>
    </row>
    <row r="162" spans="2:2" x14ac:dyDescent="0.25">
      <c r="B162">
        <v>35</v>
      </c>
    </row>
    <row r="163" spans="2:2" x14ac:dyDescent="0.25">
      <c r="B163">
        <v>35</v>
      </c>
    </row>
    <row r="164" spans="2:2" x14ac:dyDescent="0.25">
      <c r="B164">
        <v>35</v>
      </c>
    </row>
    <row r="165" spans="2:2" x14ac:dyDescent="0.25">
      <c r="B165">
        <v>36</v>
      </c>
    </row>
    <row r="166" spans="2:2" x14ac:dyDescent="0.25">
      <c r="B166">
        <v>36</v>
      </c>
    </row>
    <row r="167" spans="2:2" x14ac:dyDescent="0.25">
      <c r="B167">
        <v>36</v>
      </c>
    </row>
    <row r="168" spans="2:2" x14ac:dyDescent="0.25">
      <c r="B168">
        <v>36</v>
      </c>
    </row>
    <row r="169" spans="2:2" x14ac:dyDescent="0.25">
      <c r="B169">
        <v>36</v>
      </c>
    </row>
    <row r="170" spans="2:2" x14ac:dyDescent="0.25">
      <c r="B170">
        <v>36</v>
      </c>
    </row>
    <row r="171" spans="2:2" x14ac:dyDescent="0.25">
      <c r="B171">
        <v>36</v>
      </c>
    </row>
    <row r="172" spans="2:2" x14ac:dyDescent="0.25">
      <c r="B172">
        <v>37</v>
      </c>
    </row>
    <row r="173" spans="2:2" x14ac:dyDescent="0.25">
      <c r="B173">
        <v>37</v>
      </c>
    </row>
    <row r="174" spans="2:2" x14ac:dyDescent="0.25">
      <c r="B174">
        <v>37</v>
      </c>
    </row>
    <row r="175" spans="2:2" x14ac:dyDescent="0.25">
      <c r="B175">
        <v>37</v>
      </c>
    </row>
    <row r="176" spans="2:2" x14ac:dyDescent="0.25">
      <c r="B176">
        <v>37</v>
      </c>
    </row>
    <row r="177" spans="2:2" x14ac:dyDescent="0.25">
      <c r="B177">
        <v>38</v>
      </c>
    </row>
    <row r="178" spans="2:2" x14ac:dyDescent="0.25">
      <c r="B178">
        <v>38</v>
      </c>
    </row>
    <row r="179" spans="2:2" x14ac:dyDescent="0.25">
      <c r="B179">
        <v>38</v>
      </c>
    </row>
    <row r="180" spans="2:2" x14ac:dyDescent="0.25">
      <c r="B180">
        <v>38</v>
      </c>
    </row>
    <row r="181" spans="2:2" x14ac:dyDescent="0.25">
      <c r="B181">
        <v>38</v>
      </c>
    </row>
    <row r="182" spans="2:2" x14ac:dyDescent="0.25">
      <c r="B182">
        <v>38</v>
      </c>
    </row>
    <row r="183" spans="2:2" x14ac:dyDescent="0.25">
      <c r="B183">
        <v>39</v>
      </c>
    </row>
    <row r="184" spans="2:2" x14ac:dyDescent="0.25">
      <c r="B184">
        <v>39</v>
      </c>
    </row>
    <row r="185" spans="2:2" x14ac:dyDescent="0.25">
      <c r="B185">
        <v>39</v>
      </c>
    </row>
    <row r="186" spans="2:2" x14ac:dyDescent="0.25">
      <c r="B186">
        <v>39</v>
      </c>
    </row>
    <row r="187" spans="2:2" x14ac:dyDescent="0.25">
      <c r="B187">
        <v>39</v>
      </c>
    </row>
    <row r="188" spans="2:2" x14ac:dyDescent="0.25">
      <c r="B188">
        <v>39</v>
      </c>
    </row>
    <row r="189" spans="2:2" x14ac:dyDescent="0.25">
      <c r="B189">
        <v>39</v>
      </c>
    </row>
    <row r="190" spans="2:2" x14ac:dyDescent="0.25">
      <c r="B190">
        <v>40</v>
      </c>
    </row>
    <row r="191" spans="2:2" x14ac:dyDescent="0.25">
      <c r="B191">
        <v>40</v>
      </c>
    </row>
    <row r="192" spans="2:2" x14ac:dyDescent="0.25">
      <c r="B192">
        <v>40</v>
      </c>
    </row>
    <row r="193" spans="2:2" x14ac:dyDescent="0.25">
      <c r="B193">
        <v>40</v>
      </c>
    </row>
    <row r="194" spans="2:2" x14ac:dyDescent="0.25">
      <c r="B194">
        <v>40</v>
      </c>
    </row>
    <row r="195" spans="2:2" x14ac:dyDescent="0.25">
      <c r="B195">
        <v>40</v>
      </c>
    </row>
    <row r="196" spans="2:2" x14ac:dyDescent="0.25">
      <c r="B196">
        <v>41</v>
      </c>
    </row>
    <row r="197" spans="2:2" x14ac:dyDescent="0.25">
      <c r="B197">
        <v>41</v>
      </c>
    </row>
    <row r="198" spans="2:2" x14ac:dyDescent="0.25">
      <c r="B198">
        <v>41</v>
      </c>
    </row>
    <row r="199" spans="2:2" x14ac:dyDescent="0.25">
      <c r="B199">
        <v>41</v>
      </c>
    </row>
    <row r="200" spans="2:2" x14ac:dyDescent="0.25">
      <c r="B200">
        <v>42</v>
      </c>
    </row>
    <row r="201" spans="2:2" x14ac:dyDescent="0.25">
      <c r="B201">
        <v>42</v>
      </c>
    </row>
    <row r="202" spans="2:2" x14ac:dyDescent="0.25">
      <c r="B202">
        <v>43</v>
      </c>
    </row>
    <row r="203" spans="2:2" x14ac:dyDescent="0.25">
      <c r="B203">
        <v>43</v>
      </c>
    </row>
    <row r="204" spans="2:2" x14ac:dyDescent="0.25">
      <c r="B204">
        <v>43</v>
      </c>
    </row>
    <row r="205" spans="2:2" x14ac:dyDescent="0.25">
      <c r="B205">
        <v>44</v>
      </c>
    </row>
    <row r="206" spans="2:2" x14ac:dyDescent="0.25">
      <c r="B206">
        <v>44</v>
      </c>
    </row>
    <row r="207" spans="2:2" x14ac:dyDescent="0.25">
      <c r="B207">
        <v>44</v>
      </c>
    </row>
    <row r="208" spans="2:2" x14ac:dyDescent="0.25">
      <c r="B208">
        <v>45</v>
      </c>
    </row>
    <row r="209" spans="1:51" x14ac:dyDescent="0.25">
      <c r="B209">
        <v>45</v>
      </c>
    </row>
    <row r="211" spans="1:51" x14ac:dyDescent="0.25">
      <c r="A211">
        <v>9</v>
      </c>
    </row>
    <row r="212" spans="1:51" x14ac:dyDescent="0.25">
      <c r="B212" t="s">
        <v>8</v>
      </c>
      <c r="C212" t="s">
        <v>9</v>
      </c>
      <c r="D212" t="s">
        <v>10</v>
      </c>
      <c r="E212" t="s">
        <v>11</v>
      </c>
      <c r="F212" t="s">
        <v>12</v>
      </c>
      <c r="G212" t="s">
        <v>13</v>
      </c>
      <c r="H212" t="s">
        <v>14</v>
      </c>
      <c r="I212" t="s">
        <v>15</v>
      </c>
      <c r="J212" t="s">
        <v>16</v>
      </c>
      <c r="K212" t="s">
        <v>17</v>
      </c>
      <c r="L212" t="s">
        <v>55</v>
      </c>
      <c r="M212" t="s">
        <v>56</v>
      </c>
      <c r="N212" t="s">
        <v>57</v>
      </c>
      <c r="O212" t="s">
        <v>58</v>
      </c>
      <c r="P212" t="s">
        <v>59</v>
      </c>
      <c r="Q212" t="s">
        <v>60</v>
      </c>
      <c r="R212" t="s">
        <v>61</v>
      </c>
      <c r="S212" t="s">
        <v>62</v>
      </c>
      <c r="T212" t="s">
        <v>63</v>
      </c>
      <c r="U212" t="s">
        <v>64</v>
      </c>
      <c r="V212" t="s">
        <v>65</v>
      </c>
      <c r="W212" t="s">
        <v>66</v>
      </c>
      <c r="X212" t="s">
        <v>67</v>
      </c>
      <c r="Y212" t="s">
        <v>68</v>
      </c>
      <c r="Z212" t="s">
        <v>69</v>
      </c>
      <c r="AA212" t="s">
        <v>70</v>
      </c>
      <c r="AB212" t="s">
        <v>71</v>
      </c>
      <c r="AC212" t="s">
        <v>72</v>
      </c>
      <c r="AD212" t="s">
        <v>73</v>
      </c>
      <c r="AE212" t="s">
        <v>74</v>
      </c>
      <c r="AF212" t="s">
        <v>75</v>
      </c>
      <c r="AG212" t="s">
        <v>76</v>
      </c>
      <c r="AH212" t="s">
        <v>77</v>
      </c>
      <c r="AI212" t="s">
        <v>78</v>
      </c>
      <c r="AJ212" t="s">
        <v>79</v>
      </c>
      <c r="AK212" t="s">
        <v>80</v>
      </c>
      <c r="AL212" t="s">
        <v>81</v>
      </c>
      <c r="AM212" t="s">
        <v>82</v>
      </c>
      <c r="AN212" t="s">
        <v>83</v>
      </c>
      <c r="AO212" t="s">
        <v>84</v>
      </c>
      <c r="AP212" t="s">
        <v>85</v>
      </c>
      <c r="AQ212" t="s">
        <v>86</v>
      </c>
      <c r="AR212" t="s">
        <v>87</v>
      </c>
      <c r="AS212" t="s">
        <v>88</v>
      </c>
      <c r="AT212" t="s">
        <v>89</v>
      </c>
      <c r="AU212" t="s">
        <v>90</v>
      </c>
      <c r="AV212" t="s">
        <v>91</v>
      </c>
      <c r="AW212" t="s">
        <v>92</v>
      </c>
      <c r="AX212" t="s">
        <v>93</v>
      </c>
      <c r="AY212" t="s">
        <v>94</v>
      </c>
    </row>
    <row r="213" spans="1:51" x14ac:dyDescent="0.25">
      <c r="B213">
        <v>56</v>
      </c>
      <c r="C213">
        <v>40</v>
      </c>
      <c r="D213">
        <v>28</v>
      </c>
      <c r="E213">
        <v>73</v>
      </c>
      <c r="F213">
        <v>52</v>
      </c>
      <c r="G213">
        <v>61</v>
      </c>
      <c r="H213">
        <v>35</v>
      </c>
      <c r="I213">
        <v>40</v>
      </c>
      <c r="J213">
        <v>47</v>
      </c>
      <c r="K213">
        <v>65</v>
      </c>
      <c r="L213">
        <v>52</v>
      </c>
      <c r="M213">
        <v>44</v>
      </c>
      <c r="N213">
        <v>38</v>
      </c>
      <c r="O213">
        <v>60</v>
      </c>
      <c r="P213">
        <v>56</v>
      </c>
      <c r="Q213">
        <v>40</v>
      </c>
      <c r="R213">
        <v>36</v>
      </c>
      <c r="S213">
        <v>49</v>
      </c>
      <c r="T213">
        <v>68</v>
      </c>
      <c r="U213">
        <v>57</v>
      </c>
      <c r="V213">
        <v>52</v>
      </c>
      <c r="W213">
        <v>63</v>
      </c>
      <c r="X213">
        <v>41</v>
      </c>
      <c r="Y213">
        <v>48</v>
      </c>
      <c r="Z213">
        <v>55</v>
      </c>
      <c r="AA213">
        <v>42</v>
      </c>
      <c r="AB213">
        <v>39</v>
      </c>
      <c r="AC213">
        <v>58</v>
      </c>
      <c r="AD213">
        <v>62</v>
      </c>
      <c r="AE213">
        <v>49</v>
      </c>
      <c r="AF213">
        <v>59</v>
      </c>
      <c r="AG213">
        <v>45</v>
      </c>
      <c r="AH213">
        <v>47</v>
      </c>
      <c r="AI213">
        <v>51</v>
      </c>
      <c r="AJ213">
        <v>65</v>
      </c>
      <c r="AK213">
        <v>41</v>
      </c>
      <c r="AL213">
        <v>48</v>
      </c>
      <c r="AM213">
        <v>55</v>
      </c>
      <c r="AN213">
        <v>42</v>
      </c>
      <c r="AO213">
        <v>39</v>
      </c>
      <c r="AP213">
        <v>58</v>
      </c>
      <c r="AQ213">
        <v>62</v>
      </c>
      <c r="AR213">
        <v>49</v>
      </c>
      <c r="AS213">
        <v>59</v>
      </c>
      <c r="AT213">
        <v>45</v>
      </c>
      <c r="AU213">
        <v>47</v>
      </c>
      <c r="AV213">
        <v>51</v>
      </c>
      <c r="AW213">
        <v>65</v>
      </c>
      <c r="AX213">
        <v>43</v>
      </c>
      <c r="AY213">
        <v>58</v>
      </c>
    </row>
    <row r="216" spans="1:51" x14ac:dyDescent="0.25">
      <c r="H216" t="s">
        <v>146</v>
      </c>
    </row>
    <row r="217" spans="1:51" x14ac:dyDescent="0.25">
      <c r="B217" t="s">
        <v>8</v>
      </c>
      <c r="C217" t="s">
        <v>9</v>
      </c>
      <c r="D217" t="s">
        <v>148</v>
      </c>
      <c r="F217">
        <f>MODE(Table_Table3__3[Column1])</f>
        <v>40</v>
      </c>
      <c r="H217" t="s">
        <v>161</v>
      </c>
    </row>
    <row r="218" spans="1:51" x14ac:dyDescent="0.25">
      <c r="A218">
        <v>1</v>
      </c>
      <c r="B218">
        <v>28</v>
      </c>
      <c r="D218" t="s">
        <v>54</v>
      </c>
      <c r="F218">
        <f>MEDIAN(Table_Table3__3[Column1])</f>
        <v>50</v>
      </c>
      <c r="H218">
        <v>20</v>
      </c>
      <c r="I218">
        <v>30</v>
      </c>
      <c r="J218">
        <f t="array" ref="J218:J223">FREQUENCY(B218:B267,I218:I223)</f>
        <v>1</v>
      </c>
    </row>
    <row r="219" spans="1:51" x14ac:dyDescent="0.25">
      <c r="A219">
        <v>2</v>
      </c>
      <c r="B219">
        <v>35</v>
      </c>
      <c r="H219">
        <v>31</v>
      </c>
      <c r="I219">
        <v>40</v>
      </c>
      <c r="J219">
        <v>8</v>
      </c>
    </row>
    <row r="220" spans="1:51" x14ac:dyDescent="0.25">
      <c r="A220">
        <v>3</v>
      </c>
      <c r="B220">
        <v>36</v>
      </c>
      <c r="D220" t="s">
        <v>149</v>
      </c>
      <c r="H220">
        <v>41</v>
      </c>
      <c r="I220">
        <v>50</v>
      </c>
      <c r="J220">
        <v>16</v>
      </c>
    </row>
    <row r="221" spans="1:51" x14ac:dyDescent="0.25">
      <c r="A221">
        <v>4</v>
      </c>
      <c r="B221">
        <v>38</v>
      </c>
      <c r="D221">
        <f>(25/100)*(51)</f>
        <v>12.75</v>
      </c>
      <c r="E221" s="6" t="s">
        <v>164</v>
      </c>
      <c r="F221" s="6">
        <f>(42+42)/2</f>
        <v>42</v>
      </c>
      <c r="H221">
        <v>51</v>
      </c>
      <c r="I221">
        <v>60</v>
      </c>
      <c r="J221">
        <v>16</v>
      </c>
    </row>
    <row r="222" spans="1:51" x14ac:dyDescent="0.25">
      <c r="A222">
        <v>5</v>
      </c>
      <c r="B222">
        <v>39</v>
      </c>
      <c r="D222">
        <f>(50/100)*51</f>
        <v>25.5</v>
      </c>
      <c r="E222" s="6" t="s">
        <v>165</v>
      </c>
      <c r="F222" s="6">
        <f>(49+51)/2</f>
        <v>50</v>
      </c>
      <c r="H222">
        <v>61</v>
      </c>
      <c r="I222">
        <v>70</v>
      </c>
      <c r="J222">
        <v>8</v>
      </c>
    </row>
    <row r="223" spans="1:51" x14ac:dyDescent="0.25">
      <c r="A223">
        <v>6</v>
      </c>
      <c r="B223">
        <v>39</v>
      </c>
      <c r="D223">
        <f>(75/100)*51</f>
        <v>38.25</v>
      </c>
      <c r="E223" s="6" t="s">
        <v>166</v>
      </c>
      <c r="F223" s="6">
        <f>(58+59)/2</f>
        <v>58.5</v>
      </c>
      <c r="H223">
        <v>71</v>
      </c>
      <c r="I223">
        <v>80</v>
      </c>
      <c r="J223">
        <v>1</v>
      </c>
    </row>
    <row r="224" spans="1:51" x14ac:dyDescent="0.25">
      <c r="A224">
        <v>7</v>
      </c>
      <c r="B224">
        <v>40</v>
      </c>
    </row>
    <row r="225" spans="1:2" x14ac:dyDescent="0.25">
      <c r="A225">
        <v>8</v>
      </c>
      <c r="B225">
        <v>40</v>
      </c>
    </row>
    <row r="226" spans="1:2" x14ac:dyDescent="0.25">
      <c r="A226">
        <v>9</v>
      </c>
      <c r="B226">
        <v>40</v>
      </c>
    </row>
    <row r="227" spans="1:2" x14ac:dyDescent="0.25">
      <c r="A227">
        <v>10</v>
      </c>
      <c r="B227">
        <v>41</v>
      </c>
    </row>
    <row r="228" spans="1:2" x14ac:dyDescent="0.25">
      <c r="A228">
        <v>11</v>
      </c>
      <c r="B228">
        <v>41</v>
      </c>
    </row>
    <row r="229" spans="1:2" x14ac:dyDescent="0.25">
      <c r="A229">
        <v>12</v>
      </c>
      <c r="B229">
        <v>42</v>
      </c>
    </row>
    <row r="230" spans="1:2" x14ac:dyDescent="0.25">
      <c r="A230">
        <v>13</v>
      </c>
      <c r="B230">
        <v>42</v>
      </c>
    </row>
    <row r="231" spans="1:2" x14ac:dyDescent="0.25">
      <c r="A231">
        <v>14</v>
      </c>
      <c r="B231">
        <v>43</v>
      </c>
    </row>
    <row r="232" spans="1:2" x14ac:dyDescent="0.25">
      <c r="A232">
        <v>15</v>
      </c>
      <c r="B232">
        <v>44</v>
      </c>
    </row>
    <row r="233" spans="1:2" x14ac:dyDescent="0.25">
      <c r="A233">
        <v>16</v>
      </c>
      <c r="B233">
        <v>45</v>
      </c>
    </row>
    <row r="234" spans="1:2" x14ac:dyDescent="0.25">
      <c r="A234">
        <v>17</v>
      </c>
      <c r="B234">
        <v>45</v>
      </c>
    </row>
    <row r="235" spans="1:2" x14ac:dyDescent="0.25">
      <c r="A235">
        <v>18</v>
      </c>
      <c r="B235">
        <v>47</v>
      </c>
    </row>
    <row r="236" spans="1:2" x14ac:dyDescent="0.25">
      <c r="A236">
        <v>19</v>
      </c>
      <c r="B236">
        <v>47</v>
      </c>
    </row>
    <row r="237" spans="1:2" x14ac:dyDescent="0.25">
      <c r="A237">
        <v>20</v>
      </c>
      <c r="B237">
        <v>47</v>
      </c>
    </row>
    <row r="238" spans="1:2" x14ac:dyDescent="0.25">
      <c r="A238">
        <v>21</v>
      </c>
      <c r="B238">
        <v>48</v>
      </c>
    </row>
    <row r="239" spans="1:2" x14ac:dyDescent="0.25">
      <c r="A239">
        <v>22</v>
      </c>
      <c r="B239">
        <v>48</v>
      </c>
    </row>
    <row r="240" spans="1:2" x14ac:dyDescent="0.25">
      <c r="A240">
        <v>23</v>
      </c>
      <c r="B240">
        <v>49</v>
      </c>
    </row>
    <row r="241" spans="1:2" x14ac:dyDescent="0.25">
      <c r="A241">
        <v>24</v>
      </c>
      <c r="B241">
        <v>49</v>
      </c>
    </row>
    <row r="242" spans="1:2" x14ac:dyDescent="0.25">
      <c r="A242">
        <v>25</v>
      </c>
      <c r="B242">
        <v>49</v>
      </c>
    </row>
    <row r="243" spans="1:2" x14ac:dyDescent="0.25">
      <c r="A243">
        <v>26</v>
      </c>
      <c r="B243">
        <v>51</v>
      </c>
    </row>
    <row r="244" spans="1:2" x14ac:dyDescent="0.25">
      <c r="A244">
        <v>27</v>
      </c>
      <c r="B244">
        <v>51</v>
      </c>
    </row>
    <row r="245" spans="1:2" x14ac:dyDescent="0.25">
      <c r="A245">
        <v>28</v>
      </c>
      <c r="B245">
        <v>52</v>
      </c>
    </row>
    <row r="246" spans="1:2" x14ac:dyDescent="0.25">
      <c r="A246">
        <v>29</v>
      </c>
      <c r="B246">
        <v>52</v>
      </c>
    </row>
    <row r="247" spans="1:2" x14ac:dyDescent="0.25">
      <c r="A247">
        <v>30</v>
      </c>
      <c r="B247">
        <v>52</v>
      </c>
    </row>
    <row r="248" spans="1:2" x14ac:dyDescent="0.25">
      <c r="A248">
        <v>31</v>
      </c>
      <c r="B248">
        <v>55</v>
      </c>
    </row>
    <row r="249" spans="1:2" x14ac:dyDescent="0.25">
      <c r="A249">
        <v>32</v>
      </c>
      <c r="B249">
        <v>55</v>
      </c>
    </row>
    <row r="250" spans="1:2" x14ac:dyDescent="0.25">
      <c r="A250">
        <v>33</v>
      </c>
      <c r="B250">
        <v>56</v>
      </c>
    </row>
    <row r="251" spans="1:2" x14ac:dyDescent="0.25">
      <c r="A251">
        <v>34</v>
      </c>
      <c r="B251">
        <v>56</v>
      </c>
    </row>
    <row r="252" spans="1:2" x14ac:dyDescent="0.25">
      <c r="A252">
        <v>35</v>
      </c>
      <c r="B252">
        <v>57</v>
      </c>
    </row>
    <row r="253" spans="1:2" x14ac:dyDescent="0.25">
      <c r="A253">
        <v>36</v>
      </c>
      <c r="B253">
        <v>58</v>
      </c>
    </row>
    <row r="254" spans="1:2" x14ac:dyDescent="0.25">
      <c r="A254">
        <v>37</v>
      </c>
      <c r="B254">
        <v>58</v>
      </c>
    </row>
    <row r="255" spans="1:2" x14ac:dyDescent="0.25">
      <c r="A255">
        <v>38</v>
      </c>
      <c r="B255">
        <v>58</v>
      </c>
    </row>
    <row r="256" spans="1:2" x14ac:dyDescent="0.25">
      <c r="A256">
        <v>39</v>
      </c>
      <c r="B256">
        <v>59</v>
      </c>
    </row>
    <row r="257" spans="1:9" x14ac:dyDescent="0.25">
      <c r="A257">
        <v>40</v>
      </c>
      <c r="B257">
        <v>59</v>
      </c>
    </row>
    <row r="258" spans="1:9" x14ac:dyDescent="0.25">
      <c r="A258">
        <v>41</v>
      </c>
      <c r="B258">
        <v>60</v>
      </c>
    </row>
    <row r="259" spans="1:9" x14ac:dyDescent="0.25">
      <c r="A259">
        <v>42</v>
      </c>
      <c r="B259">
        <v>61</v>
      </c>
    </row>
    <row r="260" spans="1:9" x14ac:dyDescent="0.25">
      <c r="A260">
        <v>43</v>
      </c>
      <c r="B260">
        <v>62</v>
      </c>
    </row>
    <row r="261" spans="1:9" x14ac:dyDescent="0.25">
      <c r="A261">
        <v>44</v>
      </c>
      <c r="B261">
        <v>62</v>
      </c>
    </row>
    <row r="262" spans="1:9" x14ac:dyDescent="0.25">
      <c r="A262">
        <v>45</v>
      </c>
      <c r="B262">
        <v>63</v>
      </c>
    </row>
    <row r="263" spans="1:9" x14ac:dyDescent="0.25">
      <c r="A263">
        <v>46</v>
      </c>
      <c r="B263">
        <v>65</v>
      </c>
    </row>
    <row r="264" spans="1:9" x14ac:dyDescent="0.25">
      <c r="A264">
        <v>47</v>
      </c>
      <c r="B264">
        <v>65</v>
      </c>
    </row>
    <row r="265" spans="1:9" x14ac:dyDescent="0.25">
      <c r="A265">
        <v>48</v>
      </c>
      <c r="B265">
        <v>65</v>
      </c>
    </row>
    <row r="266" spans="1:9" x14ac:dyDescent="0.25">
      <c r="A266">
        <v>49</v>
      </c>
      <c r="B266">
        <v>68</v>
      </c>
    </row>
    <row r="267" spans="1:9" x14ac:dyDescent="0.25">
      <c r="A267">
        <v>50</v>
      </c>
      <c r="B267">
        <v>73</v>
      </c>
    </row>
    <row r="269" spans="1:9" x14ac:dyDescent="0.25">
      <c r="A269">
        <v>10</v>
      </c>
    </row>
    <row r="270" spans="1:9" x14ac:dyDescent="0.25">
      <c r="B270" t="s">
        <v>151</v>
      </c>
      <c r="C270" t="s">
        <v>152</v>
      </c>
      <c r="D270" t="s">
        <v>153</v>
      </c>
      <c r="E270" t="s">
        <v>154</v>
      </c>
      <c r="F270" t="s">
        <v>155</v>
      </c>
      <c r="G270" t="s">
        <v>156</v>
      </c>
      <c r="H270" t="s">
        <v>157</v>
      </c>
      <c r="I270" t="s">
        <v>158</v>
      </c>
    </row>
    <row r="271" spans="1:9" x14ac:dyDescent="0.25">
      <c r="B271" t="s">
        <v>150</v>
      </c>
      <c r="C271">
        <v>30</v>
      </c>
      <c r="D271">
        <v>40</v>
      </c>
      <c r="E271">
        <v>20</v>
      </c>
      <c r="F271">
        <v>10</v>
      </c>
      <c r="G271">
        <v>45</v>
      </c>
      <c r="H271">
        <v>25</v>
      </c>
      <c r="I271">
        <v>30</v>
      </c>
    </row>
    <row r="295" spans="2:2" x14ac:dyDescent="0.25">
      <c r="B295" t="s">
        <v>159</v>
      </c>
    </row>
    <row r="315" spans="1:11" x14ac:dyDescent="0.25">
      <c r="A315">
        <v>11</v>
      </c>
    </row>
    <row r="316" spans="1:11" x14ac:dyDescent="0.25">
      <c r="B316" t="s">
        <v>160</v>
      </c>
    </row>
    <row r="317" spans="1:11" x14ac:dyDescent="0.25">
      <c r="B317">
        <v>4</v>
      </c>
      <c r="C317">
        <v>5</v>
      </c>
      <c r="D317">
        <v>3</v>
      </c>
      <c r="E317">
        <v>4</v>
      </c>
      <c r="F317">
        <v>4</v>
      </c>
      <c r="G317">
        <v>3</v>
      </c>
      <c r="H317">
        <v>2</v>
      </c>
      <c r="I317">
        <v>5</v>
      </c>
      <c r="J317">
        <v>4</v>
      </c>
      <c r="K317">
        <v>3</v>
      </c>
    </row>
    <row r="318" spans="1:11" x14ac:dyDescent="0.25">
      <c r="B318">
        <v>5</v>
      </c>
      <c r="C318">
        <v>4</v>
      </c>
      <c r="D318">
        <v>2</v>
      </c>
      <c r="E318">
        <v>3</v>
      </c>
      <c r="F318">
        <v>4</v>
      </c>
      <c r="G318">
        <v>5</v>
      </c>
      <c r="H318">
        <v>3</v>
      </c>
      <c r="I318">
        <v>4</v>
      </c>
      <c r="J318">
        <v>5</v>
      </c>
      <c r="K318">
        <v>3</v>
      </c>
    </row>
    <row r="319" spans="1:11" x14ac:dyDescent="0.25">
      <c r="B319">
        <v>4</v>
      </c>
      <c r="C319">
        <v>3</v>
      </c>
      <c r="D319">
        <v>2</v>
      </c>
      <c r="E319">
        <v>4</v>
      </c>
      <c r="F319">
        <v>5</v>
      </c>
      <c r="G319">
        <v>3</v>
      </c>
      <c r="H319">
        <v>4</v>
      </c>
      <c r="I319">
        <v>5</v>
      </c>
      <c r="J319">
        <v>4</v>
      </c>
      <c r="K319">
        <v>3</v>
      </c>
    </row>
    <row r="320" spans="1:11" x14ac:dyDescent="0.25">
      <c r="B320">
        <v>3</v>
      </c>
      <c r="C320">
        <v>4</v>
      </c>
      <c r="D320">
        <v>5</v>
      </c>
      <c r="E320">
        <v>2</v>
      </c>
      <c r="F320">
        <v>3</v>
      </c>
      <c r="G320">
        <v>4</v>
      </c>
      <c r="H320">
        <v>4</v>
      </c>
      <c r="I320">
        <v>3</v>
      </c>
      <c r="J320">
        <v>5</v>
      </c>
      <c r="K320">
        <v>4</v>
      </c>
    </row>
    <row r="321" spans="2:11" x14ac:dyDescent="0.25">
      <c r="B321">
        <v>3</v>
      </c>
      <c r="C321">
        <v>4</v>
      </c>
      <c r="D321">
        <v>5</v>
      </c>
      <c r="E321">
        <v>4</v>
      </c>
      <c r="F321">
        <v>2</v>
      </c>
      <c r="G321">
        <v>3</v>
      </c>
      <c r="H321">
        <v>4</v>
      </c>
      <c r="I321">
        <v>5</v>
      </c>
      <c r="J321">
        <v>3</v>
      </c>
      <c r="K321">
        <v>4</v>
      </c>
    </row>
    <row r="322" spans="2:11" x14ac:dyDescent="0.25">
      <c r="B322">
        <v>5</v>
      </c>
      <c r="C322">
        <v>4</v>
      </c>
      <c r="D322">
        <v>3</v>
      </c>
      <c r="E322">
        <v>4</v>
      </c>
      <c r="F322">
        <v>5</v>
      </c>
      <c r="G322">
        <v>3</v>
      </c>
      <c r="H322">
        <v>4</v>
      </c>
      <c r="I322">
        <v>5</v>
      </c>
      <c r="J322">
        <v>4</v>
      </c>
      <c r="K322">
        <v>3</v>
      </c>
    </row>
    <row r="323" spans="2:11" x14ac:dyDescent="0.25">
      <c r="B323">
        <v>3</v>
      </c>
      <c r="C323">
        <v>4</v>
      </c>
      <c r="D323">
        <v>5</v>
      </c>
      <c r="E323">
        <v>2</v>
      </c>
      <c r="F323">
        <v>3</v>
      </c>
      <c r="G323">
        <v>4</v>
      </c>
      <c r="H323">
        <v>4</v>
      </c>
      <c r="I323">
        <v>3</v>
      </c>
      <c r="J323">
        <v>5</v>
      </c>
      <c r="K323">
        <v>4</v>
      </c>
    </row>
    <row r="324" spans="2:11" x14ac:dyDescent="0.25">
      <c r="B324">
        <v>3</v>
      </c>
      <c r="C324">
        <v>4</v>
      </c>
      <c r="D324">
        <v>5</v>
      </c>
      <c r="E324">
        <v>4</v>
      </c>
      <c r="F324">
        <v>2</v>
      </c>
      <c r="G324">
        <v>3</v>
      </c>
      <c r="H324">
        <v>4</v>
      </c>
      <c r="I324">
        <v>5</v>
      </c>
      <c r="J324">
        <v>3</v>
      </c>
      <c r="K324">
        <v>4</v>
      </c>
    </row>
    <row r="325" spans="2:11" x14ac:dyDescent="0.25">
      <c r="B325">
        <v>5</v>
      </c>
      <c r="C325">
        <v>4</v>
      </c>
      <c r="D325">
        <v>3</v>
      </c>
      <c r="E325">
        <v>4</v>
      </c>
      <c r="F325">
        <v>5</v>
      </c>
      <c r="G325">
        <v>3</v>
      </c>
      <c r="H325">
        <v>4</v>
      </c>
      <c r="I325">
        <v>5</v>
      </c>
      <c r="J325">
        <v>4</v>
      </c>
      <c r="K325">
        <v>3</v>
      </c>
    </row>
    <row r="326" spans="2:11" x14ac:dyDescent="0.25">
      <c r="B326">
        <v>3</v>
      </c>
      <c r="C326">
        <v>4</v>
      </c>
      <c r="D326">
        <v>5</v>
      </c>
      <c r="E326">
        <v>2</v>
      </c>
      <c r="F326">
        <v>3</v>
      </c>
      <c r="G326">
        <v>4</v>
      </c>
      <c r="H326">
        <v>4</v>
      </c>
      <c r="I326">
        <v>3</v>
      </c>
      <c r="J326">
        <v>5</v>
      </c>
      <c r="K326">
        <v>4</v>
      </c>
    </row>
    <row r="328" spans="2:11" x14ac:dyDescent="0.25">
      <c r="B328" t="s">
        <v>148</v>
      </c>
      <c r="C328">
        <f>MODE(B317:K326)</f>
        <v>4</v>
      </c>
    </row>
    <row r="330" spans="2:11" x14ac:dyDescent="0.25">
      <c r="B330" t="s">
        <v>162</v>
      </c>
      <c r="C330" t="s">
        <v>163</v>
      </c>
    </row>
    <row r="332" spans="2:11" x14ac:dyDescent="0.25">
      <c r="B332">
        <v>2</v>
      </c>
      <c r="C332">
        <f>COUNTIF(B317:K326,2)</f>
        <v>8</v>
      </c>
    </row>
    <row r="333" spans="2:11" x14ac:dyDescent="0.25">
      <c r="B333">
        <v>3</v>
      </c>
      <c r="C333">
        <f>COUNTIF(B317:K326,3)</f>
        <v>30</v>
      </c>
    </row>
    <row r="334" spans="2:11" x14ac:dyDescent="0.25">
      <c r="B334">
        <v>4</v>
      </c>
      <c r="C334">
        <f>COUNTIF(B317:K326,4)</f>
        <v>39</v>
      </c>
    </row>
    <row r="335" spans="2:11" x14ac:dyDescent="0.25">
      <c r="B335">
        <v>5</v>
      </c>
      <c r="C335">
        <f>COUNTIF(B317:K326,5)</f>
        <v>23</v>
      </c>
    </row>
    <row r="344" spans="1:11" x14ac:dyDescent="0.25">
      <c r="A344">
        <v>12</v>
      </c>
      <c r="C344">
        <v>28</v>
      </c>
      <c r="D344">
        <v>47</v>
      </c>
    </row>
    <row r="346" spans="1:11" x14ac:dyDescent="0.25">
      <c r="B346">
        <v>35</v>
      </c>
      <c r="C346">
        <v>28</v>
      </c>
      <c r="D346">
        <v>32</v>
      </c>
      <c r="E346">
        <v>45</v>
      </c>
      <c r="F346">
        <v>38</v>
      </c>
      <c r="G346">
        <v>29</v>
      </c>
      <c r="H346">
        <v>42</v>
      </c>
      <c r="I346">
        <v>30</v>
      </c>
      <c r="J346">
        <v>36</v>
      </c>
      <c r="K346">
        <v>41</v>
      </c>
    </row>
    <row r="347" spans="1:11" x14ac:dyDescent="0.25">
      <c r="B347">
        <v>47</v>
      </c>
      <c r="C347">
        <v>31</v>
      </c>
      <c r="D347">
        <v>39</v>
      </c>
      <c r="E347">
        <v>43</v>
      </c>
      <c r="F347">
        <v>37</v>
      </c>
      <c r="G347">
        <v>30</v>
      </c>
      <c r="H347">
        <v>34</v>
      </c>
      <c r="I347">
        <v>39</v>
      </c>
      <c r="J347">
        <v>28</v>
      </c>
      <c r="K347">
        <v>33</v>
      </c>
    </row>
    <row r="348" spans="1:11" x14ac:dyDescent="0.25">
      <c r="B348">
        <v>36</v>
      </c>
      <c r="C348">
        <v>40</v>
      </c>
      <c r="D348">
        <v>42</v>
      </c>
      <c r="E348">
        <v>29</v>
      </c>
      <c r="F348">
        <v>31</v>
      </c>
      <c r="G348">
        <v>45</v>
      </c>
      <c r="H348">
        <v>38</v>
      </c>
      <c r="I348">
        <v>33</v>
      </c>
      <c r="J348">
        <v>41</v>
      </c>
      <c r="K348">
        <v>35</v>
      </c>
    </row>
    <row r="349" spans="1:11" x14ac:dyDescent="0.25">
      <c r="B349">
        <v>37</v>
      </c>
      <c r="C349">
        <v>34</v>
      </c>
      <c r="D349">
        <v>46</v>
      </c>
      <c r="E349">
        <v>30</v>
      </c>
      <c r="F349">
        <v>39</v>
      </c>
      <c r="G349">
        <v>43</v>
      </c>
      <c r="H349">
        <v>28</v>
      </c>
      <c r="I349">
        <v>32</v>
      </c>
      <c r="J349">
        <v>36</v>
      </c>
      <c r="K349">
        <v>29</v>
      </c>
    </row>
    <row r="350" spans="1:11" x14ac:dyDescent="0.25">
      <c r="B350">
        <v>31</v>
      </c>
      <c r="C350">
        <v>37</v>
      </c>
      <c r="D350">
        <v>40</v>
      </c>
      <c r="E350">
        <v>42</v>
      </c>
      <c r="F350">
        <v>33</v>
      </c>
      <c r="G350">
        <v>39</v>
      </c>
      <c r="H350">
        <v>28</v>
      </c>
      <c r="I350">
        <v>35</v>
      </c>
      <c r="J350">
        <v>38</v>
      </c>
      <c r="K350">
        <v>43</v>
      </c>
    </row>
    <row r="352" spans="1:11" x14ac:dyDescent="0.25">
      <c r="B352" t="s">
        <v>169</v>
      </c>
      <c r="D352" t="s">
        <v>167</v>
      </c>
    </row>
    <row r="353" spans="2:8" x14ac:dyDescent="0.25">
      <c r="B353">
        <v>35</v>
      </c>
      <c r="D353">
        <f>COUNTIF($B$353:$B$402,B353)</f>
        <v>3</v>
      </c>
      <c r="G353" t="s">
        <v>168</v>
      </c>
      <c r="H353">
        <f>AVERAGE(B353:B402)</f>
        <v>36.14</v>
      </c>
    </row>
    <row r="354" spans="2:8" x14ac:dyDescent="0.25">
      <c r="B354">
        <v>28</v>
      </c>
      <c r="D354">
        <f t="shared" ref="D354:D402" si="0">COUNTIF($B$353:$B$402,B354)</f>
        <v>4</v>
      </c>
    </row>
    <row r="355" spans="2:8" x14ac:dyDescent="0.25">
      <c r="B355">
        <v>32</v>
      </c>
      <c r="D355">
        <f t="shared" si="0"/>
        <v>2</v>
      </c>
    </row>
    <row r="356" spans="2:8" x14ac:dyDescent="0.25">
      <c r="B356">
        <v>45</v>
      </c>
      <c r="D356">
        <f t="shared" si="0"/>
        <v>2</v>
      </c>
    </row>
    <row r="357" spans="2:8" x14ac:dyDescent="0.25">
      <c r="B357">
        <v>38</v>
      </c>
      <c r="D357">
        <f t="shared" si="0"/>
        <v>3</v>
      </c>
    </row>
    <row r="358" spans="2:8" x14ac:dyDescent="0.25">
      <c r="B358">
        <v>29</v>
      </c>
      <c r="D358">
        <f t="shared" si="0"/>
        <v>3</v>
      </c>
    </row>
    <row r="359" spans="2:8" x14ac:dyDescent="0.25">
      <c r="B359">
        <v>42</v>
      </c>
      <c r="D359">
        <f t="shared" si="0"/>
        <v>3</v>
      </c>
    </row>
    <row r="360" spans="2:8" x14ac:dyDescent="0.25">
      <c r="B360">
        <v>30</v>
      </c>
      <c r="D360">
        <f t="shared" si="0"/>
        <v>3</v>
      </c>
    </row>
    <row r="361" spans="2:8" x14ac:dyDescent="0.25">
      <c r="B361">
        <v>36</v>
      </c>
      <c r="D361">
        <f t="shared" si="0"/>
        <v>3</v>
      </c>
    </row>
    <row r="362" spans="2:8" x14ac:dyDescent="0.25">
      <c r="B362">
        <v>41</v>
      </c>
      <c r="D362">
        <f t="shared" si="0"/>
        <v>2</v>
      </c>
    </row>
    <row r="363" spans="2:8" x14ac:dyDescent="0.25">
      <c r="B363">
        <v>47</v>
      </c>
      <c r="D363">
        <f t="shared" si="0"/>
        <v>1</v>
      </c>
    </row>
    <row r="364" spans="2:8" x14ac:dyDescent="0.25">
      <c r="B364">
        <v>31</v>
      </c>
      <c r="D364">
        <f t="shared" si="0"/>
        <v>3</v>
      </c>
    </row>
    <row r="365" spans="2:8" x14ac:dyDescent="0.25">
      <c r="B365">
        <v>39</v>
      </c>
      <c r="D365">
        <f t="shared" si="0"/>
        <v>4</v>
      </c>
    </row>
    <row r="366" spans="2:8" x14ac:dyDescent="0.25">
      <c r="B366">
        <v>43</v>
      </c>
      <c r="D366">
        <f t="shared" si="0"/>
        <v>3</v>
      </c>
    </row>
    <row r="367" spans="2:8" x14ac:dyDescent="0.25">
      <c r="B367">
        <v>37</v>
      </c>
      <c r="D367">
        <f t="shared" si="0"/>
        <v>3</v>
      </c>
    </row>
    <row r="368" spans="2:8" x14ac:dyDescent="0.25">
      <c r="B368">
        <v>30</v>
      </c>
      <c r="D368">
        <f t="shared" si="0"/>
        <v>3</v>
      </c>
    </row>
    <row r="369" spans="2:4" x14ac:dyDescent="0.25">
      <c r="B369">
        <v>34</v>
      </c>
      <c r="D369">
        <f t="shared" si="0"/>
        <v>2</v>
      </c>
    </row>
    <row r="370" spans="2:4" x14ac:dyDescent="0.25">
      <c r="B370">
        <v>39</v>
      </c>
      <c r="D370">
        <f t="shared" si="0"/>
        <v>4</v>
      </c>
    </row>
    <row r="371" spans="2:4" x14ac:dyDescent="0.25">
      <c r="B371">
        <v>28</v>
      </c>
      <c r="D371">
        <f t="shared" si="0"/>
        <v>4</v>
      </c>
    </row>
    <row r="372" spans="2:4" x14ac:dyDescent="0.25">
      <c r="B372">
        <v>33</v>
      </c>
      <c r="D372">
        <f t="shared" si="0"/>
        <v>3</v>
      </c>
    </row>
    <row r="373" spans="2:4" x14ac:dyDescent="0.25">
      <c r="B373">
        <v>36</v>
      </c>
      <c r="D373">
        <f t="shared" si="0"/>
        <v>3</v>
      </c>
    </row>
    <row r="374" spans="2:4" x14ac:dyDescent="0.25">
      <c r="B374">
        <v>40</v>
      </c>
      <c r="D374">
        <f t="shared" si="0"/>
        <v>2</v>
      </c>
    </row>
    <row r="375" spans="2:4" x14ac:dyDescent="0.25">
      <c r="B375">
        <v>42</v>
      </c>
      <c r="D375">
        <f t="shared" si="0"/>
        <v>3</v>
      </c>
    </row>
    <row r="376" spans="2:4" x14ac:dyDescent="0.25">
      <c r="B376">
        <v>29</v>
      </c>
      <c r="D376">
        <f t="shared" si="0"/>
        <v>3</v>
      </c>
    </row>
    <row r="377" spans="2:4" x14ac:dyDescent="0.25">
      <c r="B377">
        <v>31</v>
      </c>
      <c r="D377">
        <f t="shared" si="0"/>
        <v>3</v>
      </c>
    </row>
    <row r="378" spans="2:4" x14ac:dyDescent="0.25">
      <c r="B378">
        <v>45</v>
      </c>
      <c r="D378">
        <f t="shared" si="0"/>
        <v>2</v>
      </c>
    </row>
    <row r="379" spans="2:4" x14ac:dyDescent="0.25">
      <c r="B379">
        <v>38</v>
      </c>
      <c r="D379">
        <f t="shared" si="0"/>
        <v>3</v>
      </c>
    </row>
    <row r="380" spans="2:4" x14ac:dyDescent="0.25">
      <c r="B380">
        <v>33</v>
      </c>
      <c r="D380">
        <f t="shared" si="0"/>
        <v>3</v>
      </c>
    </row>
    <row r="381" spans="2:4" x14ac:dyDescent="0.25">
      <c r="B381">
        <v>41</v>
      </c>
      <c r="D381">
        <f t="shared" si="0"/>
        <v>2</v>
      </c>
    </row>
    <row r="382" spans="2:4" x14ac:dyDescent="0.25">
      <c r="B382">
        <v>35</v>
      </c>
      <c r="D382">
        <f t="shared" si="0"/>
        <v>3</v>
      </c>
    </row>
    <row r="383" spans="2:4" x14ac:dyDescent="0.25">
      <c r="B383">
        <v>37</v>
      </c>
      <c r="D383">
        <f t="shared" si="0"/>
        <v>3</v>
      </c>
    </row>
    <row r="384" spans="2:4" x14ac:dyDescent="0.25">
      <c r="B384">
        <v>34</v>
      </c>
      <c r="D384">
        <f t="shared" si="0"/>
        <v>2</v>
      </c>
    </row>
    <row r="385" spans="2:4" x14ac:dyDescent="0.25">
      <c r="B385">
        <v>46</v>
      </c>
      <c r="D385">
        <f t="shared" si="0"/>
        <v>1</v>
      </c>
    </row>
    <row r="386" spans="2:4" x14ac:dyDescent="0.25">
      <c r="B386">
        <v>30</v>
      </c>
      <c r="D386">
        <f t="shared" si="0"/>
        <v>3</v>
      </c>
    </row>
    <row r="387" spans="2:4" x14ac:dyDescent="0.25">
      <c r="B387">
        <v>39</v>
      </c>
      <c r="D387">
        <f t="shared" si="0"/>
        <v>4</v>
      </c>
    </row>
    <row r="388" spans="2:4" x14ac:dyDescent="0.25">
      <c r="B388">
        <v>43</v>
      </c>
      <c r="D388">
        <f t="shared" si="0"/>
        <v>3</v>
      </c>
    </row>
    <row r="389" spans="2:4" x14ac:dyDescent="0.25">
      <c r="B389">
        <v>28</v>
      </c>
      <c r="D389">
        <f t="shared" si="0"/>
        <v>4</v>
      </c>
    </row>
    <row r="390" spans="2:4" x14ac:dyDescent="0.25">
      <c r="B390">
        <v>32</v>
      </c>
      <c r="D390">
        <f t="shared" si="0"/>
        <v>2</v>
      </c>
    </row>
    <row r="391" spans="2:4" x14ac:dyDescent="0.25">
      <c r="B391">
        <v>36</v>
      </c>
      <c r="D391">
        <f t="shared" si="0"/>
        <v>3</v>
      </c>
    </row>
    <row r="392" spans="2:4" x14ac:dyDescent="0.25">
      <c r="B392">
        <v>29</v>
      </c>
      <c r="D392">
        <f t="shared" si="0"/>
        <v>3</v>
      </c>
    </row>
    <row r="393" spans="2:4" x14ac:dyDescent="0.25">
      <c r="B393">
        <v>31</v>
      </c>
      <c r="D393">
        <f t="shared" si="0"/>
        <v>3</v>
      </c>
    </row>
    <row r="394" spans="2:4" x14ac:dyDescent="0.25">
      <c r="B394">
        <v>37</v>
      </c>
      <c r="D394">
        <f t="shared" si="0"/>
        <v>3</v>
      </c>
    </row>
    <row r="395" spans="2:4" x14ac:dyDescent="0.25">
      <c r="B395">
        <v>40</v>
      </c>
      <c r="D395">
        <f t="shared" si="0"/>
        <v>2</v>
      </c>
    </row>
    <row r="396" spans="2:4" x14ac:dyDescent="0.25">
      <c r="B396">
        <v>42</v>
      </c>
      <c r="D396">
        <f t="shared" si="0"/>
        <v>3</v>
      </c>
    </row>
    <row r="397" spans="2:4" x14ac:dyDescent="0.25">
      <c r="B397">
        <v>33</v>
      </c>
      <c r="D397">
        <f t="shared" si="0"/>
        <v>3</v>
      </c>
    </row>
    <row r="398" spans="2:4" x14ac:dyDescent="0.25">
      <c r="B398">
        <v>39</v>
      </c>
      <c r="D398">
        <f t="shared" si="0"/>
        <v>4</v>
      </c>
    </row>
    <row r="399" spans="2:4" x14ac:dyDescent="0.25">
      <c r="B399">
        <v>28</v>
      </c>
      <c r="D399">
        <f t="shared" si="0"/>
        <v>4</v>
      </c>
    </row>
    <row r="400" spans="2:4" x14ac:dyDescent="0.25">
      <c r="B400">
        <v>35</v>
      </c>
      <c r="D400">
        <f t="shared" si="0"/>
        <v>3</v>
      </c>
    </row>
    <row r="401" spans="1:11" x14ac:dyDescent="0.25">
      <c r="B401">
        <v>38</v>
      </c>
      <c r="D401">
        <f t="shared" si="0"/>
        <v>3</v>
      </c>
    </row>
    <row r="402" spans="1:11" x14ac:dyDescent="0.25">
      <c r="B402">
        <v>43</v>
      </c>
      <c r="D402">
        <f t="shared" si="0"/>
        <v>3</v>
      </c>
    </row>
    <row r="404" spans="1:11" x14ac:dyDescent="0.25">
      <c r="A404">
        <v>13</v>
      </c>
    </row>
    <row r="405" spans="1:11" x14ac:dyDescent="0.25">
      <c r="B405">
        <v>125</v>
      </c>
      <c r="C405">
        <v>148</v>
      </c>
      <c r="D405">
        <v>137</v>
      </c>
      <c r="E405">
        <v>120</v>
      </c>
      <c r="F405">
        <v>135</v>
      </c>
      <c r="G405">
        <v>132</v>
      </c>
      <c r="H405">
        <v>145</v>
      </c>
      <c r="I405">
        <v>122</v>
      </c>
      <c r="J405">
        <v>130</v>
      </c>
      <c r="K405">
        <v>141</v>
      </c>
    </row>
    <row r="406" spans="1:11" x14ac:dyDescent="0.25">
      <c r="B406">
        <v>118</v>
      </c>
      <c r="C406">
        <v>125</v>
      </c>
      <c r="D406">
        <v>132</v>
      </c>
      <c r="E406">
        <v>136</v>
      </c>
      <c r="F406">
        <v>128</v>
      </c>
      <c r="G406">
        <v>123</v>
      </c>
      <c r="H406">
        <v>132</v>
      </c>
      <c r="I406">
        <v>138</v>
      </c>
      <c r="J406">
        <v>126</v>
      </c>
      <c r="K406">
        <v>129</v>
      </c>
    </row>
    <row r="407" spans="1:11" x14ac:dyDescent="0.25">
      <c r="B407">
        <v>136</v>
      </c>
      <c r="C407">
        <v>127</v>
      </c>
      <c r="D407">
        <v>130</v>
      </c>
      <c r="E407">
        <v>122</v>
      </c>
      <c r="F407">
        <v>125</v>
      </c>
      <c r="G407">
        <v>133</v>
      </c>
      <c r="H407">
        <v>140</v>
      </c>
      <c r="I407">
        <v>126</v>
      </c>
      <c r="J407">
        <v>133</v>
      </c>
      <c r="K407">
        <v>135</v>
      </c>
    </row>
    <row r="408" spans="1:11" x14ac:dyDescent="0.25">
      <c r="B408">
        <v>130</v>
      </c>
      <c r="C408">
        <v>134</v>
      </c>
      <c r="D408">
        <v>141</v>
      </c>
      <c r="E408">
        <v>119</v>
      </c>
      <c r="F408">
        <v>125</v>
      </c>
      <c r="G408">
        <v>131</v>
      </c>
      <c r="H408">
        <v>136</v>
      </c>
      <c r="I408">
        <v>128</v>
      </c>
      <c r="J408">
        <v>124</v>
      </c>
      <c r="K408">
        <v>132</v>
      </c>
    </row>
    <row r="409" spans="1:11" x14ac:dyDescent="0.25">
      <c r="B409">
        <v>136</v>
      </c>
      <c r="C409">
        <v>127</v>
      </c>
      <c r="D409">
        <v>130</v>
      </c>
      <c r="E409">
        <v>122</v>
      </c>
      <c r="F409">
        <v>125</v>
      </c>
      <c r="G409">
        <v>133</v>
      </c>
      <c r="H409">
        <v>140</v>
      </c>
      <c r="I409">
        <v>126</v>
      </c>
      <c r="J409">
        <v>133</v>
      </c>
      <c r="K409">
        <v>135</v>
      </c>
    </row>
    <row r="410" spans="1:11" x14ac:dyDescent="0.25">
      <c r="B410">
        <v>130</v>
      </c>
      <c r="C410">
        <v>134</v>
      </c>
      <c r="D410">
        <v>141</v>
      </c>
      <c r="E410">
        <v>119</v>
      </c>
      <c r="F410">
        <v>125</v>
      </c>
      <c r="G410">
        <v>131</v>
      </c>
      <c r="H410">
        <v>136</v>
      </c>
      <c r="I410">
        <v>128</v>
      </c>
      <c r="J410">
        <v>124</v>
      </c>
      <c r="K410">
        <v>132</v>
      </c>
    </row>
    <row r="411" spans="1:11" x14ac:dyDescent="0.25">
      <c r="B411">
        <v>136</v>
      </c>
      <c r="C411">
        <v>127</v>
      </c>
      <c r="D411">
        <v>130</v>
      </c>
      <c r="E411">
        <v>122</v>
      </c>
      <c r="F411">
        <v>125</v>
      </c>
      <c r="G411">
        <v>133</v>
      </c>
      <c r="H411">
        <v>140</v>
      </c>
      <c r="I411">
        <v>126</v>
      </c>
      <c r="J411">
        <v>133</v>
      </c>
      <c r="K411">
        <v>135</v>
      </c>
    </row>
    <row r="412" spans="1:11" x14ac:dyDescent="0.25">
      <c r="B412">
        <v>130</v>
      </c>
      <c r="C412">
        <v>134</v>
      </c>
      <c r="D412">
        <v>141</v>
      </c>
      <c r="E412">
        <v>119</v>
      </c>
      <c r="F412">
        <v>125</v>
      </c>
      <c r="G412">
        <v>131</v>
      </c>
      <c r="H412">
        <v>136</v>
      </c>
      <c r="I412">
        <v>128</v>
      </c>
      <c r="J412">
        <v>124</v>
      </c>
      <c r="K412">
        <v>132</v>
      </c>
    </row>
    <row r="413" spans="1:11" x14ac:dyDescent="0.25">
      <c r="B413">
        <v>136</v>
      </c>
      <c r="C413">
        <v>127</v>
      </c>
      <c r="D413">
        <v>130</v>
      </c>
      <c r="E413">
        <v>122</v>
      </c>
      <c r="F413">
        <v>125</v>
      </c>
      <c r="G413">
        <v>133</v>
      </c>
      <c r="H413">
        <v>140</v>
      </c>
      <c r="I413">
        <v>126</v>
      </c>
      <c r="J413">
        <v>133</v>
      </c>
      <c r="K413">
        <v>135</v>
      </c>
    </row>
    <row r="414" spans="1:11" x14ac:dyDescent="0.25">
      <c r="B414">
        <v>130</v>
      </c>
      <c r="C414">
        <v>134</v>
      </c>
      <c r="D414">
        <v>141</v>
      </c>
      <c r="E414">
        <v>119</v>
      </c>
      <c r="F414">
        <v>125</v>
      </c>
      <c r="G414">
        <v>131</v>
      </c>
      <c r="H414">
        <v>136</v>
      </c>
      <c r="I414">
        <v>128</v>
      </c>
      <c r="J414">
        <v>124</v>
      </c>
      <c r="K414">
        <v>132</v>
      </c>
    </row>
    <row r="416" spans="1:11" x14ac:dyDescent="0.25">
      <c r="B416" t="s">
        <v>54</v>
      </c>
      <c r="C416">
        <f>MEDIAN(B405:K414)</f>
        <v>130.5</v>
      </c>
    </row>
    <row r="418" spans="2:4" x14ac:dyDescent="0.25">
      <c r="B418" t="s">
        <v>170</v>
      </c>
      <c r="D418" t="s">
        <v>171</v>
      </c>
    </row>
    <row r="419" spans="2:4" x14ac:dyDescent="0.25">
      <c r="B419">
        <v>125</v>
      </c>
      <c r="D419">
        <f>COUNTIF($B$419:$B$498,B419)</f>
        <v>8</v>
      </c>
    </row>
    <row r="420" spans="2:4" x14ac:dyDescent="0.25">
      <c r="B420">
        <v>148</v>
      </c>
      <c r="D420">
        <f t="shared" ref="D420:D483" si="1">COUNTIF($B$419:$B$498,B420)</f>
        <v>1</v>
      </c>
    </row>
    <row r="421" spans="2:4" x14ac:dyDescent="0.25">
      <c r="B421">
        <v>137</v>
      </c>
      <c r="D421">
        <f t="shared" si="1"/>
        <v>1</v>
      </c>
    </row>
    <row r="422" spans="2:4" x14ac:dyDescent="0.25">
      <c r="B422">
        <v>120</v>
      </c>
      <c r="D422">
        <f t="shared" si="1"/>
        <v>1</v>
      </c>
    </row>
    <row r="423" spans="2:4" x14ac:dyDescent="0.25">
      <c r="B423">
        <v>135</v>
      </c>
      <c r="D423">
        <f t="shared" si="1"/>
        <v>4</v>
      </c>
    </row>
    <row r="424" spans="2:4" x14ac:dyDescent="0.25">
      <c r="B424">
        <v>132</v>
      </c>
      <c r="D424">
        <f t="shared" si="1"/>
        <v>6</v>
      </c>
    </row>
    <row r="425" spans="2:4" x14ac:dyDescent="0.25">
      <c r="B425">
        <v>145</v>
      </c>
      <c r="D425">
        <f t="shared" si="1"/>
        <v>1</v>
      </c>
    </row>
    <row r="426" spans="2:4" x14ac:dyDescent="0.25">
      <c r="B426">
        <v>122</v>
      </c>
      <c r="D426">
        <f t="shared" si="1"/>
        <v>4</v>
      </c>
    </row>
    <row r="427" spans="2:4" x14ac:dyDescent="0.25">
      <c r="B427">
        <v>130</v>
      </c>
      <c r="D427">
        <f t="shared" si="1"/>
        <v>7</v>
      </c>
    </row>
    <row r="428" spans="2:4" x14ac:dyDescent="0.25">
      <c r="B428">
        <v>141</v>
      </c>
      <c r="D428">
        <f t="shared" si="1"/>
        <v>4</v>
      </c>
    </row>
    <row r="429" spans="2:4" x14ac:dyDescent="0.25">
      <c r="B429">
        <v>118</v>
      </c>
      <c r="D429">
        <f t="shared" si="1"/>
        <v>1</v>
      </c>
    </row>
    <row r="430" spans="2:4" x14ac:dyDescent="0.25">
      <c r="B430">
        <v>125</v>
      </c>
      <c r="D430">
        <f t="shared" si="1"/>
        <v>8</v>
      </c>
    </row>
    <row r="431" spans="2:4" x14ac:dyDescent="0.25">
      <c r="B431">
        <v>132</v>
      </c>
      <c r="D431">
        <f t="shared" si="1"/>
        <v>6</v>
      </c>
    </row>
    <row r="432" spans="2:4" x14ac:dyDescent="0.25">
      <c r="B432">
        <v>136</v>
      </c>
      <c r="D432">
        <f t="shared" si="1"/>
        <v>7</v>
      </c>
    </row>
    <row r="433" spans="2:4" x14ac:dyDescent="0.25">
      <c r="B433">
        <v>128</v>
      </c>
      <c r="D433">
        <f t="shared" si="1"/>
        <v>4</v>
      </c>
    </row>
    <row r="434" spans="2:4" x14ac:dyDescent="0.25">
      <c r="B434">
        <v>123</v>
      </c>
      <c r="D434">
        <f t="shared" si="1"/>
        <v>1</v>
      </c>
    </row>
    <row r="435" spans="2:4" x14ac:dyDescent="0.25">
      <c r="B435">
        <v>132</v>
      </c>
      <c r="D435">
        <f t="shared" si="1"/>
        <v>6</v>
      </c>
    </row>
    <row r="436" spans="2:4" x14ac:dyDescent="0.25">
      <c r="B436">
        <v>138</v>
      </c>
      <c r="D436">
        <f t="shared" si="1"/>
        <v>1</v>
      </c>
    </row>
    <row r="437" spans="2:4" x14ac:dyDescent="0.25">
      <c r="B437">
        <v>126</v>
      </c>
      <c r="D437">
        <f t="shared" si="1"/>
        <v>4</v>
      </c>
    </row>
    <row r="438" spans="2:4" x14ac:dyDescent="0.25">
      <c r="B438">
        <v>129</v>
      </c>
      <c r="D438">
        <f t="shared" si="1"/>
        <v>1</v>
      </c>
    </row>
    <row r="439" spans="2:4" x14ac:dyDescent="0.25">
      <c r="B439">
        <v>136</v>
      </c>
      <c r="D439">
        <f t="shared" si="1"/>
        <v>7</v>
      </c>
    </row>
    <row r="440" spans="2:4" x14ac:dyDescent="0.25">
      <c r="B440">
        <v>127</v>
      </c>
      <c r="D440">
        <f t="shared" si="1"/>
        <v>3</v>
      </c>
    </row>
    <row r="441" spans="2:4" x14ac:dyDescent="0.25">
      <c r="B441">
        <v>130</v>
      </c>
      <c r="D441">
        <f t="shared" si="1"/>
        <v>7</v>
      </c>
    </row>
    <row r="442" spans="2:4" x14ac:dyDescent="0.25">
      <c r="B442">
        <v>122</v>
      </c>
      <c r="D442">
        <f t="shared" si="1"/>
        <v>4</v>
      </c>
    </row>
    <row r="443" spans="2:4" x14ac:dyDescent="0.25">
      <c r="B443">
        <v>125</v>
      </c>
      <c r="D443">
        <f t="shared" si="1"/>
        <v>8</v>
      </c>
    </row>
    <row r="444" spans="2:4" x14ac:dyDescent="0.25">
      <c r="B444">
        <v>133</v>
      </c>
      <c r="D444">
        <f t="shared" si="1"/>
        <v>6</v>
      </c>
    </row>
    <row r="445" spans="2:4" x14ac:dyDescent="0.25">
      <c r="B445">
        <v>140</v>
      </c>
      <c r="D445">
        <f t="shared" si="1"/>
        <v>3</v>
      </c>
    </row>
    <row r="446" spans="2:4" x14ac:dyDescent="0.25">
      <c r="B446">
        <v>126</v>
      </c>
      <c r="D446">
        <f t="shared" si="1"/>
        <v>4</v>
      </c>
    </row>
    <row r="447" spans="2:4" x14ac:dyDescent="0.25">
      <c r="B447">
        <v>133</v>
      </c>
      <c r="D447">
        <f t="shared" si="1"/>
        <v>6</v>
      </c>
    </row>
    <row r="448" spans="2:4" x14ac:dyDescent="0.25">
      <c r="B448">
        <v>135</v>
      </c>
      <c r="D448">
        <f t="shared" si="1"/>
        <v>4</v>
      </c>
    </row>
    <row r="449" spans="2:4" x14ac:dyDescent="0.25">
      <c r="B449">
        <v>130</v>
      </c>
      <c r="D449">
        <f t="shared" si="1"/>
        <v>7</v>
      </c>
    </row>
    <row r="450" spans="2:4" x14ac:dyDescent="0.25">
      <c r="B450">
        <v>134</v>
      </c>
      <c r="D450">
        <f t="shared" si="1"/>
        <v>3</v>
      </c>
    </row>
    <row r="451" spans="2:4" x14ac:dyDescent="0.25">
      <c r="B451">
        <v>141</v>
      </c>
      <c r="D451">
        <f t="shared" si="1"/>
        <v>4</v>
      </c>
    </row>
    <row r="452" spans="2:4" x14ac:dyDescent="0.25">
      <c r="B452">
        <v>119</v>
      </c>
      <c r="D452">
        <f t="shared" si="1"/>
        <v>3</v>
      </c>
    </row>
    <row r="453" spans="2:4" x14ac:dyDescent="0.25">
      <c r="B453">
        <v>125</v>
      </c>
      <c r="D453">
        <f t="shared" si="1"/>
        <v>8</v>
      </c>
    </row>
    <row r="454" spans="2:4" x14ac:dyDescent="0.25">
      <c r="B454">
        <v>131</v>
      </c>
      <c r="D454">
        <f t="shared" si="1"/>
        <v>3</v>
      </c>
    </row>
    <row r="455" spans="2:4" x14ac:dyDescent="0.25">
      <c r="B455">
        <v>136</v>
      </c>
      <c r="D455">
        <f t="shared" si="1"/>
        <v>7</v>
      </c>
    </row>
    <row r="456" spans="2:4" x14ac:dyDescent="0.25">
      <c r="B456">
        <v>128</v>
      </c>
      <c r="D456">
        <f t="shared" si="1"/>
        <v>4</v>
      </c>
    </row>
    <row r="457" spans="2:4" x14ac:dyDescent="0.25">
      <c r="B457">
        <v>124</v>
      </c>
      <c r="D457">
        <f t="shared" si="1"/>
        <v>3</v>
      </c>
    </row>
    <row r="458" spans="2:4" x14ac:dyDescent="0.25">
      <c r="B458">
        <v>132</v>
      </c>
      <c r="D458">
        <f t="shared" si="1"/>
        <v>6</v>
      </c>
    </row>
    <row r="459" spans="2:4" x14ac:dyDescent="0.25">
      <c r="B459">
        <v>136</v>
      </c>
      <c r="D459">
        <f t="shared" si="1"/>
        <v>7</v>
      </c>
    </row>
    <row r="460" spans="2:4" x14ac:dyDescent="0.25">
      <c r="B460">
        <v>127</v>
      </c>
      <c r="D460">
        <f t="shared" si="1"/>
        <v>3</v>
      </c>
    </row>
    <row r="461" spans="2:4" x14ac:dyDescent="0.25">
      <c r="B461">
        <v>130</v>
      </c>
      <c r="D461">
        <f t="shared" si="1"/>
        <v>7</v>
      </c>
    </row>
    <row r="462" spans="2:4" x14ac:dyDescent="0.25">
      <c r="B462">
        <v>122</v>
      </c>
      <c r="D462">
        <f t="shared" si="1"/>
        <v>4</v>
      </c>
    </row>
    <row r="463" spans="2:4" x14ac:dyDescent="0.25">
      <c r="B463">
        <v>125</v>
      </c>
      <c r="D463">
        <f t="shared" si="1"/>
        <v>8</v>
      </c>
    </row>
    <row r="464" spans="2:4" x14ac:dyDescent="0.25">
      <c r="B464">
        <v>133</v>
      </c>
      <c r="D464">
        <f t="shared" si="1"/>
        <v>6</v>
      </c>
    </row>
    <row r="465" spans="2:4" x14ac:dyDescent="0.25">
      <c r="B465">
        <v>140</v>
      </c>
      <c r="D465">
        <f t="shared" si="1"/>
        <v>3</v>
      </c>
    </row>
    <row r="466" spans="2:4" x14ac:dyDescent="0.25">
      <c r="B466">
        <v>126</v>
      </c>
      <c r="D466">
        <f t="shared" si="1"/>
        <v>4</v>
      </c>
    </row>
    <row r="467" spans="2:4" x14ac:dyDescent="0.25">
      <c r="B467">
        <v>133</v>
      </c>
      <c r="D467">
        <f t="shared" si="1"/>
        <v>6</v>
      </c>
    </row>
    <row r="468" spans="2:4" x14ac:dyDescent="0.25">
      <c r="B468">
        <v>135</v>
      </c>
      <c r="D468">
        <f t="shared" si="1"/>
        <v>4</v>
      </c>
    </row>
    <row r="469" spans="2:4" x14ac:dyDescent="0.25">
      <c r="B469">
        <v>130</v>
      </c>
      <c r="D469">
        <f t="shared" si="1"/>
        <v>7</v>
      </c>
    </row>
    <row r="470" spans="2:4" x14ac:dyDescent="0.25">
      <c r="B470">
        <v>134</v>
      </c>
      <c r="D470">
        <f t="shared" si="1"/>
        <v>3</v>
      </c>
    </row>
    <row r="471" spans="2:4" x14ac:dyDescent="0.25">
      <c r="B471">
        <v>141</v>
      </c>
      <c r="D471">
        <f t="shared" si="1"/>
        <v>4</v>
      </c>
    </row>
    <row r="472" spans="2:4" x14ac:dyDescent="0.25">
      <c r="B472">
        <v>119</v>
      </c>
      <c r="D472">
        <f t="shared" si="1"/>
        <v>3</v>
      </c>
    </row>
    <row r="473" spans="2:4" x14ac:dyDescent="0.25">
      <c r="B473">
        <v>125</v>
      </c>
      <c r="D473">
        <f t="shared" si="1"/>
        <v>8</v>
      </c>
    </row>
    <row r="474" spans="2:4" x14ac:dyDescent="0.25">
      <c r="B474">
        <v>131</v>
      </c>
      <c r="D474">
        <f t="shared" si="1"/>
        <v>3</v>
      </c>
    </row>
    <row r="475" spans="2:4" x14ac:dyDescent="0.25">
      <c r="B475">
        <v>136</v>
      </c>
      <c r="D475">
        <f t="shared" si="1"/>
        <v>7</v>
      </c>
    </row>
    <row r="476" spans="2:4" x14ac:dyDescent="0.25">
      <c r="B476">
        <v>128</v>
      </c>
      <c r="D476">
        <f t="shared" si="1"/>
        <v>4</v>
      </c>
    </row>
    <row r="477" spans="2:4" x14ac:dyDescent="0.25">
      <c r="B477">
        <v>124</v>
      </c>
      <c r="D477">
        <f t="shared" si="1"/>
        <v>3</v>
      </c>
    </row>
    <row r="478" spans="2:4" x14ac:dyDescent="0.25">
      <c r="B478">
        <v>132</v>
      </c>
      <c r="D478">
        <f t="shared" si="1"/>
        <v>6</v>
      </c>
    </row>
    <row r="479" spans="2:4" x14ac:dyDescent="0.25">
      <c r="B479">
        <v>136</v>
      </c>
      <c r="D479">
        <f t="shared" si="1"/>
        <v>7</v>
      </c>
    </row>
    <row r="480" spans="2:4" x14ac:dyDescent="0.25">
      <c r="B480">
        <v>127</v>
      </c>
      <c r="D480">
        <f t="shared" si="1"/>
        <v>3</v>
      </c>
    </row>
    <row r="481" spans="2:4" x14ac:dyDescent="0.25">
      <c r="B481">
        <v>130</v>
      </c>
      <c r="D481">
        <f t="shared" si="1"/>
        <v>7</v>
      </c>
    </row>
    <row r="482" spans="2:4" x14ac:dyDescent="0.25">
      <c r="B482">
        <v>122</v>
      </c>
      <c r="D482">
        <f t="shared" si="1"/>
        <v>4</v>
      </c>
    </row>
    <row r="483" spans="2:4" x14ac:dyDescent="0.25">
      <c r="B483">
        <v>125</v>
      </c>
      <c r="D483">
        <f t="shared" si="1"/>
        <v>8</v>
      </c>
    </row>
    <row r="484" spans="2:4" x14ac:dyDescent="0.25">
      <c r="B484">
        <v>133</v>
      </c>
      <c r="D484">
        <f t="shared" ref="D484:D498" si="2">COUNTIF($B$419:$B$498,B484)</f>
        <v>6</v>
      </c>
    </row>
    <row r="485" spans="2:4" x14ac:dyDescent="0.25">
      <c r="B485">
        <v>140</v>
      </c>
      <c r="D485">
        <f t="shared" si="2"/>
        <v>3</v>
      </c>
    </row>
    <row r="486" spans="2:4" x14ac:dyDescent="0.25">
      <c r="B486">
        <v>126</v>
      </c>
      <c r="D486">
        <f t="shared" si="2"/>
        <v>4</v>
      </c>
    </row>
    <row r="487" spans="2:4" x14ac:dyDescent="0.25">
      <c r="B487">
        <v>133</v>
      </c>
      <c r="D487">
        <f t="shared" si="2"/>
        <v>6</v>
      </c>
    </row>
    <row r="488" spans="2:4" x14ac:dyDescent="0.25">
      <c r="B488">
        <v>135</v>
      </c>
      <c r="D488">
        <f t="shared" si="2"/>
        <v>4</v>
      </c>
    </row>
    <row r="489" spans="2:4" x14ac:dyDescent="0.25">
      <c r="B489">
        <v>130</v>
      </c>
      <c r="D489">
        <f t="shared" si="2"/>
        <v>7</v>
      </c>
    </row>
    <row r="490" spans="2:4" x14ac:dyDescent="0.25">
      <c r="B490">
        <v>134</v>
      </c>
      <c r="D490">
        <f t="shared" si="2"/>
        <v>3</v>
      </c>
    </row>
    <row r="491" spans="2:4" x14ac:dyDescent="0.25">
      <c r="B491">
        <v>141</v>
      </c>
      <c r="D491">
        <f t="shared" si="2"/>
        <v>4</v>
      </c>
    </row>
    <row r="492" spans="2:4" x14ac:dyDescent="0.25">
      <c r="B492">
        <v>119</v>
      </c>
      <c r="D492">
        <f t="shared" si="2"/>
        <v>3</v>
      </c>
    </row>
    <row r="493" spans="2:4" x14ac:dyDescent="0.25">
      <c r="B493">
        <v>125</v>
      </c>
      <c r="D493">
        <f t="shared" si="2"/>
        <v>8</v>
      </c>
    </row>
    <row r="494" spans="2:4" x14ac:dyDescent="0.25">
      <c r="B494">
        <v>131</v>
      </c>
      <c r="D494">
        <f t="shared" si="2"/>
        <v>3</v>
      </c>
    </row>
    <row r="495" spans="2:4" x14ac:dyDescent="0.25">
      <c r="B495">
        <v>136</v>
      </c>
      <c r="D495">
        <f t="shared" si="2"/>
        <v>7</v>
      </c>
    </row>
    <row r="496" spans="2:4" x14ac:dyDescent="0.25">
      <c r="B496">
        <v>128</v>
      </c>
      <c r="D496">
        <f t="shared" si="2"/>
        <v>4</v>
      </c>
    </row>
    <row r="497" spans="1:12" x14ac:dyDescent="0.25">
      <c r="B497">
        <v>124</v>
      </c>
      <c r="D497">
        <f t="shared" si="2"/>
        <v>3</v>
      </c>
    </row>
    <row r="498" spans="1:12" x14ac:dyDescent="0.25">
      <c r="B498">
        <v>132</v>
      </c>
      <c r="D498">
        <f t="shared" si="2"/>
        <v>6</v>
      </c>
    </row>
    <row r="500" spans="1:12" x14ac:dyDescent="0.25">
      <c r="A500">
        <v>14</v>
      </c>
    </row>
    <row r="501" spans="1:12" x14ac:dyDescent="0.25">
      <c r="B501" t="s">
        <v>172</v>
      </c>
      <c r="C501">
        <v>45</v>
      </c>
      <c r="D501">
        <v>35</v>
      </c>
      <c r="E501">
        <v>40</v>
      </c>
      <c r="F501">
        <v>38</v>
      </c>
      <c r="G501">
        <v>42</v>
      </c>
      <c r="H501">
        <v>37</v>
      </c>
      <c r="I501">
        <v>39</v>
      </c>
      <c r="J501">
        <v>43</v>
      </c>
      <c r="K501">
        <v>44</v>
      </c>
      <c r="L501">
        <v>41</v>
      </c>
    </row>
    <row r="502" spans="1:12" x14ac:dyDescent="0.25">
      <c r="B502" t="s">
        <v>173</v>
      </c>
      <c r="C502">
        <v>32</v>
      </c>
      <c r="D502">
        <v>28</v>
      </c>
      <c r="E502">
        <v>30</v>
      </c>
      <c r="F502">
        <v>34</v>
      </c>
      <c r="G502">
        <v>33</v>
      </c>
      <c r="H502">
        <v>35</v>
      </c>
      <c r="I502">
        <v>31</v>
      </c>
      <c r="J502">
        <v>29</v>
      </c>
      <c r="K502">
        <v>36</v>
      </c>
      <c r="L502">
        <v>37</v>
      </c>
    </row>
    <row r="503" spans="1:12" x14ac:dyDescent="0.25">
      <c r="B503" t="s">
        <v>174</v>
      </c>
      <c r="C503">
        <v>40</v>
      </c>
      <c r="D503">
        <v>39</v>
      </c>
      <c r="E503">
        <v>42</v>
      </c>
      <c r="F503">
        <v>41</v>
      </c>
      <c r="G503">
        <v>38</v>
      </c>
      <c r="H503">
        <v>43</v>
      </c>
      <c r="I503">
        <v>45</v>
      </c>
      <c r="J503">
        <v>44</v>
      </c>
      <c r="K503">
        <v>41</v>
      </c>
      <c r="L503">
        <v>37</v>
      </c>
    </row>
    <row r="505" spans="1:12" x14ac:dyDescent="0.25">
      <c r="B505" t="s">
        <v>175</v>
      </c>
      <c r="F505" t="s">
        <v>179</v>
      </c>
    </row>
    <row r="507" spans="1:12" x14ac:dyDescent="0.25">
      <c r="B507" t="s">
        <v>176</v>
      </c>
      <c r="C507">
        <f>AVERAGE(C501:L501)</f>
        <v>40.4</v>
      </c>
      <c r="F507">
        <f>MAX(C501:L501)-MIN(C501:L501)</f>
        <v>10</v>
      </c>
    </row>
    <row r="508" spans="1:12" x14ac:dyDescent="0.25">
      <c r="B508" t="s">
        <v>177</v>
      </c>
      <c r="C508">
        <f>AVERAGE(C502:L502)</f>
        <v>32.5</v>
      </c>
      <c r="F508">
        <f>MAX(C502:L502)-MIN(C502:L502)</f>
        <v>9</v>
      </c>
    </row>
    <row r="509" spans="1:12" x14ac:dyDescent="0.25">
      <c r="B509" t="s">
        <v>178</v>
      </c>
      <c r="C509">
        <f>AVERAGE(C503:L503)</f>
        <v>41</v>
      </c>
      <c r="F509">
        <f>MAX(C503:L503)-MIN(C503:L503)</f>
        <v>8</v>
      </c>
    </row>
    <row r="521" spans="1:11" ht="26.25" x14ac:dyDescent="0.4">
      <c r="C521" s="8" t="s">
        <v>180</v>
      </c>
    </row>
    <row r="523" spans="1:11" x14ac:dyDescent="0.25">
      <c r="A523">
        <v>1</v>
      </c>
    </row>
    <row r="524" spans="1:11" x14ac:dyDescent="0.25">
      <c r="B524">
        <v>-2.5</v>
      </c>
      <c r="C524">
        <v>1.3</v>
      </c>
      <c r="D524">
        <v>-0.8</v>
      </c>
      <c r="E524">
        <v>-1.9</v>
      </c>
      <c r="F524">
        <v>2.1</v>
      </c>
      <c r="G524">
        <v>0.5</v>
      </c>
      <c r="H524">
        <v>-1.2</v>
      </c>
      <c r="I524">
        <v>1.8</v>
      </c>
      <c r="J524">
        <v>-0.5</v>
      </c>
      <c r="K524">
        <v>2.2999999999999998</v>
      </c>
    </row>
    <row r="525" spans="1:11" x14ac:dyDescent="0.25">
      <c r="B525">
        <v>-0.7</v>
      </c>
      <c r="C525">
        <v>1.2</v>
      </c>
      <c r="D525">
        <v>-1.5</v>
      </c>
      <c r="E525">
        <v>-0.3</v>
      </c>
      <c r="F525">
        <v>2.6</v>
      </c>
      <c r="G525">
        <v>1.1000000000000001</v>
      </c>
      <c r="H525">
        <v>-1.7</v>
      </c>
      <c r="I525">
        <v>0.9</v>
      </c>
      <c r="J525">
        <v>-1.4</v>
      </c>
      <c r="K525">
        <v>0.3</v>
      </c>
    </row>
    <row r="526" spans="1:11" x14ac:dyDescent="0.25">
      <c r="B526">
        <v>1.9</v>
      </c>
      <c r="C526">
        <v>-1.1000000000000001</v>
      </c>
      <c r="D526">
        <v>-0.4</v>
      </c>
      <c r="E526">
        <v>2.2000000000000002</v>
      </c>
      <c r="F526">
        <v>-0.9</v>
      </c>
      <c r="G526">
        <v>1.6</v>
      </c>
      <c r="H526">
        <v>-0.6</v>
      </c>
      <c r="I526">
        <v>-1.3</v>
      </c>
      <c r="J526">
        <v>2.4</v>
      </c>
      <c r="K526">
        <v>0.7</v>
      </c>
    </row>
    <row r="527" spans="1:11" x14ac:dyDescent="0.25">
      <c r="B527">
        <v>-1.8</v>
      </c>
      <c r="C527">
        <v>1.5</v>
      </c>
      <c r="D527">
        <v>-0.2</v>
      </c>
      <c r="E527">
        <v>-2.1</v>
      </c>
      <c r="F527">
        <v>2.8</v>
      </c>
      <c r="G527">
        <v>0.8</v>
      </c>
      <c r="H527">
        <v>-1.6</v>
      </c>
      <c r="I527">
        <v>1.4</v>
      </c>
      <c r="J527">
        <v>-0.1</v>
      </c>
      <c r="K527">
        <v>2.5</v>
      </c>
    </row>
    <row r="528" spans="1:11" x14ac:dyDescent="0.25">
      <c r="B528">
        <v>-1</v>
      </c>
      <c r="C528">
        <v>1.7</v>
      </c>
      <c r="D528">
        <v>-0.9</v>
      </c>
      <c r="E528">
        <v>-2</v>
      </c>
      <c r="F528">
        <v>2.7</v>
      </c>
      <c r="G528">
        <v>0.6</v>
      </c>
      <c r="H528">
        <v>-1.4</v>
      </c>
      <c r="I528">
        <v>1.1000000000000001</v>
      </c>
      <c r="J528">
        <v>-0.3</v>
      </c>
      <c r="K528">
        <v>2</v>
      </c>
    </row>
    <row r="530" spans="1:11" x14ac:dyDescent="0.25">
      <c r="C530" t="s">
        <v>181</v>
      </c>
      <c r="D530">
        <f>SKEW(B524:K528)</f>
        <v>5.4546017084340551E-2</v>
      </c>
    </row>
    <row r="531" spans="1:11" x14ac:dyDescent="0.25">
      <c r="C531" t="s">
        <v>182</v>
      </c>
      <c r="D531">
        <f>KURT(B524:K528)</f>
        <v>-1.3042496425917365</v>
      </c>
    </row>
    <row r="533" spans="1:11" x14ac:dyDescent="0.25">
      <c r="B533" t="s">
        <v>189</v>
      </c>
    </row>
    <row r="535" spans="1:11" x14ac:dyDescent="0.25">
      <c r="A535">
        <v>2</v>
      </c>
    </row>
    <row r="536" spans="1:11" x14ac:dyDescent="0.25">
      <c r="B536">
        <v>3.9</v>
      </c>
      <c r="C536">
        <v>2.5</v>
      </c>
      <c r="D536">
        <v>4.8</v>
      </c>
      <c r="E536">
        <v>3.2</v>
      </c>
      <c r="F536">
        <v>2.1</v>
      </c>
      <c r="G536">
        <v>4.5</v>
      </c>
      <c r="H536">
        <v>2.9</v>
      </c>
      <c r="I536">
        <v>2.2999999999999998</v>
      </c>
      <c r="J536">
        <v>3.1</v>
      </c>
      <c r="K536">
        <v>4.2</v>
      </c>
    </row>
    <row r="537" spans="1:11" x14ac:dyDescent="0.25">
      <c r="B537">
        <v>2.8</v>
      </c>
      <c r="C537">
        <v>4.0999999999999996</v>
      </c>
      <c r="D537">
        <v>2.6</v>
      </c>
      <c r="E537">
        <v>2.4</v>
      </c>
      <c r="F537">
        <v>4.7</v>
      </c>
      <c r="G537">
        <v>3.3</v>
      </c>
      <c r="H537">
        <v>2.7</v>
      </c>
      <c r="I537">
        <v>3</v>
      </c>
      <c r="J537">
        <v>4.3</v>
      </c>
      <c r="K537">
        <v>3.7</v>
      </c>
    </row>
    <row r="538" spans="1:11" x14ac:dyDescent="0.25">
      <c r="B538">
        <v>2.2000000000000002</v>
      </c>
      <c r="C538">
        <v>3.6</v>
      </c>
      <c r="D538">
        <v>4</v>
      </c>
      <c r="E538">
        <v>2.7</v>
      </c>
      <c r="F538">
        <v>3.8</v>
      </c>
      <c r="G538">
        <v>3.5</v>
      </c>
      <c r="H538">
        <v>3.2</v>
      </c>
      <c r="I538">
        <v>4.4000000000000004</v>
      </c>
      <c r="J538">
        <v>2</v>
      </c>
      <c r="K538">
        <v>3.4</v>
      </c>
    </row>
    <row r="539" spans="1:11" x14ac:dyDescent="0.25">
      <c r="B539">
        <v>3.1</v>
      </c>
      <c r="C539">
        <v>2.9</v>
      </c>
      <c r="D539">
        <v>4.5999999999999996</v>
      </c>
      <c r="E539">
        <v>3.3</v>
      </c>
      <c r="F539">
        <v>2.5</v>
      </c>
      <c r="G539">
        <v>4.9000000000000004</v>
      </c>
      <c r="H539">
        <v>2.8</v>
      </c>
      <c r="I539">
        <v>3</v>
      </c>
      <c r="J539">
        <v>4.2</v>
      </c>
      <c r="K539">
        <v>3.9</v>
      </c>
    </row>
    <row r="540" spans="1:11" x14ac:dyDescent="0.25">
      <c r="B540">
        <v>2.8</v>
      </c>
      <c r="C540">
        <v>4.0999999999999996</v>
      </c>
      <c r="D540">
        <v>2.6</v>
      </c>
      <c r="E540">
        <v>2.4</v>
      </c>
      <c r="F540">
        <v>4.7</v>
      </c>
      <c r="G540">
        <v>3.3</v>
      </c>
      <c r="H540">
        <v>2.7</v>
      </c>
      <c r="I540">
        <v>3</v>
      </c>
      <c r="J540">
        <v>4.3</v>
      </c>
      <c r="K540">
        <v>3.7</v>
      </c>
    </row>
    <row r="541" spans="1:11" x14ac:dyDescent="0.25">
      <c r="B541">
        <v>2.2000000000000002</v>
      </c>
      <c r="C541">
        <v>3.6</v>
      </c>
      <c r="D541">
        <v>4</v>
      </c>
      <c r="E541">
        <v>2.7</v>
      </c>
      <c r="F541">
        <v>3.8</v>
      </c>
      <c r="G541">
        <v>3.5</v>
      </c>
      <c r="H541">
        <v>3.2</v>
      </c>
      <c r="I541">
        <v>4.4000000000000004</v>
      </c>
      <c r="J541">
        <v>3.2</v>
      </c>
      <c r="K541">
        <v>4.4000000000000004</v>
      </c>
    </row>
    <row r="542" spans="1:11" x14ac:dyDescent="0.25">
      <c r="B542">
        <v>2</v>
      </c>
      <c r="C542">
        <v>3.4</v>
      </c>
      <c r="D542">
        <v>3.1</v>
      </c>
      <c r="E542">
        <v>2.9</v>
      </c>
      <c r="F542">
        <v>4.5999999999999996</v>
      </c>
      <c r="G542">
        <v>3.3</v>
      </c>
      <c r="H542">
        <v>2.5</v>
      </c>
      <c r="I542">
        <v>4.9000000000000004</v>
      </c>
      <c r="J542">
        <v>2</v>
      </c>
      <c r="K542">
        <v>3.4</v>
      </c>
    </row>
    <row r="543" spans="1:11" x14ac:dyDescent="0.25">
      <c r="B543">
        <v>3.1</v>
      </c>
      <c r="C543">
        <v>2.9</v>
      </c>
      <c r="D543">
        <v>4.5999999999999996</v>
      </c>
      <c r="E543">
        <v>3.3</v>
      </c>
      <c r="F543">
        <v>2.5</v>
      </c>
      <c r="G543">
        <v>4.9000000000000004</v>
      </c>
      <c r="H543">
        <v>2.8</v>
      </c>
      <c r="I543">
        <v>3</v>
      </c>
      <c r="J543">
        <v>4.2</v>
      </c>
      <c r="K543">
        <v>3.9</v>
      </c>
    </row>
    <row r="544" spans="1:11" x14ac:dyDescent="0.25">
      <c r="B544">
        <v>2.8</v>
      </c>
      <c r="C544">
        <v>4.0999999999999996</v>
      </c>
      <c r="D544">
        <v>2.6</v>
      </c>
      <c r="E544">
        <v>2.4</v>
      </c>
      <c r="F544">
        <v>4.7</v>
      </c>
      <c r="G544">
        <v>3.3</v>
      </c>
      <c r="H544">
        <v>2.7</v>
      </c>
      <c r="I544">
        <v>3</v>
      </c>
      <c r="J544">
        <v>4.3</v>
      </c>
      <c r="K544">
        <v>3.7</v>
      </c>
    </row>
    <row r="545" spans="1:11" x14ac:dyDescent="0.25">
      <c r="B545">
        <v>2.2000000000000002</v>
      </c>
      <c r="C545">
        <v>3.6</v>
      </c>
      <c r="D545">
        <v>4</v>
      </c>
      <c r="E545">
        <v>2.7</v>
      </c>
      <c r="F545">
        <v>3.8</v>
      </c>
      <c r="G545">
        <v>3.5</v>
      </c>
    </row>
    <row r="547" spans="1:11" x14ac:dyDescent="0.25">
      <c r="C547" t="s">
        <v>184</v>
      </c>
      <c r="D547">
        <f>SKEW(B536:K545)</f>
        <v>0.22402536454542157</v>
      </c>
    </row>
    <row r="548" spans="1:11" x14ac:dyDescent="0.25">
      <c r="C548" t="s">
        <v>183</v>
      </c>
      <c r="D548">
        <f>KURT(B536:K545)</f>
        <v>-0.9312091245252927</v>
      </c>
    </row>
    <row r="550" spans="1:11" x14ac:dyDescent="0.25">
      <c r="B550" t="s">
        <v>185</v>
      </c>
    </row>
    <row r="551" spans="1:11" x14ac:dyDescent="0.25">
      <c r="B551" t="s">
        <v>186</v>
      </c>
    </row>
    <row r="553" spans="1:11" x14ac:dyDescent="0.25">
      <c r="A553">
        <v>3</v>
      </c>
    </row>
    <row r="554" spans="1:11" x14ac:dyDescent="0.25">
      <c r="B554">
        <v>4</v>
      </c>
      <c r="C554">
        <v>5</v>
      </c>
      <c r="D554">
        <v>3</v>
      </c>
      <c r="E554">
        <v>4</v>
      </c>
      <c r="F554">
        <v>4</v>
      </c>
      <c r="G554">
        <v>3</v>
      </c>
      <c r="H554">
        <v>2</v>
      </c>
      <c r="I554">
        <v>5</v>
      </c>
      <c r="J554">
        <v>4</v>
      </c>
      <c r="K554">
        <v>3</v>
      </c>
    </row>
    <row r="555" spans="1:11" x14ac:dyDescent="0.25">
      <c r="B555">
        <v>5</v>
      </c>
      <c r="C555">
        <v>4</v>
      </c>
      <c r="D555">
        <v>2</v>
      </c>
      <c r="E555">
        <v>3</v>
      </c>
      <c r="F555">
        <v>4</v>
      </c>
      <c r="G555">
        <v>5</v>
      </c>
      <c r="H555">
        <v>3</v>
      </c>
      <c r="I555">
        <v>4</v>
      </c>
      <c r="J555">
        <v>5</v>
      </c>
      <c r="K555">
        <v>3</v>
      </c>
    </row>
    <row r="556" spans="1:11" x14ac:dyDescent="0.25">
      <c r="B556">
        <v>4</v>
      </c>
      <c r="C556">
        <v>3</v>
      </c>
      <c r="D556">
        <v>2</v>
      </c>
      <c r="E556">
        <v>4</v>
      </c>
      <c r="F556">
        <v>5</v>
      </c>
      <c r="G556">
        <v>3</v>
      </c>
      <c r="H556">
        <v>4</v>
      </c>
      <c r="I556">
        <v>5</v>
      </c>
      <c r="J556">
        <v>4</v>
      </c>
      <c r="K556">
        <v>3</v>
      </c>
    </row>
    <row r="557" spans="1:11" x14ac:dyDescent="0.25">
      <c r="B557">
        <v>3</v>
      </c>
      <c r="C557">
        <v>4</v>
      </c>
      <c r="D557">
        <v>5</v>
      </c>
      <c r="E557">
        <v>2</v>
      </c>
      <c r="F557">
        <v>3</v>
      </c>
      <c r="G557">
        <v>4</v>
      </c>
      <c r="H557">
        <v>4</v>
      </c>
      <c r="I557">
        <v>3</v>
      </c>
      <c r="J557">
        <v>5</v>
      </c>
      <c r="K557">
        <v>4</v>
      </c>
    </row>
    <row r="558" spans="1:11" x14ac:dyDescent="0.25">
      <c r="B558">
        <v>3</v>
      </c>
      <c r="C558">
        <v>4</v>
      </c>
      <c r="D558">
        <v>5</v>
      </c>
      <c r="E558">
        <v>4</v>
      </c>
      <c r="F558">
        <v>2</v>
      </c>
      <c r="G558">
        <v>3</v>
      </c>
      <c r="H558">
        <v>4</v>
      </c>
      <c r="I558">
        <v>5</v>
      </c>
      <c r="J558">
        <v>3</v>
      </c>
      <c r="K558">
        <v>4</v>
      </c>
    </row>
    <row r="559" spans="1:11" x14ac:dyDescent="0.25">
      <c r="B559">
        <v>5</v>
      </c>
      <c r="C559">
        <v>4</v>
      </c>
      <c r="D559">
        <v>3</v>
      </c>
      <c r="E559">
        <v>4</v>
      </c>
      <c r="F559">
        <v>5</v>
      </c>
      <c r="G559">
        <v>3</v>
      </c>
      <c r="H559">
        <v>4</v>
      </c>
      <c r="I559">
        <v>5</v>
      </c>
      <c r="J559">
        <v>4</v>
      </c>
      <c r="K559">
        <v>3</v>
      </c>
    </row>
    <row r="560" spans="1:11" x14ac:dyDescent="0.25">
      <c r="B560">
        <v>3</v>
      </c>
      <c r="C560">
        <v>4</v>
      </c>
      <c r="D560">
        <v>5</v>
      </c>
      <c r="E560">
        <v>2</v>
      </c>
      <c r="F560">
        <v>3</v>
      </c>
      <c r="G560">
        <v>4</v>
      </c>
      <c r="H560">
        <v>4</v>
      </c>
      <c r="I560">
        <v>3</v>
      </c>
      <c r="J560">
        <v>5</v>
      </c>
      <c r="K560">
        <v>4</v>
      </c>
    </row>
    <row r="561" spans="1:11" x14ac:dyDescent="0.25">
      <c r="B561">
        <v>3</v>
      </c>
      <c r="C561">
        <v>4</v>
      </c>
      <c r="D561">
        <v>5</v>
      </c>
      <c r="E561">
        <v>4</v>
      </c>
      <c r="F561">
        <v>2</v>
      </c>
      <c r="G561">
        <v>3</v>
      </c>
      <c r="H561">
        <v>4</v>
      </c>
      <c r="I561">
        <v>5</v>
      </c>
      <c r="J561">
        <v>3</v>
      </c>
      <c r="K561">
        <v>4</v>
      </c>
    </row>
    <row r="562" spans="1:11" x14ac:dyDescent="0.25">
      <c r="B562">
        <v>5</v>
      </c>
      <c r="C562">
        <v>4</v>
      </c>
      <c r="D562">
        <v>3</v>
      </c>
      <c r="E562">
        <v>4</v>
      </c>
      <c r="F562">
        <v>5</v>
      </c>
      <c r="G562">
        <v>3</v>
      </c>
      <c r="H562">
        <v>4</v>
      </c>
      <c r="I562">
        <v>5</v>
      </c>
      <c r="J562">
        <v>4</v>
      </c>
      <c r="K562">
        <v>3</v>
      </c>
    </row>
    <row r="563" spans="1:11" x14ac:dyDescent="0.25">
      <c r="B563">
        <v>3</v>
      </c>
      <c r="C563">
        <v>4</v>
      </c>
      <c r="D563">
        <v>5</v>
      </c>
      <c r="E563">
        <v>2</v>
      </c>
      <c r="F563">
        <v>3</v>
      </c>
      <c r="G563">
        <v>4</v>
      </c>
      <c r="H563">
        <v>4</v>
      </c>
      <c r="I563">
        <v>3</v>
      </c>
      <c r="J563">
        <v>5</v>
      </c>
      <c r="K563">
        <v>4</v>
      </c>
    </row>
    <row r="565" spans="1:11" x14ac:dyDescent="0.25">
      <c r="C565" t="s">
        <v>184</v>
      </c>
      <c r="D565">
        <f>SKEW(B554:K563)</f>
        <v>-0.21090973977304461</v>
      </c>
    </row>
    <row r="566" spans="1:11" x14ac:dyDescent="0.25">
      <c r="C566" t="s">
        <v>183</v>
      </c>
      <c r="D566">
        <f>KURT(B554:K563)</f>
        <v>-0.74525627211662515</v>
      </c>
    </row>
    <row r="568" spans="1:11" x14ac:dyDescent="0.25">
      <c r="B568" t="s">
        <v>187</v>
      </c>
    </row>
    <row r="569" spans="1:11" x14ac:dyDescent="0.25">
      <c r="B569" t="s">
        <v>188</v>
      </c>
    </row>
    <row r="570" spans="1:11" x14ac:dyDescent="0.25">
      <c r="B570" t="s">
        <v>190</v>
      </c>
    </row>
    <row r="572" spans="1:11" x14ac:dyDescent="0.25">
      <c r="A572">
        <v>4</v>
      </c>
    </row>
    <row r="573" spans="1:11" x14ac:dyDescent="0.25">
      <c r="B573">
        <v>280</v>
      </c>
      <c r="C573">
        <v>350</v>
      </c>
      <c r="D573">
        <v>310</v>
      </c>
      <c r="E573">
        <v>270</v>
      </c>
      <c r="F573">
        <v>390</v>
      </c>
      <c r="G573">
        <v>320</v>
      </c>
      <c r="H573">
        <v>290</v>
      </c>
      <c r="I573">
        <v>340</v>
      </c>
      <c r="J573">
        <v>310</v>
      </c>
      <c r="K573">
        <v>380</v>
      </c>
    </row>
    <row r="574" spans="1:11" x14ac:dyDescent="0.25">
      <c r="B574">
        <v>270</v>
      </c>
      <c r="C574">
        <v>350</v>
      </c>
      <c r="D574">
        <v>300</v>
      </c>
      <c r="E574">
        <v>330</v>
      </c>
      <c r="F574">
        <v>370</v>
      </c>
      <c r="G574">
        <v>310</v>
      </c>
      <c r="H574">
        <v>280</v>
      </c>
      <c r="I574">
        <v>320</v>
      </c>
      <c r="J574">
        <v>350</v>
      </c>
      <c r="K574">
        <v>290</v>
      </c>
    </row>
    <row r="575" spans="1:11" x14ac:dyDescent="0.25">
      <c r="B575">
        <v>270</v>
      </c>
      <c r="C575">
        <v>350</v>
      </c>
      <c r="D575">
        <v>300</v>
      </c>
      <c r="E575">
        <v>330</v>
      </c>
      <c r="F575">
        <v>370</v>
      </c>
      <c r="G575">
        <v>310</v>
      </c>
      <c r="H575">
        <v>280</v>
      </c>
      <c r="I575">
        <v>320</v>
      </c>
      <c r="J575">
        <v>350</v>
      </c>
      <c r="K575">
        <v>290</v>
      </c>
    </row>
    <row r="576" spans="1:11" x14ac:dyDescent="0.25">
      <c r="B576">
        <v>270</v>
      </c>
      <c r="C576">
        <v>350</v>
      </c>
      <c r="D576">
        <v>300</v>
      </c>
      <c r="E576">
        <v>330</v>
      </c>
      <c r="F576">
        <v>370</v>
      </c>
      <c r="G576">
        <v>310</v>
      </c>
      <c r="H576">
        <v>280</v>
      </c>
      <c r="I576">
        <v>320</v>
      </c>
      <c r="J576">
        <v>350</v>
      </c>
      <c r="K576">
        <v>290</v>
      </c>
    </row>
    <row r="577" spans="1:11" x14ac:dyDescent="0.25">
      <c r="B577">
        <v>270</v>
      </c>
      <c r="C577">
        <v>350</v>
      </c>
      <c r="D577">
        <v>300</v>
      </c>
      <c r="E577">
        <v>330</v>
      </c>
      <c r="F577">
        <v>370</v>
      </c>
      <c r="G577">
        <v>310</v>
      </c>
      <c r="H577">
        <v>280</v>
      </c>
      <c r="I577">
        <v>320</v>
      </c>
      <c r="J577">
        <v>350</v>
      </c>
      <c r="K577">
        <v>290</v>
      </c>
    </row>
    <row r="578" spans="1:11" x14ac:dyDescent="0.25">
      <c r="B578">
        <v>270</v>
      </c>
      <c r="C578">
        <v>350</v>
      </c>
      <c r="D578">
        <v>300</v>
      </c>
      <c r="E578">
        <v>330</v>
      </c>
      <c r="F578">
        <v>370</v>
      </c>
      <c r="G578">
        <v>310</v>
      </c>
      <c r="H578">
        <v>280</v>
      </c>
      <c r="I578">
        <v>320</v>
      </c>
      <c r="J578">
        <v>350</v>
      </c>
      <c r="K578">
        <v>290</v>
      </c>
    </row>
    <row r="579" spans="1:11" x14ac:dyDescent="0.25">
      <c r="B579">
        <v>270</v>
      </c>
      <c r="C579">
        <v>350</v>
      </c>
      <c r="D579">
        <v>300</v>
      </c>
      <c r="E579">
        <v>330</v>
      </c>
      <c r="F579">
        <v>370</v>
      </c>
      <c r="G579">
        <v>310</v>
      </c>
      <c r="H579">
        <v>280</v>
      </c>
      <c r="I579">
        <v>320</v>
      </c>
      <c r="J579">
        <v>350</v>
      </c>
      <c r="K579">
        <v>290</v>
      </c>
    </row>
    <row r="580" spans="1:11" x14ac:dyDescent="0.25">
      <c r="B580">
        <v>270</v>
      </c>
      <c r="C580">
        <v>350</v>
      </c>
      <c r="D580">
        <v>300</v>
      </c>
      <c r="E580">
        <v>330</v>
      </c>
      <c r="F580">
        <v>370</v>
      </c>
      <c r="G580">
        <v>310</v>
      </c>
      <c r="H580">
        <v>280</v>
      </c>
      <c r="I580">
        <v>320</v>
      </c>
      <c r="J580">
        <v>350</v>
      </c>
      <c r="K580">
        <v>290</v>
      </c>
    </row>
    <row r="581" spans="1:11" x14ac:dyDescent="0.25">
      <c r="B581">
        <v>270</v>
      </c>
      <c r="C581">
        <v>350</v>
      </c>
      <c r="D581">
        <v>300</v>
      </c>
      <c r="E581">
        <v>330</v>
      </c>
      <c r="F581">
        <v>370</v>
      </c>
      <c r="G581">
        <v>310</v>
      </c>
      <c r="H581">
        <v>280</v>
      </c>
      <c r="I581">
        <v>320</v>
      </c>
      <c r="J581">
        <v>350</v>
      </c>
      <c r="K581">
        <v>290</v>
      </c>
    </row>
    <row r="582" spans="1:11" x14ac:dyDescent="0.25">
      <c r="B582">
        <v>270</v>
      </c>
      <c r="C582">
        <v>350</v>
      </c>
      <c r="D582">
        <v>300</v>
      </c>
      <c r="E582">
        <v>330</v>
      </c>
      <c r="F582">
        <v>370</v>
      </c>
      <c r="G582">
        <v>310</v>
      </c>
      <c r="H582">
        <v>280</v>
      </c>
      <c r="I582">
        <v>320</v>
      </c>
      <c r="J582">
        <v>350</v>
      </c>
      <c r="K582">
        <v>290</v>
      </c>
    </row>
    <row r="584" spans="1:11" x14ac:dyDescent="0.25">
      <c r="C584" t="s">
        <v>184</v>
      </c>
      <c r="D584">
        <f>SKEW(B573:K582)</f>
        <v>0.2092186247974063</v>
      </c>
    </row>
    <row r="585" spans="1:11" x14ac:dyDescent="0.25">
      <c r="C585" t="s">
        <v>183</v>
      </c>
      <c r="D585">
        <f>KURT(B573:K582)</f>
        <v>-1.0374244845101974</v>
      </c>
    </row>
    <row r="587" spans="1:11" x14ac:dyDescent="0.25">
      <c r="B587" t="s">
        <v>191</v>
      </c>
    </row>
    <row r="588" spans="1:11" x14ac:dyDescent="0.25">
      <c r="B588" t="s">
        <v>192</v>
      </c>
    </row>
    <row r="590" spans="1:11" x14ac:dyDescent="0.25">
      <c r="A590">
        <v>5</v>
      </c>
    </row>
    <row r="591" spans="1:11" x14ac:dyDescent="0.25">
      <c r="B591">
        <v>12</v>
      </c>
      <c r="C591">
        <v>18</v>
      </c>
      <c r="D591">
        <v>15</v>
      </c>
      <c r="E591">
        <v>22</v>
      </c>
      <c r="F591">
        <v>20</v>
      </c>
      <c r="G591">
        <v>14</v>
      </c>
      <c r="H591">
        <v>16</v>
      </c>
      <c r="I591">
        <v>21</v>
      </c>
      <c r="J591">
        <v>19</v>
      </c>
      <c r="K591">
        <v>17</v>
      </c>
    </row>
    <row r="592" spans="1:11" x14ac:dyDescent="0.25">
      <c r="B592">
        <v>22</v>
      </c>
      <c r="C592">
        <v>19</v>
      </c>
      <c r="D592">
        <v>13</v>
      </c>
      <c r="E592">
        <v>16</v>
      </c>
      <c r="F592">
        <v>21</v>
      </c>
      <c r="G592">
        <v>22</v>
      </c>
      <c r="H592">
        <v>17</v>
      </c>
      <c r="I592">
        <v>19</v>
      </c>
      <c r="J592">
        <v>22</v>
      </c>
      <c r="K592">
        <v>18</v>
      </c>
    </row>
    <row r="593" spans="2:11" x14ac:dyDescent="0.25">
      <c r="B593">
        <v>14</v>
      </c>
      <c r="C593">
        <v>20</v>
      </c>
      <c r="D593">
        <v>19</v>
      </c>
      <c r="E593">
        <v>17</v>
      </c>
      <c r="F593">
        <v>22</v>
      </c>
      <c r="G593">
        <v>18</v>
      </c>
      <c r="H593">
        <v>15</v>
      </c>
      <c r="I593">
        <v>21</v>
      </c>
      <c r="J593">
        <v>20</v>
      </c>
      <c r="K593">
        <v>16</v>
      </c>
    </row>
    <row r="594" spans="2:11" x14ac:dyDescent="0.25">
      <c r="B594">
        <v>12</v>
      </c>
      <c r="C594">
        <v>18</v>
      </c>
      <c r="D594">
        <v>15</v>
      </c>
      <c r="E594">
        <v>22</v>
      </c>
      <c r="F594">
        <v>20</v>
      </c>
      <c r="G594">
        <v>14</v>
      </c>
      <c r="H594">
        <v>16</v>
      </c>
      <c r="I594">
        <v>21</v>
      </c>
      <c r="J594">
        <v>19</v>
      </c>
      <c r="K594">
        <v>17</v>
      </c>
    </row>
    <row r="595" spans="2:11" x14ac:dyDescent="0.25">
      <c r="B595">
        <v>22</v>
      </c>
      <c r="C595">
        <v>19</v>
      </c>
      <c r="D595">
        <v>13</v>
      </c>
      <c r="E595">
        <v>16</v>
      </c>
      <c r="F595">
        <v>21</v>
      </c>
      <c r="G595">
        <v>22</v>
      </c>
      <c r="H595">
        <v>17</v>
      </c>
      <c r="I595">
        <v>19</v>
      </c>
      <c r="J595">
        <v>22</v>
      </c>
      <c r="K595">
        <v>18</v>
      </c>
    </row>
    <row r="596" spans="2:11" x14ac:dyDescent="0.25">
      <c r="B596">
        <v>14</v>
      </c>
      <c r="C596">
        <v>20</v>
      </c>
      <c r="D596">
        <v>19</v>
      </c>
      <c r="E596">
        <v>17</v>
      </c>
      <c r="F596">
        <v>22</v>
      </c>
      <c r="G596">
        <v>18</v>
      </c>
      <c r="H596">
        <v>15</v>
      </c>
      <c r="I596">
        <v>21</v>
      </c>
      <c r="J596">
        <v>20</v>
      </c>
      <c r="K596">
        <v>16</v>
      </c>
    </row>
    <row r="597" spans="2:11" x14ac:dyDescent="0.25">
      <c r="B597">
        <v>12</v>
      </c>
      <c r="C597">
        <v>18</v>
      </c>
      <c r="D597">
        <v>15</v>
      </c>
      <c r="E597">
        <v>22</v>
      </c>
      <c r="F597">
        <v>20</v>
      </c>
      <c r="G597">
        <v>14</v>
      </c>
      <c r="H597">
        <v>16</v>
      </c>
      <c r="I597">
        <v>21</v>
      </c>
      <c r="J597">
        <v>19</v>
      </c>
      <c r="K597">
        <v>17</v>
      </c>
    </row>
    <row r="598" spans="2:11" x14ac:dyDescent="0.25">
      <c r="B598">
        <v>22</v>
      </c>
      <c r="C598">
        <v>19</v>
      </c>
      <c r="D598">
        <v>13</v>
      </c>
      <c r="E598">
        <v>16</v>
      </c>
      <c r="F598">
        <v>21</v>
      </c>
      <c r="G598">
        <v>22</v>
      </c>
      <c r="H598">
        <v>17</v>
      </c>
      <c r="I598">
        <v>19</v>
      </c>
      <c r="J598">
        <v>22</v>
      </c>
      <c r="K598">
        <v>18</v>
      </c>
    </row>
    <row r="599" spans="2:11" x14ac:dyDescent="0.25">
      <c r="B599">
        <v>14</v>
      </c>
      <c r="C599">
        <v>20</v>
      </c>
      <c r="D599">
        <v>19</v>
      </c>
      <c r="E599">
        <v>17</v>
      </c>
      <c r="F599">
        <v>22</v>
      </c>
      <c r="G599">
        <v>18</v>
      </c>
      <c r="H599">
        <v>15</v>
      </c>
      <c r="I599">
        <v>21</v>
      </c>
      <c r="J599">
        <v>20</v>
      </c>
      <c r="K599">
        <v>16</v>
      </c>
    </row>
    <row r="600" spans="2:11" x14ac:dyDescent="0.25">
      <c r="B600">
        <v>12</v>
      </c>
      <c r="C600">
        <v>18</v>
      </c>
      <c r="D600">
        <v>15</v>
      </c>
      <c r="E600">
        <v>22</v>
      </c>
      <c r="F600">
        <v>20</v>
      </c>
      <c r="G600">
        <v>14</v>
      </c>
      <c r="H600">
        <v>16</v>
      </c>
      <c r="I600">
        <v>21</v>
      </c>
      <c r="J600">
        <v>19</v>
      </c>
      <c r="K600">
        <v>17</v>
      </c>
    </row>
    <row r="602" spans="2:11" x14ac:dyDescent="0.25">
      <c r="C602" t="s">
        <v>184</v>
      </c>
      <c r="D602">
        <f>SKEW(B591:K600)</f>
        <v>-0.3350128722188207</v>
      </c>
    </row>
    <row r="603" spans="2:11" x14ac:dyDescent="0.25">
      <c r="C603" t="s">
        <v>183</v>
      </c>
      <c r="D603">
        <f>KURT(B591:K600)</f>
        <v>-0.88101144669010489</v>
      </c>
    </row>
    <row r="605" spans="2:11" x14ac:dyDescent="0.25">
      <c r="B605" t="s">
        <v>193</v>
      </c>
    </row>
    <row r="608" spans="2:11" ht="26.25" x14ac:dyDescent="0.4">
      <c r="D608" s="9" t="s">
        <v>194</v>
      </c>
      <c r="E608" s="7"/>
      <c r="F608" s="7"/>
      <c r="G608" s="7"/>
      <c r="H608" s="7"/>
    </row>
    <row r="612" spans="1:11" x14ac:dyDescent="0.25">
      <c r="A612">
        <v>1</v>
      </c>
    </row>
    <row r="614" spans="1:11" x14ac:dyDescent="0.25">
      <c r="B614">
        <v>40</v>
      </c>
      <c r="C614">
        <v>45</v>
      </c>
      <c r="D614">
        <v>50</v>
      </c>
      <c r="E614">
        <v>55</v>
      </c>
      <c r="F614">
        <v>60</v>
      </c>
      <c r="G614">
        <v>62</v>
      </c>
      <c r="H614">
        <v>65</v>
      </c>
      <c r="I614">
        <v>68</v>
      </c>
      <c r="J614">
        <v>70</v>
      </c>
      <c r="K614">
        <v>72</v>
      </c>
    </row>
    <row r="615" spans="1:11" x14ac:dyDescent="0.25">
      <c r="B615">
        <v>75</v>
      </c>
      <c r="C615">
        <v>78</v>
      </c>
      <c r="D615">
        <v>80</v>
      </c>
      <c r="E615">
        <v>82</v>
      </c>
      <c r="F615">
        <v>85</v>
      </c>
      <c r="G615">
        <v>88</v>
      </c>
      <c r="H615">
        <v>90</v>
      </c>
      <c r="I615">
        <v>92</v>
      </c>
      <c r="J615">
        <v>95</v>
      </c>
      <c r="K615">
        <v>100</v>
      </c>
    </row>
    <row r="616" spans="1:11" x14ac:dyDescent="0.25">
      <c r="B616">
        <v>105</v>
      </c>
      <c r="C616">
        <v>110</v>
      </c>
      <c r="D616">
        <v>115</v>
      </c>
      <c r="E616">
        <v>120</v>
      </c>
      <c r="F616">
        <v>125</v>
      </c>
      <c r="G616">
        <v>130</v>
      </c>
      <c r="H616">
        <v>135</v>
      </c>
      <c r="I616">
        <v>140</v>
      </c>
      <c r="J616">
        <v>145</v>
      </c>
      <c r="K616">
        <v>150</v>
      </c>
    </row>
    <row r="617" spans="1:11" x14ac:dyDescent="0.25">
      <c r="B617">
        <v>155</v>
      </c>
      <c r="C617">
        <v>160</v>
      </c>
      <c r="D617">
        <v>165</v>
      </c>
      <c r="E617">
        <v>170</v>
      </c>
      <c r="F617">
        <v>175</v>
      </c>
      <c r="G617">
        <v>180</v>
      </c>
      <c r="H617">
        <v>185</v>
      </c>
      <c r="I617">
        <v>190</v>
      </c>
      <c r="J617">
        <v>195</v>
      </c>
      <c r="K617">
        <v>200</v>
      </c>
    </row>
    <row r="618" spans="1:11" x14ac:dyDescent="0.25">
      <c r="B618">
        <v>205</v>
      </c>
      <c r="C618">
        <v>210</v>
      </c>
      <c r="D618">
        <v>215</v>
      </c>
      <c r="E618">
        <v>220</v>
      </c>
      <c r="F618">
        <v>225</v>
      </c>
      <c r="G618">
        <v>230</v>
      </c>
      <c r="H618">
        <v>235</v>
      </c>
      <c r="I618">
        <v>240</v>
      </c>
      <c r="J618">
        <v>245</v>
      </c>
      <c r="K618">
        <v>250</v>
      </c>
    </row>
    <row r="619" spans="1:11" x14ac:dyDescent="0.25">
      <c r="B619">
        <v>255</v>
      </c>
      <c r="C619">
        <v>260</v>
      </c>
      <c r="D619">
        <v>265</v>
      </c>
      <c r="E619">
        <v>270</v>
      </c>
      <c r="F619">
        <v>275</v>
      </c>
      <c r="G619">
        <v>280</v>
      </c>
      <c r="H619">
        <v>285</v>
      </c>
      <c r="I619">
        <v>290</v>
      </c>
      <c r="J619">
        <v>295</v>
      </c>
      <c r="K619">
        <v>300</v>
      </c>
    </row>
    <row r="620" spans="1:11" x14ac:dyDescent="0.25">
      <c r="B620">
        <v>305</v>
      </c>
      <c r="C620">
        <v>310</v>
      </c>
      <c r="D620">
        <v>315</v>
      </c>
      <c r="E620">
        <v>320</v>
      </c>
      <c r="F620">
        <v>325</v>
      </c>
      <c r="G620">
        <v>330</v>
      </c>
      <c r="H620">
        <v>335</v>
      </c>
      <c r="I620">
        <v>340</v>
      </c>
      <c r="J620">
        <v>345</v>
      </c>
      <c r="K620">
        <v>350</v>
      </c>
    </row>
    <row r="621" spans="1:11" x14ac:dyDescent="0.25">
      <c r="B621">
        <v>355</v>
      </c>
      <c r="C621">
        <v>360</v>
      </c>
      <c r="D621">
        <v>365</v>
      </c>
      <c r="E621">
        <v>370</v>
      </c>
      <c r="F621">
        <v>375</v>
      </c>
      <c r="G621">
        <v>380</v>
      </c>
      <c r="H621">
        <v>385</v>
      </c>
      <c r="I621">
        <v>390</v>
      </c>
      <c r="J621">
        <v>395</v>
      </c>
      <c r="K621">
        <v>400</v>
      </c>
    </row>
    <row r="622" spans="1:11" x14ac:dyDescent="0.25">
      <c r="B622">
        <v>405</v>
      </c>
      <c r="C622">
        <v>410</v>
      </c>
      <c r="D622">
        <v>415</v>
      </c>
      <c r="E622">
        <v>420</v>
      </c>
      <c r="F622">
        <v>425</v>
      </c>
      <c r="G622">
        <v>430</v>
      </c>
      <c r="H622">
        <v>435</v>
      </c>
      <c r="I622">
        <v>440</v>
      </c>
      <c r="J622">
        <v>445</v>
      </c>
      <c r="K622">
        <v>450</v>
      </c>
    </row>
    <row r="623" spans="1:11" x14ac:dyDescent="0.25">
      <c r="B623">
        <v>455</v>
      </c>
      <c r="C623">
        <v>460</v>
      </c>
      <c r="D623">
        <v>465</v>
      </c>
      <c r="E623">
        <v>470</v>
      </c>
      <c r="F623">
        <v>475</v>
      </c>
      <c r="G623">
        <v>480</v>
      </c>
      <c r="H623">
        <v>485</v>
      </c>
      <c r="I623">
        <v>490</v>
      </c>
      <c r="J623">
        <v>495</v>
      </c>
      <c r="K623">
        <v>500</v>
      </c>
    </row>
    <row r="625" spans="1:11" x14ac:dyDescent="0.25">
      <c r="C625" t="s">
        <v>195</v>
      </c>
      <c r="E625">
        <f>(10/100)*(101)</f>
        <v>10.100000000000001</v>
      </c>
      <c r="F625" s="6">
        <f>72+(10.1-10)*(75-72)</f>
        <v>72.3</v>
      </c>
      <c r="H625" t="s">
        <v>164</v>
      </c>
      <c r="I625">
        <f>(25/100)*101</f>
        <v>25.25</v>
      </c>
      <c r="J625" s="6">
        <f>(125+130)/2</f>
        <v>127.5</v>
      </c>
    </row>
    <row r="626" spans="1:11" x14ac:dyDescent="0.25">
      <c r="C626" t="s">
        <v>196</v>
      </c>
      <c r="E626">
        <f>(25/100)*(101)</f>
        <v>25.25</v>
      </c>
      <c r="F626" s="6">
        <f>125+(25.25-25)*(130-125)</f>
        <v>126.25</v>
      </c>
      <c r="H626" t="s">
        <v>165</v>
      </c>
      <c r="I626">
        <f>(50/100)*101</f>
        <v>50.5</v>
      </c>
      <c r="J626" s="6">
        <f>(250+255)/2</f>
        <v>252.5</v>
      </c>
    </row>
    <row r="627" spans="1:11" x14ac:dyDescent="0.25">
      <c r="C627" t="s">
        <v>197</v>
      </c>
      <c r="E627">
        <f>(75/100)*(101)</f>
        <v>75.75</v>
      </c>
      <c r="F627" s="6">
        <f>375+(75.75-75)*(380-375)</f>
        <v>378.75</v>
      </c>
      <c r="H627" t="s">
        <v>166</v>
      </c>
      <c r="I627">
        <f>(75/100)*101</f>
        <v>75.75</v>
      </c>
      <c r="J627" s="6">
        <f>(375+380)/2</f>
        <v>377.5</v>
      </c>
    </row>
    <row r="628" spans="1:11" x14ac:dyDescent="0.25">
      <c r="C628" t="s">
        <v>198</v>
      </c>
      <c r="E628">
        <f>(90/100)*101</f>
        <v>90.9</v>
      </c>
      <c r="F628" s="6">
        <f>450+(90.9-90)*(455-450)</f>
        <v>454.5</v>
      </c>
    </row>
    <row r="632" spans="1:11" x14ac:dyDescent="0.25">
      <c r="A632">
        <v>2</v>
      </c>
    </row>
    <row r="633" spans="1:11" x14ac:dyDescent="0.25">
      <c r="B633">
        <v>55</v>
      </c>
      <c r="C633">
        <v>60</v>
      </c>
      <c r="D633">
        <v>62</v>
      </c>
      <c r="E633">
        <v>65</v>
      </c>
      <c r="F633">
        <v>68</v>
      </c>
      <c r="G633">
        <v>70</v>
      </c>
      <c r="H633">
        <v>72</v>
      </c>
      <c r="I633">
        <v>75</v>
      </c>
      <c r="J633">
        <v>78</v>
      </c>
      <c r="K633">
        <v>80</v>
      </c>
    </row>
    <row r="634" spans="1:11" x14ac:dyDescent="0.25">
      <c r="B634">
        <v>82</v>
      </c>
      <c r="C634">
        <v>85</v>
      </c>
      <c r="D634">
        <v>88</v>
      </c>
      <c r="E634">
        <v>90</v>
      </c>
      <c r="F634">
        <v>92</v>
      </c>
      <c r="G634">
        <v>95</v>
      </c>
      <c r="H634">
        <v>100</v>
      </c>
      <c r="I634">
        <v>105</v>
      </c>
      <c r="J634">
        <v>110</v>
      </c>
      <c r="K634">
        <v>115</v>
      </c>
    </row>
    <row r="635" spans="1:11" x14ac:dyDescent="0.25">
      <c r="B635">
        <v>120</v>
      </c>
      <c r="C635">
        <v>125</v>
      </c>
      <c r="D635">
        <v>130</v>
      </c>
      <c r="E635">
        <v>135</v>
      </c>
      <c r="F635">
        <v>140</v>
      </c>
      <c r="G635">
        <v>145</v>
      </c>
      <c r="H635">
        <v>150</v>
      </c>
      <c r="I635">
        <v>155</v>
      </c>
      <c r="J635">
        <v>160</v>
      </c>
      <c r="K635">
        <v>165</v>
      </c>
    </row>
    <row r="636" spans="1:11" x14ac:dyDescent="0.25">
      <c r="B636">
        <v>170</v>
      </c>
      <c r="C636">
        <v>175</v>
      </c>
      <c r="D636">
        <v>180</v>
      </c>
      <c r="E636">
        <v>185</v>
      </c>
      <c r="F636">
        <v>190</v>
      </c>
      <c r="G636">
        <v>195</v>
      </c>
      <c r="H636">
        <v>200</v>
      </c>
      <c r="I636">
        <v>205</v>
      </c>
      <c r="J636">
        <v>210</v>
      </c>
      <c r="K636">
        <v>215</v>
      </c>
    </row>
    <row r="637" spans="1:11" x14ac:dyDescent="0.25">
      <c r="B637">
        <v>220</v>
      </c>
      <c r="C637">
        <v>225</v>
      </c>
      <c r="D637">
        <v>230</v>
      </c>
      <c r="E637">
        <v>235</v>
      </c>
      <c r="F637">
        <v>240</v>
      </c>
      <c r="G637">
        <v>245</v>
      </c>
      <c r="H637">
        <v>250</v>
      </c>
      <c r="I637">
        <v>255</v>
      </c>
      <c r="J637">
        <v>260</v>
      </c>
      <c r="K637">
        <v>265</v>
      </c>
    </row>
    <row r="638" spans="1:11" x14ac:dyDescent="0.25">
      <c r="B638">
        <v>270</v>
      </c>
      <c r="C638">
        <v>275</v>
      </c>
      <c r="D638">
        <v>280</v>
      </c>
      <c r="E638">
        <v>285</v>
      </c>
      <c r="F638">
        <v>290</v>
      </c>
      <c r="G638">
        <v>295</v>
      </c>
      <c r="H638">
        <v>300</v>
      </c>
      <c r="I638">
        <v>305</v>
      </c>
      <c r="J638">
        <v>310</v>
      </c>
      <c r="K638">
        <v>315</v>
      </c>
    </row>
    <row r="639" spans="1:11" x14ac:dyDescent="0.25">
      <c r="B639">
        <v>320</v>
      </c>
      <c r="C639">
        <v>325</v>
      </c>
      <c r="D639">
        <v>330</v>
      </c>
      <c r="E639">
        <v>335</v>
      </c>
      <c r="F639">
        <v>340</v>
      </c>
      <c r="G639">
        <v>345</v>
      </c>
      <c r="H639">
        <v>350</v>
      </c>
      <c r="I639">
        <v>355</v>
      </c>
      <c r="J639">
        <v>360</v>
      </c>
      <c r="K639">
        <v>365</v>
      </c>
    </row>
    <row r="640" spans="1:11" x14ac:dyDescent="0.25">
      <c r="B640">
        <v>370</v>
      </c>
      <c r="C640">
        <v>375</v>
      </c>
      <c r="D640">
        <v>380</v>
      </c>
      <c r="E640">
        <v>385</v>
      </c>
      <c r="F640">
        <v>390</v>
      </c>
      <c r="G640">
        <v>395</v>
      </c>
      <c r="H640">
        <v>400</v>
      </c>
      <c r="I640">
        <v>405</v>
      </c>
      <c r="J640">
        <v>410</v>
      </c>
      <c r="K640">
        <v>415</v>
      </c>
    </row>
    <row r="641" spans="1:11" x14ac:dyDescent="0.25">
      <c r="B641">
        <v>420</v>
      </c>
      <c r="C641">
        <v>425</v>
      </c>
      <c r="D641">
        <v>430</v>
      </c>
      <c r="E641">
        <v>435</v>
      </c>
      <c r="F641">
        <v>440</v>
      </c>
      <c r="G641">
        <v>445</v>
      </c>
      <c r="H641">
        <v>450</v>
      </c>
      <c r="I641">
        <v>455</v>
      </c>
      <c r="J641">
        <v>460</v>
      </c>
      <c r="K641">
        <v>465</v>
      </c>
    </row>
    <row r="642" spans="1:11" x14ac:dyDescent="0.25">
      <c r="B642">
        <v>470</v>
      </c>
      <c r="C642">
        <v>475</v>
      </c>
      <c r="D642">
        <v>480</v>
      </c>
      <c r="E642">
        <v>485</v>
      </c>
      <c r="F642">
        <v>490</v>
      </c>
      <c r="G642">
        <v>495</v>
      </c>
      <c r="H642">
        <v>500</v>
      </c>
      <c r="I642">
        <v>505</v>
      </c>
      <c r="J642">
        <v>510</v>
      </c>
      <c r="K642">
        <v>515</v>
      </c>
    </row>
    <row r="645" spans="1:11" x14ac:dyDescent="0.25">
      <c r="C645" t="s">
        <v>199</v>
      </c>
      <c r="E645">
        <f>(15/100)*101</f>
        <v>15.149999999999999</v>
      </c>
      <c r="F645" s="6">
        <f>92+(15.15-15)*(95-92)</f>
        <v>92.45</v>
      </c>
      <c r="H645" t="s">
        <v>164</v>
      </c>
      <c r="I645">
        <f>(25/100)*101</f>
        <v>25.25</v>
      </c>
      <c r="J645" s="6">
        <f>(140+145)/2</f>
        <v>142.5</v>
      </c>
    </row>
    <row r="646" spans="1:11" x14ac:dyDescent="0.25">
      <c r="C646" t="s">
        <v>200</v>
      </c>
      <c r="E646">
        <f>(50/100)*101</f>
        <v>50.5</v>
      </c>
      <c r="F646" s="6">
        <f>265+(50.5-50)*(270-265)</f>
        <v>267.5</v>
      </c>
      <c r="H646" t="s">
        <v>165</v>
      </c>
      <c r="I646">
        <f>(50/100)*101</f>
        <v>50.5</v>
      </c>
      <c r="J646" s="6">
        <f>(265+270)/2</f>
        <v>267.5</v>
      </c>
    </row>
    <row r="647" spans="1:11" x14ac:dyDescent="0.25">
      <c r="C647" t="s">
        <v>201</v>
      </c>
      <c r="E647">
        <f>(85/100)*101</f>
        <v>85.85</v>
      </c>
      <c r="F647" s="6">
        <f>440+(85.85-85)*(445-440)</f>
        <v>444.25</v>
      </c>
      <c r="H647" t="s">
        <v>166</v>
      </c>
      <c r="I647">
        <f>(75/100)*101</f>
        <v>75.75</v>
      </c>
      <c r="J647" s="6">
        <f>(390+395)/2</f>
        <v>392.5</v>
      </c>
    </row>
    <row r="649" spans="1:11" x14ac:dyDescent="0.25">
      <c r="A649">
        <v>3</v>
      </c>
    </row>
    <row r="650" spans="1:11" x14ac:dyDescent="0.25">
      <c r="B650">
        <v>20</v>
      </c>
      <c r="C650">
        <v>25</v>
      </c>
      <c r="D650">
        <v>30</v>
      </c>
      <c r="E650">
        <v>35</v>
      </c>
      <c r="F650">
        <v>40</v>
      </c>
      <c r="G650">
        <v>45</v>
      </c>
      <c r="H650">
        <v>50</v>
      </c>
      <c r="I650">
        <v>55</v>
      </c>
      <c r="J650">
        <v>60</v>
      </c>
      <c r="K650">
        <v>65</v>
      </c>
    </row>
    <row r="651" spans="1:11" x14ac:dyDescent="0.25">
      <c r="B651">
        <v>70</v>
      </c>
      <c r="C651">
        <v>75</v>
      </c>
      <c r="D651">
        <v>80</v>
      </c>
      <c r="E651">
        <v>85</v>
      </c>
      <c r="F651">
        <v>90</v>
      </c>
      <c r="G651">
        <v>95</v>
      </c>
      <c r="H651">
        <v>100</v>
      </c>
      <c r="I651">
        <v>105</v>
      </c>
      <c r="J651">
        <v>110</v>
      </c>
      <c r="K651">
        <v>115</v>
      </c>
    </row>
    <row r="652" spans="1:11" x14ac:dyDescent="0.25">
      <c r="B652">
        <v>120</v>
      </c>
      <c r="C652">
        <v>125</v>
      </c>
      <c r="D652">
        <v>130</v>
      </c>
      <c r="E652">
        <v>135</v>
      </c>
      <c r="F652">
        <v>140</v>
      </c>
      <c r="G652">
        <v>145</v>
      </c>
      <c r="H652">
        <v>150</v>
      </c>
      <c r="I652">
        <v>155</v>
      </c>
      <c r="J652">
        <v>160</v>
      </c>
      <c r="K652">
        <v>165</v>
      </c>
    </row>
    <row r="653" spans="1:11" x14ac:dyDescent="0.25">
      <c r="B653">
        <v>170</v>
      </c>
      <c r="C653">
        <v>175</v>
      </c>
      <c r="D653">
        <v>180</v>
      </c>
      <c r="E653">
        <v>185</v>
      </c>
      <c r="F653">
        <v>190</v>
      </c>
      <c r="G653">
        <v>195</v>
      </c>
      <c r="H653">
        <v>200</v>
      </c>
      <c r="I653">
        <v>205</v>
      </c>
      <c r="J653">
        <v>210</v>
      </c>
      <c r="K653">
        <v>215</v>
      </c>
    </row>
    <row r="654" spans="1:11" x14ac:dyDescent="0.25">
      <c r="B654">
        <v>220</v>
      </c>
      <c r="C654">
        <v>225</v>
      </c>
      <c r="D654">
        <v>230</v>
      </c>
      <c r="E654">
        <v>235</v>
      </c>
      <c r="F654">
        <v>240</v>
      </c>
      <c r="G654">
        <v>245</v>
      </c>
      <c r="H654">
        <v>250</v>
      </c>
      <c r="I654">
        <v>255</v>
      </c>
      <c r="J654">
        <v>260</v>
      </c>
      <c r="K654">
        <v>265</v>
      </c>
    </row>
    <row r="655" spans="1:11" x14ac:dyDescent="0.25">
      <c r="B655">
        <v>270</v>
      </c>
      <c r="C655">
        <v>275</v>
      </c>
      <c r="D655">
        <v>280</v>
      </c>
      <c r="E655">
        <v>285</v>
      </c>
      <c r="F655">
        <v>290</v>
      </c>
      <c r="G655">
        <v>295</v>
      </c>
      <c r="H655">
        <v>300</v>
      </c>
      <c r="I655">
        <v>305</v>
      </c>
      <c r="J655">
        <v>310</v>
      </c>
      <c r="K655">
        <v>315</v>
      </c>
    </row>
    <row r="656" spans="1:11" x14ac:dyDescent="0.25">
      <c r="B656">
        <v>320</v>
      </c>
      <c r="C656">
        <v>325</v>
      </c>
      <c r="D656">
        <v>330</v>
      </c>
      <c r="E656">
        <v>335</v>
      </c>
      <c r="F656">
        <v>340</v>
      </c>
      <c r="G656">
        <v>345</v>
      </c>
      <c r="H656">
        <v>350</v>
      </c>
      <c r="I656">
        <v>355</v>
      </c>
      <c r="J656">
        <v>360</v>
      </c>
      <c r="K656">
        <v>365</v>
      </c>
    </row>
    <row r="657" spans="1:13" x14ac:dyDescent="0.25">
      <c r="B657">
        <v>370</v>
      </c>
      <c r="C657">
        <v>375</v>
      </c>
      <c r="D657">
        <v>380</v>
      </c>
      <c r="E657">
        <v>385</v>
      </c>
      <c r="F657">
        <v>390</v>
      </c>
      <c r="G657">
        <v>395</v>
      </c>
      <c r="H657">
        <v>400</v>
      </c>
      <c r="I657">
        <v>405</v>
      </c>
      <c r="J657">
        <v>410</v>
      </c>
      <c r="K657">
        <v>415</v>
      </c>
    </row>
    <row r="658" spans="1:13" x14ac:dyDescent="0.25">
      <c r="B658">
        <v>420</v>
      </c>
      <c r="C658">
        <v>425</v>
      </c>
      <c r="D658">
        <v>430</v>
      </c>
      <c r="E658">
        <v>435</v>
      </c>
      <c r="F658">
        <v>440</v>
      </c>
      <c r="G658">
        <v>445</v>
      </c>
      <c r="H658">
        <v>450</v>
      </c>
      <c r="I658">
        <v>455</v>
      </c>
      <c r="J658">
        <v>460</v>
      </c>
      <c r="K658">
        <v>465</v>
      </c>
    </row>
    <row r="659" spans="1:13" x14ac:dyDescent="0.25">
      <c r="B659">
        <v>470</v>
      </c>
      <c r="C659">
        <v>475</v>
      </c>
      <c r="D659">
        <v>480</v>
      </c>
      <c r="E659">
        <v>485</v>
      </c>
      <c r="F659">
        <v>490</v>
      </c>
      <c r="G659">
        <v>495</v>
      </c>
      <c r="H659">
        <v>500</v>
      </c>
      <c r="I659">
        <v>505</v>
      </c>
      <c r="J659">
        <v>510</v>
      </c>
      <c r="K659">
        <v>515</v>
      </c>
    </row>
    <row r="660" spans="1:13" x14ac:dyDescent="0.25">
      <c r="B660">
        <v>520</v>
      </c>
      <c r="C660">
        <v>525</v>
      </c>
      <c r="D660">
        <v>530</v>
      </c>
      <c r="E660">
        <v>535</v>
      </c>
      <c r="F660">
        <v>540</v>
      </c>
      <c r="G660">
        <v>545</v>
      </c>
      <c r="H660">
        <v>550</v>
      </c>
      <c r="I660">
        <v>555</v>
      </c>
      <c r="J660">
        <v>560</v>
      </c>
      <c r="K660">
        <v>565</v>
      </c>
    </row>
    <row r="663" spans="1:13" x14ac:dyDescent="0.25">
      <c r="C663" t="s">
        <v>204</v>
      </c>
      <c r="E663">
        <f>(20/100)*111</f>
        <v>22.200000000000003</v>
      </c>
      <c r="F663" s="10">
        <f>125+(22.2-22)*(130-125)</f>
        <v>126</v>
      </c>
      <c r="H663" t="s">
        <v>164</v>
      </c>
      <c r="I663">
        <f>(25/100)*111</f>
        <v>27.75</v>
      </c>
      <c r="J663" s="10">
        <f>(155+150)/2</f>
        <v>152.5</v>
      </c>
    </row>
    <row r="664" spans="1:13" x14ac:dyDescent="0.25">
      <c r="C664" t="s">
        <v>202</v>
      </c>
      <c r="E664">
        <f>(40/100)*111</f>
        <v>44.400000000000006</v>
      </c>
      <c r="F664" s="10">
        <f>235+(44.4-44)*(240-235)</f>
        <v>237</v>
      </c>
      <c r="H664" t="s">
        <v>165</v>
      </c>
      <c r="I664">
        <f>(50/100)*111</f>
        <v>55.5</v>
      </c>
      <c r="J664" s="10">
        <f>(290+295)/2</f>
        <v>292.5</v>
      </c>
    </row>
    <row r="665" spans="1:13" x14ac:dyDescent="0.25">
      <c r="C665" t="s">
        <v>203</v>
      </c>
      <c r="E665">
        <f>(80/100)*111</f>
        <v>88.800000000000011</v>
      </c>
      <c r="F665" s="10">
        <f>455+(88.8-88)*(460-455)</f>
        <v>459</v>
      </c>
      <c r="H665" t="s">
        <v>166</v>
      </c>
      <c r="I665">
        <f>(75/100)*111</f>
        <v>83.25</v>
      </c>
      <c r="J665" s="10">
        <f>(430+435)/2</f>
        <v>432.5</v>
      </c>
    </row>
    <row r="670" spans="1:13" x14ac:dyDescent="0.25">
      <c r="A670">
        <v>4</v>
      </c>
    </row>
    <row r="671" spans="1:13" x14ac:dyDescent="0.25">
      <c r="B671">
        <v>15</v>
      </c>
      <c r="C671">
        <v>20</v>
      </c>
      <c r="D671">
        <v>25</v>
      </c>
      <c r="E671">
        <v>30</v>
      </c>
      <c r="F671">
        <v>35</v>
      </c>
      <c r="G671">
        <v>40</v>
      </c>
      <c r="H671">
        <v>45</v>
      </c>
      <c r="I671">
        <v>50</v>
      </c>
      <c r="J671">
        <v>55</v>
      </c>
      <c r="K671">
        <v>60</v>
      </c>
      <c r="M671">
        <f>COUNT(B671:K682)</f>
        <v>120</v>
      </c>
    </row>
    <row r="672" spans="1:13" x14ac:dyDescent="0.25">
      <c r="B672">
        <v>65</v>
      </c>
      <c r="C672">
        <v>70</v>
      </c>
      <c r="D672">
        <v>75</v>
      </c>
      <c r="E672">
        <v>80</v>
      </c>
      <c r="F672">
        <v>85</v>
      </c>
      <c r="G672">
        <v>90</v>
      </c>
      <c r="H672">
        <v>95</v>
      </c>
      <c r="I672">
        <v>100</v>
      </c>
      <c r="J672">
        <v>105</v>
      </c>
      <c r="K672">
        <v>110</v>
      </c>
    </row>
    <row r="673" spans="2:11" x14ac:dyDescent="0.25">
      <c r="B673">
        <v>115</v>
      </c>
      <c r="C673">
        <v>120</v>
      </c>
      <c r="D673">
        <v>125</v>
      </c>
      <c r="E673">
        <v>130</v>
      </c>
      <c r="F673">
        <v>135</v>
      </c>
      <c r="G673">
        <v>140</v>
      </c>
      <c r="H673">
        <v>145</v>
      </c>
      <c r="I673">
        <v>150</v>
      </c>
      <c r="J673">
        <v>155</v>
      </c>
      <c r="K673">
        <v>160</v>
      </c>
    </row>
    <row r="674" spans="2:11" x14ac:dyDescent="0.25">
      <c r="B674">
        <v>165</v>
      </c>
      <c r="C674">
        <v>170</v>
      </c>
      <c r="D674">
        <v>175</v>
      </c>
      <c r="E674">
        <v>180</v>
      </c>
      <c r="F674">
        <v>185</v>
      </c>
      <c r="G674">
        <v>190</v>
      </c>
      <c r="H674">
        <v>195</v>
      </c>
      <c r="I674">
        <v>200</v>
      </c>
      <c r="J674">
        <v>205</v>
      </c>
      <c r="K674">
        <v>210</v>
      </c>
    </row>
    <row r="675" spans="2:11" x14ac:dyDescent="0.25">
      <c r="B675">
        <v>215</v>
      </c>
      <c r="C675">
        <v>220</v>
      </c>
      <c r="D675">
        <v>225</v>
      </c>
      <c r="E675">
        <v>230</v>
      </c>
      <c r="F675">
        <v>235</v>
      </c>
      <c r="G675">
        <v>240</v>
      </c>
      <c r="H675">
        <v>245</v>
      </c>
      <c r="I675">
        <v>250</v>
      </c>
      <c r="J675">
        <v>255</v>
      </c>
      <c r="K675">
        <v>260</v>
      </c>
    </row>
    <row r="676" spans="2:11" x14ac:dyDescent="0.25">
      <c r="B676">
        <v>265</v>
      </c>
      <c r="C676">
        <v>270</v>
      </c>
      <c r="D676">
        <v>275</v>
      </c>
      <c r="E676">
        <v>280</v>
      </c>
      <c r="F676">
        <v>285</v>
      </c>
      <c r="G676">
        <v>290</v>
      </c>
      <c r="H676">
        <v>295</v>
      </c>
      <c r="I676">
        <v>300</v>
      </c>
      <c r="J676">
        <v>305</v>
      </c>
      <c r="K676">
        <v>310</v>
      </c>
    </row>
    <row r="677" spans="2:11" x14ac:dyDescent="0.25">
      <c r="B677">
        <v>315</v>
      </c>
      <c r="C677">
        <v>320</v>
      </c>
      <c r="D677">
        <v>325</v>
      </c>
      <c r="E677">
        <v>330</v>
      </c>
      <c r="F677">
        <v>335</v>
      </c>
      <c r="G677">
        <v>340</v>
      </c>
      <c r="H677">
        <v>345</v>
      </c>
      <c r="I677">
        <v>350</v>
      </c>
      <c r="J677">
        <v>355</v>
      </c>
      <c r="K677">
        <v>360</v>
      </c>
    </row>
    <row r="678" spans="2:11" x14ac:dyDescent="0.25">
      <c r="B678">
        <v>365</v>
      </c>
      <c r="C678">
        <v>370</v>
      </c>
      <c r="D678">
        <v>375</v>
      </c>
      <c r="E678">
        <v>380</v>
      </c>
      <c r="F678">
        <v>385</v>
      </c>
      <c r="G678">
        <v>390</v>
      </c>
      <c r="H678">
        <v>395</v>
      </c>
      <c r="I678">
        <v>400</v>
      </c>
      <c r="J678">
        <v>405</v>
      </c>
      <c r="K678">
        <v>410</v>
      </c>
    </row>
    <row r="679" spans="2:11" x14ac:dyDescent="0.25">
      <c r="B679">
        <v>415</v>
      </c>
      <c r="C679">
        <v>420</v>
      </c>
      <c r="D679">
        <v>425</v>
      </c>
      <c r="E679">
        <v>430</v>
      </c>
      <c r="F679">
        <v>435</v>
      </c>
      <c r="G679">
        <v>440</v>
      </c>
      <c r="H679">
        <v>445</v>
      </c>
      <c r="I679">
        <v>450</v>
      </c>
      <c r="J679">
        <v>455</v>
      </c>
      <c r="K679">
        <v>460</v>
      </c>
    </row>
    <row r="680" spans="2:11" x14ac:dyDescent="0.25">
      <c r="B680">
        <v>465</v>
      </c>
      <c r="C680">
        <v>470</v>
      </c>
      <c r="D680">
        <v>475</v>
      </c>
      <c r="E680">
        <v>480</v>
      </c>
      <c r="F680">
        <v>485</v>
      </c>
      <c r="G680">
        <v>490</v>
      </c>
      <c r="H680">
        <v>495</v>
      </c>
      <c r="I680">
        <v>500</v>
      </c>
      <c r="J680">
        <v>505</v>
      </c>
      <c r="K680">
        <v>510</v>
      </c>
    </row>
    <row r="681" spans="2:11" x14ac:dyDescent="0.25">
      <c r="B681">
        <v>515</v>
      </c>
      <c r="C681">
        <v>520</v>
      </c>
      <c r="D681">
        <v>525</v>
      </c>
      <c r="E681">
        <v>530</v>
      </c>
      <c r="F681">
        <v>535</v>
      </c>
      <c r="G681">
        <v>540</v>
      </c>
      <c r="H681">
        <v>545</v>
      </c>
      <c r="I681">
        <v>550</v>
      </c>
      <c r="J681">
        <v>555</v>
      </c>
      <c r="K681">
        <v>560</v>
      </c>
    </row>
    <row r="682" spans="2:11" x14ac:dyDescent="0.25">
      <c r="B682">
        <v>565</v>
      </c>
      <c r="C682">
        <v>570</v>
      </c>
      <c r="D682">
        <v>575</v>
      </c>
      <c r="E682">
        <v>580</v>
      </c>
      <c r="F682">
        <v>585</v>
      </c>
      <c r="G682">
        <v>590</v>
      </c>
      <c r="H682">
        <v>595</v>
      </c>
      <c r="I682">
        <v>600</v>
      </c>
      <c r="J682">
        <v>605</v>
      </c>
      <c r="K682">
        <v>610</v>
      </c>
    </row>
    <row r="685" spans="2:11" x14ac:dyDescent="0.25">
      <c r="C685" t="s">
        <v>205</v>
      </c>
      <c r="E685">
        <f>(30/100)*121</f>
        <v>36.299999999999997</v>
      </c>
      <c r="F685" s="10">
        <f>190+(36.3-36)*(195-190)</f>
        <v>191.5</v>
      </c>
      <c r="H685" t="s">
        <v>164</v>
      </c>
      <c r="I685">
        <f>(25/100)*121</f>
        <v>30.25</v>
      </c>
      <c r="J685" s="10">
        <f>(160+165)/2</f>
        <v>162.5</v>
      </c>
    </row>
    <row r="686" spans="2:11" x14ac:dyDescent="0.25">
      <c r="C686" t="s">
        <v>206</v>
      </c>
      <c r="E686">
        <f>(50/100)*121</f>
        <v>60.5</v>
      </c>
      <c r="F686" s="10">
        <f>310+(60.5-60)*(315-310)</f>
        <v>312.5</v>
      </c>
      <c r="H686" t="s">
        <v>165</v>
      </c>
      <c r="I686">
        <f>(50/100)*121</f>
        <v>60.5</v>
      </c>
      <c r="J686" s="10">
        <f>(310+315)/2</f>
        <v>312.5</v>
      </c>
    </row>
    <row r="687" spans="2:11" x14ac:dyDescent="0.25">
      <c r="C687" t="s">
        <v>207</v>
      </c>
      <c r="E687">
        <f>(70/100)*121</f>
        <v>84.699999999999989</v>
      </c>
      <c r="F687" s="10">
        <f>430+(84.7-84)*(435-430)</f>
        <v>433.5</v>
      </c>
      <c r="H687" t="s">
        <v>166</v>
      </c>
      <c r="I687">
        <f>(75/100)*121</f>
        <v>90.75</v>
      </c>
      <c r="J687" s="10">
        <f>(460+465)/2</f>
        <v>462.5</v>
      </c>
    </row>
    <row r="692" spans="1:12" x14ac:dyDescent="0.25">
      <c r="A692">
        <v>5</v>
      </c>
    </row>
    <row r="693" spans="1:12" x14ac:dyDescent="0.25">
      <c r="B693">
        <v>1</v>
      </c>
      <c r="C693">
        <v>0</v>
      </c>
    </row>
    <row r="694" spans="1:12" x14ac:dyDescent="0.25">
      <c r="B694">
        <v>2</v>
      </c>
      <c r="C694">
        <v>0.2</v>
      </c>
      <c r="F694" t="s">
        <v>196</v>
      </c>
      <c r="H694">
        <f>(25/100)*139</f>
        <v>34.75</v>
      </c>
      <c r="I694" s="10">
        <f>0.4+(34.75-34)*(0.4-0.4)</f>
        <v>0.4</v>
      </c>
      <c r="J694" t="s">
        <v>164</v>
      </c>
      <c r="K694">
        <f>(25/100)*139</f>
        <v>34.75</v>
      </c>
      <c r="L694" s="10">
        <f>(0.4+0.4)/2</f>
        <v>0.4</v>
      </c>
    </row>
    <row r="695" spans="1:12" x14ac:dyDescent="0.25">
      <c r="B695">
        <v>3</v>
      </c>
      <c r="C695">
        <v>0.2</v>
      </c>
      <c r="F695" t="s">
        <v>200</v>
      </c>
      <c r="H695">
        <f>(50/100)*139</f>
        <v>69.5</v>
      </c>
      <c r="I695" s="10">
        <v>0.7</v>
      </c>
      <c r="J695" t="s">
        <v>165</v>
      </c>
      <c r="K695">
        <f>(50/100)*139</f>
        <v>69.5</v>
      </c>
      <c r="L695" s="10">
        <v>0.7</v>
      </c>
    </row>
    <row r="696" spans="1:12" x14ac:dyDescent="0.25">
      <c r="B696">
        <v>4</v>
      </c>
      <c r="C696">
        <v>0.2</v>
      </c>
      <c r="F696" t="s">
        <v>197</v>
      </c>
      <c r="H696">
        <f>(75*100)/139</f>
        <v>53.956834532374103</v>
      </c>
      <c r="I696" s="10">
        <v>0.6</v>
      </c>
      <c r="J696" t="s">
        <v>166</v>
      </c>
      <c r="K696">
        <f>(75*100)/139</f>
        <v>53.956834532374103</v>
      </c>
      <c r="L696" s="10">
        <v>0.6</v>
      </c>
    </row>
    <row r="697" spans="1:12" x14ac:dyDescent="0.25">
      <c r="B697">
        <v>5</v>
      </c>
      <c r="C697">
        <v>0.3</v>
      </c>
    </row>
    <row r="698" spans="1:12" x14ac:dyDescent="0.25">
      <c r="B698">
        <v>6</v>
      </c>
      <c r="C698">
        <v>0.3</v>
      </c>
    </row>
    <row r="699" spans="1:12" x14ac:dyDescent="0.25">
      <c r="B699">
        <v>7</v>
      </c>
      <c r="C699">
        <v>0.3</v>
      </c>
    </row>
    <row r="700" spans="1:12" x14ac:dyDescent="0.25">
      <c r="B700">
        <v>8</v>
      </c>
      <c r="C700">
        <v>0.3</v>
      </c>
    </row>
    <row r="701" spans="1:12" x14ac:dyDescent="0.25">
      <c r="B701">
        <v>9</v>
      </c>
      <c r="C701">
        <v>0.3</v>
      </c>
    </row>
    <row r="702" spans="1:12" x14ac:dyDescent="0.25">
      <c r="B702">
        <v>10</v>
      </c>
      <c r="C702">
        <v>0.3</v>
      </c>
    </row>
    <row r="703" spans="1:12" x14ac:dyDescent="0.25">
      <c r="B703">
        <v>11</v>
      </c>
      <c r="C703">
        <v>0.3</v>
      </c>
    </row>
    <row r="704" spans="1:12" x14ac:dyDescent="0.25">
      <c r="B704">
        <v>12</v>
      </c>
      <c r="C704">
        <v>0.3</v>
      </c>
    </row>
    <row r="705" spans="2:3" x14ac:dyDescent="0.25">
      <c r="B705">
        <v>13</v>
      </c>
      <c r="C705">
        <v>0.3</v>
      </c>
    </row>
    <row r="706" spans="2:3" x14ac:dyDescent="0.25">
      <c r="B706">
        <v>14</v>
      </c>
      <c r="C706">
        <v>0.3</v>
      </c>
    </row>
    <row r="707" spans="2:3" x14ac:dyDescent="0.25">
      <c r="B707">
        <v>15</v>
      </c>
      <c r="C707">
        <v>0.3</v>
      </c>
    </row>
    <row r="708" spans="2:3" x14ac:dyDescent="0.25">
      <c r="B708">
        <v>16</v>
      </c>
      <c r="C708">
        <v>0.3</v>
      </c>
    </row>
    <row r="709" spans="2:3" x14ac:dyDescent="0.25">
      <c r="B709">
        <v>17</v>
      </c>
      <c r="C709">
        <v>0.3</v>
      </c>
    </row>
    <row r="710" spans="2:3" x14ac:dyDescent="0.25">
      <c r="B710">
        <v>18</v>
      </c>
      <c r="C710">
        <v>0.3</v>
      </c>
    </row>
    <row r="711" spans="2:3" x14ac:dyDescent="0.25">
      <c r="B711">
        <v>19</v>
      </c>
      <c r="C711">
        <v>0.3</v>
      </c>
    </row>
    <row r="712" spans="2:3" x14ac:dyDescent="0.25">
      <c r="B712">
        <v>20</v>
      </c>
      <c r="C712">
        <v>0.3</v>
      </c>
    </row>
    <row r="713" spans="2:3" x14ac:dyDescent="0.25">
      <c r="B713">
        <v>21</v>
      </c>
      <c r="C713">
        <v>0.4</v>
      </c>
    </row>
    <row r="714" spans="2:3" x14ac:dyDescent="0.25">
      <c r="B714">
        <v>22</v>
      </c>
      <c r="C714">
        <v>0.4</v>
      </c>
    </row>
    <row r="715" spans="2:3" x14ac:dyDescent="0.25">
      <c r="B715">
        <v>23</v>
      </c>
      <c r="C715">
        <v>0.4</v>
      </c>
    </row>
    <row r="716" spans="2:3" x14ac:dyDescent="0.25">
      <c r="B716">
        <v>24</v>
      </c>
      <c r="C716">
        <v>0.4</v>
      </c>
    </row>
    <row r="717" spans="2:3" x14ac:dyDescent="0.25">
      <c r="B717">
        <v>25</v>
      </c>
      <c r="C717">
        <v>0.4</v>
      </c>
    </row>
    <row r="718" spans="2:3" x14ac:dyDescent="0.25">
      <c r="B718">
        <v>26</v>
      </c>
      <c r="C718">
        <v>0.4</v>
      </c>
    </row>
    <row r="719" spans="2:3" x14ac:dyDescent="0.25">
      <c r="B719">
        <v>27</v>
      </c>
      <c r="C719">
        <v>0.4</v>
      </c>
    </row>
    <row r="720" spans="2:3" x14ac:dyDescent="0.25">
      <c r="B720">
        <v>28</v>
      </c>
      <c r="C720">
        <v>0.4</v>
      </c>
    </row>
    <row r="721" spans="2:3" x14ac:dyDescent="0.25">
      <c r="B721">
        <v>29</v>
      </c>
      <c r="C721">
        <v>0.4</v>
      </c>
    </row>
    <row r="722" spans="2:3" x14ac:dyDescent="0.25">
      <c r="B722">
        <v>30</v>
      </c>
      <c r="C722">
        <v>0.4</v>
      </c>
    </row>
    <row r="723" spans="2:3" x14ac:dyDescent="0.25">
      <c r="B723">
        <v>31</v>
      </c>
      <c r="C723">
        <v>0.4</v>
      </c>
    </row>
    <row r="724" spans="2:3" x14ac:dyDescent="0.25">
      <c r="B724">
        <v>32</v>
      </c>
      <c r="C724">
        <v>0.4</v>
      </c>
    </row>
    <row r="725" spans="2:3" x14ac:dyDescent="0.25">
      <c r="B725">
        <v>33</v>
      </c>
      <c r="C725">
        <v>0.4</v>
      </c>
    </row>
    <row r="726" spans="2:3" x14ac:dyDescent="0.25">
      <c r="B726">
        <v>34</v>
      </c>
      <c r="C726">
        <v>0.4</v>
      </c>
    </row>
    <row r="727" spans="2:3" x14ac:dyDescent="0.25">
      <c r="B727">
        <v>35</v>
      </c>
      <c r="C727">
        <v>0.4</v>
      </c>
    </row>
    <row r="728" spans="2:3" x14ac:dyDescent="0.25">
      <c r="B728">
        <v>36</v>
      </c>
      <c r="C728">
        <v>0.4</v>
      </c>
    </row>
    <row r="729" spans="2:3" x14ac:dyDescent="0.25">
      <c r="B729">
        <v>37</v>
      </c>
      <c r="C729">
        <v>0.5</v>
      </c>
    </row>
    <row r="730" spans="2:3" x14ac:dyDescent="0.25">
      <c r="B730">
        <v>38</v>
      </c>
      <c r="C730">
        <v>0.5</v>
      </c>
    </row>
    <row r="731" spans="2:3" x14ac:dyDescent="0.25">
      <c r="B731">
        <v>39</v>
      </c>
      <c r="C731">
        <v>0.5</v>
      </c>
    </row>
    <row r="732" spans="2:3" x14ac:dyDescent="0.25">
      <c r="B732">
        <v>40</v>
      </c>
      <c r="C732">
        <v>0.5</v>
      </c>
    </row>
    <row r="733" spans="2:3" x14ac:dyDescent="0.25">
      <c r="B733">
        <v>41</v>
      </c>
      <c r="C733">
        <v>0.5</v>
      </c>
    </row>
    <row r="734" spans="2:3" x14ac:dyDescent="0.25">
      <c r="B734">
        <v>42</v>
      </c>
      <c r="C734">
        <v>0.5</v>
      </c>
    </row>
    <row r="735" spans="2:3" x14ac:dyDescent="0.25">
      <c r="B735">
        <v>43</v>
      </c>
      <c r="C735">
        <v>0.5</v>
      </c>
    </row>
    <row r="736" spans="2:3" x14ac:dyDescent="0.25">
      <c r="B736">
        <v>44</v>
      </c>
      <c r="C736">
        <v>0.5</v>
      </c>
    </row>
    <row r="737" spans="2:3" x14ac:dyDescent="0.25">
      <c r="B737">
        <v>45</v>
      </c>
      <c r="C737">
        <v>0.5</v>
      </c>
    </row>
    <row r="738" spans="2:3" x14ac:dyDescent="0.25">
      <c r="B738">
        <v>46</v>
      </c>
      <c r="C738">
        <v>0.5</v>
      </c>
    </row>
    <row r="739" spans="2:3" x14ac:dyDescent="0.25">
      <c r="B739">
        <v>47</v>
      </c>
      <c r="C739">
        <v>0.5</v>
      </c>
    </row>
    <row r="740" spans="2:3" x14ac:dyDescent="0.25">
      <c r="B740">
        <v>48</v>
      </c>
      <c r="C740">
        <v>0.5</v>
      </c>
    </row>
    <row r="741" spans="2:3" x14ac:dyDescent="0.25">
      <c r="B741">
        <v>49</v>
      </c>
      <c r="C741">
        <v>0.5</v>
      </c>
    </row>
    <row r="742" spans="2:3" x14ac:dyDescent="0.25">
      <c r="B742">
        <v>50</v>
      </c>
      <c r="C742">
        <v>0.5</v>
      </c>
    </row>
    <row r="743" spans="2:3" x14ac:dyDescent="0.25">
      <c r="B743">
        <v>51</v>
      </c>
      <c r="C743">
        <v>0.5</v>
      </c>
    </row>
    <row r="744" spans="2:3" x14ac:dyDescent="0.25">
      <c r="B744">
        <v>52</v>
      </c>
      <c r="C744">
        <v>0.6</v>
      </c>
    </row>
    <row r="745" spans="2:3" x14ac:dyDescent="0.25">
      <c r="B745">
        <v>53</v>
      </c>
      <c r="C745">
        <v>0.6</v>
      </c>
    </row>
    <row r="746" spans="2:3" x14ac:dyDescent="0.25">
      <c r="B746">
        <v>54</v>
      </c>
      <c r="C746">
        <v>0.6</v>
      </c>
    </row>
    <row r="747" spans="2:3" x14ac:dyDescent="0.25">
      <c r="B747">
        <v>55</v>
      </c>
      <c r="C747">
        <v>0.6</v>
      </c>
    </row>
    <row r="748" spans="2:3" x14ac:dyDescent="0.25">
      <c r="B748">
        <v>56</v>
      </c>
      <c r="C748">
        <v>0.6</v>
      </c>
    </row>
    <row r="749" spans="2:3" x14ac:dyDescent="0.25">
      <c r="B749">
        <v>57</v>
      </c>
      <c r="C749">
        <v>0.6</v>
      </c>
    </row>
    <row r="750" spans="2:3" x14ac:dyDescent="0.25">
      <c r="B750">
        <v>58</v>
      </c>
      <c r="C750">
        <v>0.6</v>
      </c>
    </row>
    <row r="751" spans="2:3" x14ac:dyDescent="0.25">
      <c r="B751">
        <v>59</v>
      </c>
      <c r="C751">
        <v>0.6</v>
      </c>
    </row>
    <row r="752" spans="2:3" x14ac:dyDescent="0.25">
      <c r="B752">
        <v>60</v>
      </c>
      <c r="C752">
        <v>0.6</v>
      </c>
    </row>
    <row r="753" spans="2:3" x14ac:dyDescent="0.25">
      <c r="B753">
        <v>61</v>
      </c>
      <c r="C753">
        <v>0.6</v>
      </c>
    </row>
    <row r="754" spans="2:3" x14ac:dyDescent="0.25">
      <c r="B754">
        <v>62</v>
      </c>
      <c r="C754">
        <v>0.6</v>
      </c>
    </row>
    <row r="755" spans="2:3" x14ac:dyDescent="0.25">
      <c r="B755">
        <v>63</v>
      </c>
      <c r="C755">
        <v>0.6</v>
      </c>
    </row>
    <row r="756" spans="2:3" x14ac:dyDescent="0.25">
      <c r="B756">
        <v>64</v>
      </c>
      <c r="C756">
        <v>0.6</v>
      </c>
    </row>
    <row r="757" spans="2:3" x14ac:dyDescent="0.25">
      <c r="B757">
        <v>65</v>
      </c>
      <c r="C757">
        <v>0.6</v>
      </c>
    </row>
    <row r="758" spans="2:3" x14ac:dyDescent="0.25">
      <c r="B758">
        <v>66</v>
      </c>
      <c r="C758">
        <v>0.6</v>
      </c>
    </row>
    <row r="759" spans="2:3" x14ac:dyDescent="0.25">
      <c r="B759">
        <v>67</v>
      </c>
      <c r="C759">
        <v>0.6</v>
      </c>
    </row>
    <row r="760" spans="2:3" x14ac:dyDescent="0.25">
      <c r="B760">
        <v>68</v>
      </c>
      <c r="C760">
        <v>0.6</v>
      </c>
    </row>
    <row r="761" spans="2:3" x14ac:dyDescent="0.25">
      <c r="B761">
        <v>69</v>
      </c>
      <c r="C761">
        <v>0.7</v>
      </c>
    </row>
    <row r="762" spans="2:3" x14ac:dyDescent="0.25">
      <c r="B762">
        <v>70</v>
      </c>
      <c r="C762">
        <v>0.7</v>
      </c>
    </row>
    <row r="763" spans="2:3" x14ac:dyDescent="0.25">
      <c r="B763">
        <v>71</v>
      </c>
      <c r="C763">
        <v>0.7</v>
      </c>
    </row>
    <row r="764" spans="2:3" x14ac:dyDescent="0.25">
      <c r="B764">
        <v>72</v>
      </c>
      <c r="C764">
        <v>0.7</v>
      </c>
    </row>
    <row r="765" spans="2:3" x14ac:dyDescent="0.25">
      <c r="B765">
        <v>73</v>
      </c>
      <c r="C765">
        <v>0.7</v>
      </c>
    </row>
    <row r="766" spans="2:3" x14ac:dyDescent="0.25">
      <c r="B766">
        <v>74</v>
      </c>
      <c r="C766">
        <v>0.7</v>
      </c>
    </row>
    <row r="767" spans="2:3" x14ac:dyDescent="0.25">
      <c r="B767">
        <v>75</v>
      </c>
      <c r="C767">
        <v>0.7</v>
      </c>
    </row>
    <row r="768" spans="2:3" x14ac:dyDescent="0.25">
      <c r="B768">
        <v>76</v>
      </c>
      <c r="C768">
        <v>0.7</v>
      </c>
    </row>
    <row r="769" spans="2:3" x14ac:dyDescent="0.25">
      <c r="B769">
        <v>77</v>
      </c>
      <c r="C769">
        <v>0.7</v>
      </c>
    </row>
    <row r="770" spans="2:3" x14ac:dyDescent="0.25">
      <c r="B770">
        <v>78</v>
      </c>
      <c r="C770">
        <v>0.7</v>
      </c>
    </row>
    <row r="771" spans="2:3" x14ac:dyDescent="0.25">
      <c r="B771">
        <v>79</v>
      </c>
      <c r="C771">
        <v>0.7</v>
      </c>
    </row>
    <row r="772" spans="2:3" x14ac:dyDescent="0.25">
      <c r="B772">
        <v>80</v>
      </c>
      <c r="C772">
        <v>0.7</v>
      </c>
    </row>
    <row r="773" spans="2:3" x14ac:dyDescent="0.25">
      <c r="B773">
        <v>81</v>
      </c>
      <c r="C773">
        <v>0.7</v>
      </c>
    </row>
    <row r="774" spans="2:3" x14ac:dyDescent="0.25">
      <c r="B774">
        <v>82</v>
      </c>
      <c r="C774">
        <v>0.7</v>
      </c>
    </row>
    <row r="775" spans="2:3" x14ac:dyDescent="0.25">
      <c r="B775">
        <v>83</v>
      </c>
      <c r="C775">
        <v>0.7</v>
      </c>
    </row>
    <row r="776" spans="2:3" x14ac:dyDescent="0.25">
      <c r="B776">
        <v>84</v>
      </c>
      <c r="C776">
        <v>0.7</v>
      </c>
    </row>
    <row r="777" spans="2:3" x14ac:dyDescent="0.25">
      <c r="B777">
        <v>85</v>
      </c>
      <c r="C777">
        <v>0.8</v>
      </c>
    </row>
    <row r="778" spans="2:3" x14ac:dyDescent="0.25">
      <c r="B778">
        <v>86</v>
      </c>
      <c r="C778">
        <v>0.8</v>
      </c>
    </row>
    <row r="779" spans="2:3" x14ac:dyDescent="0.25">
      <c r="B779">
        <v>87</v>
      </c>
      <c r="C779">
        <v>0.8</v>
      </c>
    </row>
    <row r="780" spans="2:3" x14ac:dyDescent="0.25">
      <c r="B780">
        <v>88</v>
      </c>
      <c r="C780">
        <v>0.8</v>
      </c>
    </row>
    <row r="781" spans="2:3" x14ac:dyDescent="0.25">
      <c r="B781">
        <v>89</v>
      </c>
      <c r="C781">
        <v>0.8</v>
      </c>
    </row>
    <row r="782" spans="2:3" x14ac:dyDescent="0.25">
      <c r="B782">
        <v>90</v>
      </c>
      <c r="C782">
        <v>0.8</v>
      </c>
    </row>
    <row r="783" spans="2:3" x14ac:dyDescent="0.25">
      <c r="B783">
        <v>91</v>
      </c>
      <c r="C783">
        <v>0.8</v>
      </c>
    </row>
    <row r="784" spans="2:3" x14ac:dyDescent="0.25">
      <c r="B784">
        <v>92</v>
      </c>
      <c r="C784">
        <v>0.8</v>
      </c>
    </row>
    <row r="785" spans="2:3" x14ac:dyDescent="0.25">
      <c r="B785">
        <v>93</v>
      </c>
      <c r="C785">
        <v>0.8</v>
      </c>
    </row>
    <row r="786" spans="2:3" x14ac:dyDescent="0.25">
      <c r="B786">
        <v>94</v>
      </c>
      <c r="C786">
        <v>0.8</v>
      </c>
    </row>
    <row r="787" spans="2:3" x14ac:dyDescent="0.25">
      <c r="B787">
        <v>95</v>
      </c>
      <c r="C787">
        <v>0.8</v>
      </c>
    </row>
    <row r="788" spans="2:3" x14ac:dyDescent="0.25">
      <c r="B788">
        <v>96</v>
      </c>
      <c r="C788">
        <v>0.8</v>
      </c>
    </row>
    <row r="789" spans="2:3" x14ac:dyDescent="0.25">
      <c r="B789">
        <v>97</v>
      </c>
      <c r="C789">
        <v>0.8</v>
      </c>
    </row>
    <row r="790" spans="2:3" x14ac:dyDescent="0.25">
      <c r="B790">
        <v>98</v>
      </c>
      <c r="C790">
        <v>0.8</v>
      </c>
    </row>
    <row r="791" spans="2:3" x14ac:dyDescent="0.25">
      <c r="B791">
        <v>99</v>
      </c>
      <c r="C791">
        <v>0.8</v>
      </c>
    </row>
    <row r="792" spans="2:3" x14ac:dyDescent="0.25">
      <c r="B792">
        <v>100</v>
      </c>
      <c r="C792">
        <v>0.9</v>
      </c>
    </row>
    <row r="793" spans="2:3" x14ac:dyDescent="0.25">
      <c r="B793">
        <v>101</v>
      </c>
      <c r="C793">
        <v>0.9</v>
      </c>
    </row>
    <row r="794" spans="2:3" x14ac:dyDescent="0.25">
      <c r="B794">
        <v>102</v>
      </c>
      <c r="C794">
        <v>0.9</v>
      </c>
    </row>
    <row r="795" spans="2:3" x14ac:dyDescent="0.25">
      <c r="B795">
        <v>103</v>
      </c>
      <c r="C795">
        <v>0.9</v>
      </c>
    </row>
    <row r="796" spans="2:3" x14ac:dyDescent="0.25">
      <c r="B796">
        <v>104</v>
      </c>
      <c r="C796">
        <v>0.9</v>
      </c>
    </row>
    <row r="797" spans="2:3" x14ac:dyDescent="0.25">
      <c r="B797">
        <v>105</v>
      </c>
      <c r="C797">
        <v>0.9</v>
      </c>
    </row>
    <row r="798" spans="2:3" x14ac:dyDescent="0.25">
      <c r="B798">
        <v>106</v>
      </c>
      <c r="C798">
        <v>0.9</v>
      </c>
    </row>
    <row r="799" spans="2:3" x14ac:dyDescent="0.25">
      <c r="B799">
        <v>107</v>
      </c>
      <c r="C799">
        <v>0.9</v>
      </c>
    </row>
    <row r="800" spans="2:3" x14ac:dyDescent="0.25">
      <c r="B800">
        <v>108</v>
      </c>
      <c r="C800">
        <v>0.9</v>
      </c>
    </row>
    <row r="801" spans="2:3" x14ac:dyDescent="0.25">
      <c r="B801">
        <v>109</v>
      </c>
      <c r="C801">
        <v>0.9</v>
      </c>
    </row>
    <row r="802" spans="2:3" x14ac:dyDescent="0.25">
      <c r="B802">
        <v>110</v>
      </c>
      <c r="C802">
        <v>0.9</v>
      </c>
    </row>
    <row r="803" spans="2:3" x14ac:dyDescent="0.25">
      <c r="B803">
        <v>111</v>
      </c>
      <c r="C803">
        <v>0.9</v>
      </c>
    </row>
    <row r="804" spans="2:3" x14ac:dyDescent="0.25">
      <c r="B804">
        <v>112</v>
      </c>
      <c r="C804">
        <v>0.9</v>
      </c>
    </row>
    <row r="805" spans="2:3" x14ac:dyDescent="0.25">
      <c r="B805">
        <v>113</v>
      </c>
      <c r="C805">
        <v>0.9</v>
      </c>
    </row>
    <row r="806" spans="2:3" x14ac:dyDescent="0.25">
      <c r="B806">
        <v>114</v>
      </c>
      <c r="C806">
        <v>0.9</v>
      </c>
    </row>
    <row r="807" spans="2:3" x14ac:dyDescent="0.25">
      <c r="B807">
        <v>115</v>
      </c>
      <c r="C807">
        <v>0.9</v>
      </c>
    </row>
    <row r="808" spans="2:3" x14ac:dyDescent="0.25">
      <c r="B808">
        <v>116</v>
      </c>
      <c r="C808">
        <v>1</v>
      </c>
    </row>
    <row r="809" spans="2:3" x14ac:dyDescent="0.25">
      <c r="B809">
        <v>117</v>
      </c>
      <c r="C809">
        <v>1</v>
      </c>
    </row>
    <row r="810" spans="2:3" x14ac:dyDescent="0.25">
      <c r="B810">
        <v>118</v>
      </c>
      <c r="C810">
        <v>1</v>
      </c>
    </row>
    <row r="811" spans="2:3" x14ac:dyDescent="0.25">
      <c r="B811">
        <v>119</v>
      </c>
      <c r="C811">
        <v>1</v>
      </c>
    </row>
    <row r="812" spans="2:3" x14ac:dyDescent="0.25">
      <c r="B812">
        <v>120</v>
      </c>
      <c r="C812">
        <v>1</v>
      </c>
    </row>
    <row r="813" spans="2:3" x14ac:dyDescent="0.25">
      <c r="B813">
        <v>121</v>
      </c>
      <c r="C813">
        <v>1</v>
      </c>
    </row>
    <row r="814" spans="2:3" x14ac:dyDescent="0.25">
      <c r="B814">
        <v>122</v>
      </c>
      <c r="C814">
        <v>1</v>
      </c>
    </row>
    <row r="815" spans="2:3" x14ac:dyDescent="0.25">
      <c r="B815">
        <v>123</v>
      </c>
      <c r="C815">
        <v>1</v>
      </c>
    </row>
    <row r="816" spans="2:3" x14ac:dyDescent="0.25">
      <c r="B816">
        <v>124</v>
      </c>
      <c r="C816">
        <v>1</v>
      </c>
    </row>
    <row r="817" spans="2:3" x14ac:dyDescent="0.25">
      <c r="B817">
        <v>125</v>
      </c>
      <c r="C817">
        <v>1</v>
      </c>
    </row>
    <row r="818" spans="2:3" x14ac:dyDescent="0.25">
      <c r="B818">
        <v>126</v>
      </c>
      <c r="C818">
        <v>1.1000000000000001</v>
      </c>
    </row>
    <row r="819" spans="2:3" x14ac:dyDescent="0.25">
      <c r="B819">
        <v>127</v>
      </c>
      <c r="C819">
        <v>1.1000000000000001</v>
      </c>
    </row>
    <row r="820" spans="2:3" x14ac:dyDescent="0.25">
      <c r="B820">
        <v>128</v>
      </c>
      <c r="C820">
        <v>1.1000000000000001</v>
      </c>
    </row>
    <row r="821" spans="2:3" x14ac:dyDescent="0.25">
      <c r="B821">
        <v>129</v>
      </c>
      <c r="C821">
        <v>1.1000000000000001</v>
      </c>
    </row>
    <row r="822" spans="2:3" x14ac:dyDescent="0.25">
      <c r="B822">
        <v>130</v>
      </c>
      <c r="C822">
        <v>1.1000000000000001</v>
      </c>
    </row>
    <row r="823" spans="2:3" x14ac:dyDescent="0.25">
      <c r="B823">
        <v>131</v>
      </c>
      <c r="C823">
        <v>1.1000000000000001</v>
      </c>
    </row>
    <row r="824" spans="2:3" x14ac:dyDescent="0.25">
      <c r="B824">
        <v>132</v>
      </c>
      <c r="C824">
        <v>1.1000000000000001</v>
      </c>
    </row>
    <row r="825" spans="2:3" x14ac:dyDescent="0.25">
      <c r="B825">
        <v>133</v>
      </c>
      <c r="C825">
        <v>1.2</v>
      </c>
    </row>
    <row r="826" spans="2:3" x14ac:dyDescent="0.25">
      <c r="B826">
        <v>134</v>
      </c>
      <c r="C826">
        <v>1.2</v>
      </c>
    </row>
    <row r="827" spans="2:3" x14ac:dyDescent="0.25">
      <c r="B827">
        <v>135</v>
      </c>
      <c r="C827">
        <v>1.3</v>
      </c>
    </row>
    <row r="828" spans="2:3" x14ac:dyDescent="0.25">
      <c r="B828">
        <v>136</v>
      </c>
      <c r="C828">
        <v>1.4</v>
      </c>
    </row>
    <row r="829" spans="2:3" x14ac:dyDescent="0.25">
      <c r="B829">
        <v>137</v>
      </c>
      <c r="C829">
        <v>1.5</v>
      </c>
    </row>
    <row r="830" spans="2:3" x14ac:dyDescent="0.25">
      <c r="B830">
        <v>138</v>
      </c>
      <c r="C830">
        <v>9</v>
      </c>
    </row>
    <row r="836" spans="1:14" ht="26.25" x14ac:dyDescent="0.4">
      <c r="C836" s="8" t="s">
        <v>208</v>
      </c>
    </row>
    <row r="838" spans="1:14" x14ac:dyDescent="0.25">
      <c r="A838">
        <v>1</v>
      </c>
    </row>
    <row r="840" spans="1:14" x14ac:dyDescent="0.25">
      <c r="B840" t="s">
        <v>209</v>
      </c>
      <c r="C840">
        <v>10</v>
      </c>
      <c r="D840">
        <v>12</v>
      </c>
      <c r="E840">
        <v>15</v>
      </c>
      <c r="F840">
        <v>18</v>
      </c>
      <c r="G840">
        <v>20</v>
      </c>
      <c r="H840">
        <v>22</v>
      </c>
      <c r="I840">
        <v>25</v>
      </c>
      <c r="J840">
        <v>28</v>
      </c>
      <c r="K840">
        <v>30</v>
      </c>
      <c r="L840">
        <v>32</v>
      </c>
      <c r="M840">
        <v>35</v>
      </c>
      <c r="N840">
        <v>38</v>
      </c>
    </row>
    <row r="841" spans="1:14" x14ac:dyDescent="0.25">
      <c r="B841" t="s">
        <v>210</v>
      </c>
      <c r="C841">
        <v>50</v>
      </c>
      <c r="D841">
        <v>55</v>
      </c>
      <c r="E841">
        <v>60</v>
      </c>
      <c r="F841">
        <v>65</v>
      </c>
      <c r="G841">
        <v>70</v>
      </c>
      <c r="H841">
        <v>75</v>
      </c>
      <c r="I841">
        <v>80</v>
      </c>
      <c r="J841">
        <v>85</v>
      </c>
      <c r="K841">
        <v>90</v>
      </c>
      <c r="L841">
        <v>95</v>
      </c>
      <c r="M841">
        <v>100</v>
      </c>
      <c r="N841">
        <v>105</v>
      </c>
    </row>
    <row r="843" spans="1:14" x14ac:dyDescent="0.25">
      <c r="B843" t="s">
        <v>211</v>
      </c>
      <c r="E843" s="6">
        <f>CORREL(C840:N840,C841:N841)</f>
        <v>0.99921031003664817</v>
      </c>
    </row>
    <row r="845" spans="1:14" x14ac:dyDescent="0.25">
      <c r="B845" t="s">
        <v>212</v>
      </c>
    </row>
    <row r="847" spans="1:14" x14ac:dyDescent="0.25">
      <c r="A847">
        <v>2</v>
      </c>
    </row>
    <row r="849" spans="1:32" x14ac:dyDescent="0.25">
      <c r="B849" t="s">
        <v>213</v>
      </c>
      <c r="C849">
        <v>45</v>
      </c>
      <c r="D849">
        <v>47</v>
      </c>
      <c r="E849">
        <v>48</v>
      </c>
      <c r="F849">
        <v>50</v>
      </c>
      <c r="G849">
        <v>52</v>
      </c>
      <c r="H849">
        <v>53</v>
      </c>
      <c r="I849">
        <v>55</v>
      </c>
      <c r="J849">
        <v>56</v>
      </c>
      <c r="K849">
        <v>58</v>
      </c>
      <c r="L849">
        <v>60</v>
      </c>
      <c r="M849">
        <v>62</v>
      </c>
      <c r="N849">
        <v>64</v>
      </c>
      <c r="O849">
        <v>65</v>
      </c>
      <c r="P849">
        <v>67</v>
      </c>
      <c r="Q849">
        <v>69</v>
      </c>
      <c r="R849">
        <v>70</v>
      </c>
      <c r="S849">
        <v>72</v>
      </c>
      <c r="T849">
        <v>74</v>
      </c>
      <c r="U849">
        <v>76</v>
      </c>
      <c r="V849">
        <v>77</v>
      </c>
    </row>
    <row r="850" spans="1:32" x14ac:dyDescent="0.25">
      <c r="B850" t="s">
        <v>214</v>
      </c>
      <c r="C850">
        <v>52</v>
      </c>
      <c r="D850">
        <v>54</v>
      </c>
      <c r="E850">
        <v>55</v>
      </c>
      <c r="F850">
        <v>57</v>
      </c>
      <c r="G850">
        <v>59</v>
      </c>
      <c r="H850">
        <v>60</v>
      </c>
      <c r="I850">
        <v>61</v>
      </c>
      <c r="J850">
        <v>62</v>
      </c>
      <c r="K850">
        <v>64</v>
      </c>
      <c r="L850">
        <v>66</v>
      </c>
      <c r="M850">
        <v>67</v>
      </c>
      <c r="N850">
        <v>69</v>
      </c>
      <c r="O850">
        <v>71</v>
      </c>
      <c r="P850">
        <v>73</v>
      </c>
      <c r="Q850">
        <v>74</v>
      </c>
      <c r="R850">
        <v>76</v>
      </c>
      <c r="S850">
        <v>78</v>
      </c>
      <c r="T850">
        <v>80</v>
      </c>
      <c r="U850">
        <v>82</v>
      </c>
      <c r="V850">
        <v>83</v>
      </c>
    </row>
    <row r="852" spans="1:32" x14ac:dyDescent="0.25">
      <c r="B852" t="s">
        <v>215</v>
      </c>
      <c r="D852">
        <f>_xlfn.COVARIANCE.P(C849:V849,C850:V850)</f>
        <v>92.65</v>
      </c>
    </row>
    <row r="854" spans="1:32" x14ac:dyDescent="0.25">
      <c r="B854" t="s">
        <v>216</v>
      </c>
    </row>
    <row r="855" spans="1:32" x14ac:dyDescent="0.25">
      <c r="B855" t="s">
        <v>217</v>
      </c>
    </row>
    <row r="856" spans="1:32" x14ac:dyDescent="0.25">
      <c r="B856" t="s">
        <v>218</v>
      </c>
    </row>
    <row r="859" spans="1:32" x14ac:dyDescent="0.25">
      <c r="A859">
        <v>3</v>
      </c>
    </row>
    <row r="860" spans="1:32" x14ac:dyDescent="0.25">
      <c r="B860" t="s">
        <v>219</v>
      </c>
      <c r="C860">
        <v>10</v>
      </c>
      <c r="D860">
        <v>12</v>
      </c>
      <c r="E860">
        <v>15</v>
      </c>
      <c r="F860">
        <v>18</v>
      </c>
      <c r="G860">
        <v>20</v>
      </c>
      <c r="H860">
        <v>22</v>
      </c>
      <c r="I860">
        <v>25</v>
      </c>
      <c r="J860">
        <v>28</v>
      </c>
      <c r="K860">
        <v>30</v>
      </c>
      <c r="L860">
        <v>32</v>
      </c>
      <c r="M860">
        <v>35</v>
      </c>
      <c r="N860">
        <v>38</v>
      </c>
      <c r="O860">
        <v>40</v>
      </c>
      <c r="P860">
        <v>42</v>
      </c>
      <c r="Q860">
        <v>45</v>
      </c>
      <c r="R860">
        <v>48</v>
      </c>
      <c r="S860">
        <v>50</v>
      </c>
      <c r="T860">
        <v>52</v>
      </c>
      <c r="U860">
        <v>55</v>
      </c>
      <c r="V860">
        <v>58</v>
      </c>
      <c r="W860">
        <v>60</v>
      </c>
      <c r="X860">
        <v>62</v>
      </c>
      <c r="Y860">
        <v>65</v>
      </c>
      <c r="Z860">
        <v>68</v>
      </c>
      <c r="AA860">
        <v>70</v>
      </c>
      <c r="AB860">
        <v>72</v>
      </c>
      <c r="AC860">
        <v>75</v>
      </c>
      <c r="AD860">
        <v>78</v>
      </c>
      <c r="AE860">
        <v>80</v>
      </c>
      <c r="AF860">
        <v>82</v>
      </c>
    </row>
    <row r="863" spans="1:32" x14ac:dyDescent="0.25">
      <c r="B863" t="s">
        <v>220</v>
      </c>
      <c r="C863">
        <v>60</v>
      </c>
      <c r="D863">
        <v>65</v>
      </c>
      <c r="E863">
        <v>70</v>
      </c>
      <c r="F863">
        <v>75</v>
      </c>
      <c r="G863">
        <v>80</v>
      </c>
      <c r="H863">
        <v>82</v>
      </c>
      <c r="I863">
        <v>85</v>
      </c>
      <c r="J863">
        <v>88</v>
      </c>
      <c r="K863">
        <v>90</v>
      </c>
      <c r="L863">
        <v>92</v>
      </c>
      <c r="M863">
        <v>93</v>
      </c>
      <c r="N863">
        <v>95</v>
      </c>
      <c r="O863">
        <v>96</v>
      </c>
      <c r="P863">
        <v>97</v>
      </c>
      <c r="Q863">
        <v>98</v>
      </c>
      <c r="R863">
        <v>99</v>
      </c>
      <c r="S863">
        <v>100</v>
      </c>
      <c r="T863">
        <v>102</v>
      </c>
      <c r="U863">
        <v>105</v>
      </c>
      <c r="V863">
        <v>106</v>
      </c>
      <c r="W863">
        <v>107</v>
      </c>
      <c r="X863">
        <v>108</v>
      </c>
      <c r="Y863">
        <v>110</v>
      </c>
      <c r="Z863">
        <v>112</v>
      </c>
      <c r="AA863">
        <v>114</v>
      </c>
      <c r="AB863">
        <v>115</v>
      </c>
      <c r="AC863">
        <v>116</v>
      </c>
      <c r="AD863">
        <v>118</v>
      </c>
      <c r="AE863">
        <v>120</v>
      </c>
      <c r="AF863">
        <v>122</v>
      </c>
    </row>
    <row r="865" spans="1:5" x14ac:dyDescent="0.25">
      <c r="B865" t="s">
        <v>221</v>
      </c>
      <c r="D865">
        <f>CORREL(C860:AF860,C863:AF863)</f>
        <v>0.97729508301867352</v>
      </c>
    </row>
    <row r="867" spans="1:5" x14ac:dyDescent="0.25">
      <c r="B867" t="s">
        <v>222</v>
      </c>
    </row>
    <row r="871" spans="1:5" ht="26.25" x14ac:dyDescent="0.4">
      <c r="C871" s="8" t="s">
        <v>223</v>
      </c>
    </row>
    <row r="873" spans="1:5" ht="23.25" x14ac:dyDescent="0.35">
      <c r="C873" s="11" t="s">
        <v>224</v>
      </c>
    </row>
    <row r="875" spans="1:5" x14ac:dyDescent="0.25">
      <c r="A875">
        <v>1</v>
      </c>
    </row>
    <row r="876" spans="1:5" x14ac:dyDescent="0.25">
      <c r="B876" t="s">
        <v>225</v>
      </c>
      <c r="E876">
        <f>_xlfn.BINOM.DIST(5, 100, 1/6, FALSE)</f>
        <v>2.9090311057530159E-4</v>
      </c>
    </row>
    <row r="878" spans="1:5" x14ac:dyDescent="0.25">
      <c r="A878">
        <v>2</v>
      </c>
    </row>
    <row r="879" spans="1:5" x14ac:dyDescent="0.25">
      <c r="B879" t="s">
        <v>226</v>
      </c>
      <c r="E879">
        <f>_xlfn.HYPGEOM.DIST(2,5,13,52,FALSE)</f>
        <v>0.27427971188475386</v>
      </c>
    </row>
    <row r="881" spans="1:13" x14ac:dyDescent="0.25">
      <c r="A881">
        <v>3</v>
      </c>
    </row>
    <row r="882" spans="1:13" x14ac:dyDescent="0.25">
      <c r="B882" t="s">
        <v>227</v>
      </c>
      <c r="E882">
        <f>_xlfn.BINOM.DIST(8,10,1/4,TRUE)</f>
        <v>0.99997043609619141</v>
      </c>
      <c r="G882" t="s">
        <v>265</v>
      </c>
    </row>
    <row r="883" spans="1:13" x14ac:dyDescent="0.25">
      <c r="B883" t="s">
        <v>228</v>
      </c>
      <c r="F883" t="s">
        <v>266</v>
      </c>
      <c r="G883">
        <f>_xlfn.BINOM.DIST(8,10,1/4,FALSE)</f>
        <v>3.862380981445312E-4</v>
      </c>
      <c r="I883">
        <f>SUM(G883:G885)</f>
        <v>4.1580200195312495E-4</v>
      </c>
    </row>
    <row r="884" spans="1:13" x14ac:dyDescent="0.25">
      <c r="F884" t="s">
        <v>267</v>
      </c>
      <c r="G884">
        <f>_xlfn.BINOM.DIST(9,10,1/4,FALSE)</f>
        <v>2.861022949218752E-5</v>
      </c>
    </row>
    <row r="885" spans="1:13" x14ac:dyDescent="0.25">
      <c r="A885">
        <v>4</v>
      </c>
      <c r="F885" t="s">
        <v>268</v>
      </c>
      <c r="G885">
        <f>_xlfn.BINOM.DIST(10,10,1/4,FALSE)</f>
        <v>9.5367431640625E-7</v>
      </c>
    </row>
    <row r="886" spans="1:13" x14ac:dyDescent="0.25">
      <c r="B886" t="s">
        <v>229</v>
      </c>
      <c r="E886">
        <f>_xlfn.HYPGEOM.DIST(3,20,3,60,)</f>
        <v>3.331385154880185E-2</v>
      </c>
    </row>
    <row r="888" spans="1:13" x14ac:dyDescent="0.25">
      <c r="A888">
        <v>5</v>
      </c>
    </row>
    <row r="889" spans="1:13" x14ac:dyDescent="0.25">
      <c r="B889" t="s">
        <v>230</v>
      </c>
      <c r="E889">
        <f>_xlfn.BINOM.DIST(3,10,0.3,FALSE)</f>
        <v>0.26682793200000005</v>
      </c>
    </row>
    <row r="890" spans="1:13" x14ac:dyDescent="0.25">
      <c r="B890" t="s">
        <v>231</v>
      </c>
    </row>
    <row r="893" spans="1:13" ht="26.25" x14ac:dyDescent="0.4">
      <c r="C893" s="8" t="s">
        <v>232</v>
      </c>
    </row>
    <row r="895" spans="1:13" x14ac:dyDescent="0.25">
      <c r="A895">
        <v>1</v>
      </c>
    </row>
    <row r="896" spans="1:13" x14ac:dyDescent="0.25">
      <c r="B896" t="s">
        <v>233</v>
      </c>
      <c r="E896" t="s">
        <v>262</v>
      </c>
      <c r="F896">
        <f>(180-165)/10</f>
        <v>1.5</v>
      </c>
      <c r="G896" t="s">
        <v>263</v>
      </c>
      <c r="M896">
        <v>0.93320000000000003</v>
      </c>
    </row>
    <row r="897" spans="1:14" x14ac:dyDescent="0.25">
      <c r="B897" t="s">
        <v>234</v>
      </c>
      <c r="J897" t="s">
        <v>264</v>
      </c>
      <c r="M897">
        <f>(1-0.9332)</f>
        <v>6.6799999999999971E-2</v>
      </c>
      <c r="N897" s="13">
        <v>6.6799999999999998E-2</v>
      </c>
    </row>
    <row r="902" spans="1:14" x14ac:dyDescent="0.25">
      <c r="A902">
        <v>3</v>
      </c>
      <c r="E902" t="s">
        <v>237</v>
      </c>
      <c r="F902" t="s">
        <v>238</v>
      </c>
      <c r="H902" t="s">
        <v>259</v>
      </c>
      <c r="J902" t="s">
        <v>261</v>
      </c>
    </row>
    <row r="903" spans="1:14" x14ac:dyDescent="0.25">
      <c r="B903" t="s">
        <v>235</v>
      </c>
      <c r="E903">
        <v>0.15870000000000001</v>
      </c>
      <c r="F903">
        <v>0.84130000000000005</v>
      </c>
      <c r="H903" t="s">
        <v>260</v>
      </c>
      <c r="I903">
        <f>(900-1000)/100</f>
        <v>-1</v>
      </c>
      <c r="J903">
        <v>0.15870000000000001</v>
      </c>
    </row>
    <row r="904" spans="1:14" x14ac:dyDescent="0.25">
      <c r="B904" t="s">
        <v>236</v>
      </c>
      <c r="E904">
        <f>(F903-E903)</f>
        <v>0.6826000000000001</v>
      </c>
      <c r="F904" s="13">
        <v>0.68259999999999998</v>
      </c>
      <c r="H904" t="s">
        <v>260</v>
      </c>
      <c r="I904">
        <f>(1100-1000)/100</f>
        <v>1</v>
      </c>
      <c r="J904">
        <v>0.84130000000000005</v>
      </c>
    </row>
    <row r="906" spans="1:14" x14ac:dyDescent="0.25">
      <c r="A906">
        <v>4</v>
      </c>
      <c r="B906" t="s">
        <v>239</v>
      </c>
    </row>
    <row r="907" spans="1:14" x14ac:dyDescent="0.25">
      <c r="B907" t="s">
        <v>240</v>
      </c>
    </row>
    <row r="909" spans="1:14" x14ac:dyDescent="0.25">
      <c r="A909">
        <v>5</v>
      </c>
      <c r="B909" t="s">
        <v>241</v>
      </c>
      <c r="E909">
        <f>_xlfn.POISSON.DIST(15,20,FALSE)</f>
        <v>5.1648853531758354E-2</v>
      </c>
    </row>
    <row r="910" spans="1:14" x14ac:dyDescent="0.25">
      <c r="B910" t="s">
        <v>242</v>
      </c>
    </row>
    <row r="913" spans="1:5" ht="28.5" x14ac:dyDescent="0.45">
      <c r="C913" s="12" t="s">
        <v>243</v>
      </c>
    </row>
    <row r="915" spans="1:5" ht="26.25" x14ac:dyDescent="0.4">
      <c r="B915" s="8" t="s">
        <v>244</v>
      </c>
    </row>
    <row r="917" spans="1:5" x14ac:dyDescent="0.25">
      <c r="A917">
        <v>1</v>
      </c>
    </row>
    <row r="918" spans="1:5" x14ac:dyDescent="0.25">
      <c r="B918" t="s">
        <v>245</v>
      </c>
      <c r="E918">
        <f>_xlfn.POISSON.DIST(3,2,FALSE)</f>
        <v>0.18044704431548364</v>
      </c>
    </row>
    <row r="919" spans="1:5" x14ac:dyDescent="0.25">
      <c r="B919" t="s">
        <v>246</v>
      </c>
    </row>
    <row r="921" spans="1:5" x14ac:dyDescent="0.25">
      <c r="A921">
        <v>2</v>
      </c>
    </row>
    <row r="922" spans="1:5" x14ac:dyDescent="0.25">
      <c r="B922" t="s">
        <v>247</v>
      </c>
      <c r="E922">
        <f>_xlfn.BINOM.DIST(3,10,0.3,FALSE)</f>
        <v>0.26682793200000005</v>
      </c>
    </row>
    <row r="924" spans="1:5" x14ac:dyDescent="0.25">
      <c r="A924">
        <v>3</v>
      </c>
    </row>
    <row r="925" spans="1:5" x14ac:dyDescent="0.25">
      <c r="B925" t="s">
        <v>248</v>
      </c>
      <c r="E925">
        <f>_xlfn.BINOM.DIST(1,3,1/6,TRUE)</f>
        <v>0.92592592592592593</v>
      </c>
    </row>
    <row r="928" spans="1:5" ht="26.25" x14ac:dyDescent="0.4">
      <c r="B928" s="8" t="s">
        <v>249</v>
      </c>
    </row>
    <row r="930" spans="1:7" x14ac:dyDescent="0.25">
      <c r="A930">
        <v>1</v>
      </c>
      <c r="F930" t="s">
        <v>257</v>
      </c>
      <c r="G930" t="s">
        <v>258</v>
      </c>
    </row>
    <row r="931" spans="1:7" x14ac:dyDescent="0.25">
      <c r="B931" t="s">
        <v>250</v>
      </c>
      <c r="F931">
        <f>_xlfn.NORM.DIST(140,150,10,TRUE)</f>
        <v>0.15865525393145699</v>
      </c>
      <c r="G931">
        <f>_xlfn.NORM.DIST(160,150,10,TRUE)</f>
        <v>0.84134474606854304</v>
      </c>
    </row>
    <row r="932" spans="1:7" x14ac:dyDescent="0.25">
      <c r="B932" t="s">
        <v>251</v>
      </c>
      <c r="F932" s="6">
        <f>(G931-F931)</f>
        <v>0.68268949213708607</v>
      </c>
    </row>
    <row r="934" spans="1:7" x14ac:dyDescent="0.25">
      <c r="A934">
        <v>2</v>
      </c>
    </row>
    <row r="935" spans="1:7" x14ac:dyDescent="0.25">
      <c r="B935" t="s">
        <v>252</v>
      </c>
      <c r="E935">
        <f>_xlfn.POISSON.DIST(900,1000,FALSE)</f>
        <v>7.516954352126002E-5</v>
      </c>
    </row>
    <row r="936" spans="1:7" x14ac:dyDescent="0.25">
      <c r="B936" t="s">
        <v>253</v>
      </c>
    </row>
    <row r="940" spans="1:7" ht="28.5" x14ac:dyDescent="0.45">
      <c r="B940" s="12" t="s">
        <v>254</v>
      </c>
    </row>
    <row r="942" spans="1:7" ht="26.25" x14ac:dyDescent="0.4">
      <c r="B942" s="8" t="s">
        <v>255</v>
      </c>
    </row>
    <row r="944" spans="1:7" x14ac:dyDescent="0.25">
      <c r="A944">
        <v>1</v>
      </c>
    </row>
    <row r="945" spans="2:4" x14ac:dyDescent="0.25">
      <c r="B945" t="s">
        <v>256</v>
      </c>
      <c r="D945">
        <f>_xlfn.CONFIDENCE.NORM(0.05,8,100)</f>
        <v>1.567971187632043</v>
      </c>
    </row>
    <row r="950" spans="2:4" ht="26.25" x14ac:dyDescent="0.4">
      <c r="B950" s="8"/>
    </row>
  </sheetData>
  <sortState xmlns:xlrd2="http://schemas.microsoft.com/office/spreadsheetml/2017/richdata2" ref="C693:C830">
    <sortCondition ref="C693:C830"/>
  </sortState>
  <phoneticPr fontId="3" type="noConversion"/>
  <pageMargins left="0.7" right="0.7" top="0.75" bottom="0.75" header="0.3" footer="0.3"/>
  <pageSetup orientation="portrait" r:id="rId1"/>
  <drawing r:id="rId2"/>
  <tableParts count="7">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6 2 4 8 e c e - 2 9 3 3 - 4 0 a 4 - b 5 9 a - d a 3 7 e 0 0 d b 0 e 2 "   x m l n s = " h t t p : / / s c h e m a s . m i c r o s o f t . c o m / D a t a M a s h u p " > A A A A A D 4 J A A B Q S w M E F A A C A A g A P b E I V 3 e 2 C O e m A A A A 9 w A A A B I A H A B D b 2 5 m a W c v U G F j a 2 F n Z S 5 4 b W w g o h g A K K A U A A A A A A A A A A A A A A A A A A A A A A A A A A A A h Y + 9 D o I w H M R 3 E 9 + B d K c f y C L 5 U w Z X S U y I x r W B R h q h N b R Y 3 s 3 B R / I V h C j q 5 n h 3 v + T u H r c 7 Z E P b B F f Z W W V 0 i h i m K L B O 6 E o 0 R s s U a Y M y v l z A T p R n c Z L B S G u b D L Z K U e 3 c J S H E e 4 / 9 C p v u R C J K G T n m 2 6 K s Z S v Q B 1 b / 4 V D p q b a U i M P h t Y Z H m L E 1 j m m M K Z D Z h F z p L x C N g 6 f 0 x 4 R N 3 7 i + k 1 z q c F 8 A m S W Q 9 w f + B F B L A w Q U A A I A C A A 9 s Q h X 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P b E I V 0 5 z X x 4 / B g A A h z s A A B M A H A B G b 3 J t d W x h c y 9 T Z W N 0 a W 9 u M S 5 t I K I Y A C i g F A A A A A A A A A A A A A A A A A A A A A A A A A A A A O 2 a X 0 / c R h T F 3 5 H y H a z N y y J t 0 X r + j y I e U l K p f W n T L F U f E B o t 4 C Y o y z r y m j Q I 8 d 0 7 u 3 b Z w Z x j B A S U t M s L 8 t z x + J 7 f v X M 9 4 5 1 F c V y f l v N s 0 v z P X 2 1 t L T 5 M q + I k 2 5 8 e z Y o 8 2 8 1 m R f 1 i K 4 t / k / K 8 O i 5 i y 0 9 f j o v Z z t 5 5 V R X z + s + y + n h U l h + H 2 5 c H v 0 7 P i t 1 B c + f g 8 O p g r 5 z X s c v h q B n g 5 W D v w 3 T + f j n 4 x a d i E E d a d d 3 Z r 6 b z x V 9 l d b Z X z s 7 P 5 k v j Y t g 8 b X R 5 O W h a 8 8 E o q 6 M l q 4 s v 9 d X V 9 v W Y k 0 + z 0 z p r O m V H F 9 m b Y n Z 6 d l o X 1 f o B q y 5 N j 2 H H i V G W j L / q F + 9 s b t i P D / r x 4 n q 4 4 W A U u / x + X t b F p L 6 I o + 4 t P m + P s m v / d v J k s B 2 R X s j 0 Q q U X O r 0 w 6 Y V N L 1 x 6 4 d O L f H z j K h 8 k Z F K h + R 2 4 + z g m Q V i J / G V e G 7 W z v O 8 q 1 S + 4 S X K T 4 i b N T Y a b L D c 5 b v L c t E L M b D Q t 3 1 b l W U y V k + z n Y n p S V I s 1 / 9 b S t g + 7 c R p l B 2 2 P 1 7 P Z 5 H g 6 m 1 a L 3 b o 6 L w 5 x Z M W d k b 3 l y j K g O a C L l A r U h u 7 V A e R G P g 4 g L S R 8 T g B Z E k c F C R J H B R 5 0 I v F i 6 3 S O e X W K n H x w k Z N P U e R g p t G 5 R W c W n V d 0 V t E 5 R W c U n U 9 8 N n U i n 0 y Y F a B P 5 e L f s H T Q L S 3 d 4 n 0 j x r f u 7 4 R Z P z j M + i n C 3 D z y + A J F m t l k j 0 3 1 2 H S P z f T Y b I / N 9 d h 8 j 2 2 V A T e N z 5 g E 4 Z G p E J 4 u I T b z / m l C L h 4 c b L E J 8 9 c L 8 w P X Q / d e D t 2 9 0 I X L I Q 1 C o A B k C a A Y s J z R A L c C / S T q B / g a 8 F x t u 7 T Z m i d P J s X L d o O W D c X 2 4 N v a 3 / 2 v 5 k Z i 4 Z s q v q f i W y q + o + I b K r 6 f 4 t s p v p u i D N B m o r X w + F M G g j I Q l A H a u r Q W y k B Q B o I y E J Q B 2 v y 0 F s p A 8 k l A G U j K Q F I G q B q 1 F s o A V c T W Q h m g S t h a K A N F G S h e C S g D R R k o y k B R B o o y Q L W 8 L U a U g a Y M 0 F u q t V A G m p d D y g C 9 v V o L Z a A p A 0 0 Z o D d n a 6 E M D G V g K A N D G R j + T q A M D G W A 3 t K t h T K w l I G l D C x l Y C k D S x l Y y s D y F y N l Y C k D S x k 4 y s B R B o 4 y c J S B o w w c Z e A o A 8 d X B 5 S B o w w 8 Z e A p A 0 8 Z e M r A U w a e M v C U g a c M P F 8 i 9 a y R v t s N x G o p U M c e 2 f z 8 7 K i o m t W 9 Q I 0 a N K 7 e i L c a 0 e 3 C h R y N K l E j d A o + C o 5 p U S P s q Z C n H v U 0 6 O n Q e X S 7 g C 7 p A E H n A Y 8 b k L c K h U X 4 g J q l D E i G t A G 5 p 8 Y B x s E E q N C H H E U o q s k h + p g P O M 1 C j u Q r J F 6 K k M P 2 6 A w E Y E I O C Y x D D i M k Q 4 4 Y L J M Z Q V B 5 E B B C j D S E E P t D C D Y I C E E E g V M 2 C K h X B Q E T d x x w R k Z / Y M x l w L P C B T g t I 2 c 8 3 3 y A t U X Y g A u B D n C K x n j h c i Q D n K i R D y 4 K I u B a E / 2 H e v O A K 9 4 4 4 E r k A i y G S g V c O 2 z A e S 4 D n O e R j 4 L x j X 5 C v d F P q D f 2 h 3 p j H U F 6 Y / 5 r p F f p o G F 8 4 z h Q r w w a 6 o 3 j k 3 z W c P 6 K o E m F 1 U S v h v N 3 H A z J Z 0 P y 2 Z B 8 N i S f D c l n Q / L Z k H w 2 J J 8 N y W d D 8 t m S f L Y k n y 3 J Z 0 v y 2 Z J 8 t i S f L c l n S / L Z k v h a k s + O 5 L P r 6 u 1 Z w + V f 9 V f x N w V Z I D a G 9 d C 3 3 X j o T + v d R 3 5 D 3 z N X I V j 9 F p 7 s w O i 2 h K 7 V + V K d W v 6 L n z M R z f U K p W v I m a H / W y a 8 R T G D Z g Y W / f V K p W t w z M C k S y Z d M u l 3 f M K E t z D p k k m X T L p k 0 i W T L p l 0 x a Q r J n 2 9 c u k a m H L F l C u m X D H l i i l X T L l i y j V T r p l y z Z R r p l w z 5 Z o p 1 0 y 5 Z s o 1 U 6 6 Z c s O U G 6 b c M O W G K T d M u W H K D V N u m H L D l B u m 3 D L l l i m 3 T L l l y i 1 T b p l y S 1 9 w T L l l y i 1 T 7 p h y x 5 Q 7 p t w x 5 Y 4 p d 0 y 5 Y 8 o d U + 6 Y c s e U e 6 b c M + W e K f d M u W f K P V P u m X L P l H u m 3 D P l z f f H t e V R x 1 T E 4 M G H l H v X n L c 8 i f 6 n q 8 7 E / V E 2 K O Y / / D G J n t z j n H M Y 3 O e c M z l w L J / 9 w H H i y L u 4 L P 8 c H W l 6 J j u B x t A 2 D 7 s e j y 5 v 6 E p P U 3 R H v H W e Q j 7 u P M X m K O l m A 9 K 7 A d m c p 9 i c p 9 i c p 7 j H e Y r n O W K 6 r v 5 y U / 0 3 1 X 9 T / T f V f 1 P 9 v / / q v 9 6 4 l d X y + / 6 7 8 u 9 k F 7 F s h B u x G / X 3 t + o k b r F e L 4 6 L + c n p / H 3 n e H Y 6 8 K t / A F B L A Q I t A B Q A A g A I A D 2 x C F d 3 t g j n p g A A A P c A A A A S A A A A A A A A A A A A A A A A A A A A A A B D b 2 5 m a W c v U G F j a 2 F n Z S 5 4 b W x Q S w E C L Q A U A A I A C A A 9 s Q h X U 3 I 4 L J s A A A D h A A A A E w A A A A A A A A A A A A A A A A D y A A A A W 0 N v b n R l b n R f V H l w Z X N d L n h t b F B L A Q I t A B Q A A g A I A D 2 x C F d O c 1 8 e P w Y A A I c 7 A A A T A A A A A A A A A A A A A A A A A N o B A A B G b 3 J t d W x h c y 9 T Z W N 0 a W 9 u M S 5 t U E s F B g A A A A A D A A M A w g A A A G Y 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F O A A A A A A A A P 0 4 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R h Y m x l M T w v S X R l b V B h d G g + P C 9 J d G V t T G 9 j Y X R p b 2 4 + P F N 0 Y W J s Z U V u d H J p Z X M + P E V u d H J 5 I F R 5 c G U 9 I k F k Z G V k V G 9 E Y X R h T W 9 k Z W w i I F Z h b H V l P S J s M C 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M t M D c t M z F U M T E 6 M D Y 6 M T M u M T I 2 N D M 0 O F o i I C 8 + P E V u d H J 5 I F R 5 c G U 9 I k Z p b G x D b 2 x 1 b W 5 U e X B l c y I g V m F s d W U 9 I n N B d 0 1 E Q X d N R E F 3 T U R B d 1 k 9 I i A v P j x F b n R y e S B U e X B l P S J G a W x s Q 2 9 s d W 1 u T m F t Z X M i I F Z h b H V l P S J z W y Z x d W 9 0 O z E 1 J n F 1 b 3 Q 7 L C Z x d W 9 0 O z E w J n F 1 b 3 Q 7 L C Z x d W 9 0 O z I w J n F 1 b 3 Q 7 L C Z x d W 9 0 O z I 1 J n F 1 b 3 Q 7 L C Z x d W 9 0 O z E 1 X z E m c X V v d D s s J n F 1 b 3 Q 7 M T B f M i Z x d W 9 0 O y w m c X V v d D s z M C Z x d W 9 0 O y w m c X V v d D s y M F 8 z J n F 1 b 3 Q 7 L C Z x d W 9 0 O z E 1 X z Q m c X V v d D s s J n F 1 b 3 Q 7 M T B f N S Z x d W 9 0 O y w m c X V v d D t D b 2 x 1 b W 4 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Q 2 9 s d W 1 u Q 2 9 1 b n Q m c X V v d D s 6 M T E s J n F 1 b 3 Q 7 S 2 V 5 Q 2 9 s d W 1 u T m F t Z X M m c X V v d D s 6 W 1 0 s J n F 1 b 3 Q 7 Q 2 9 s d W 1 u S W R l b n R p d G l l c y Z x d W 9 0 O z p b J n F 1 b 3 Q 7 U 2 V j d G l v b j E v V G F i b G U x L 0 N o Y W 5 n Z W Q g V H l w Z T I u e z E 1 L D B 9 J n F 1 b 3 Q 7 L C Z x d W 9 0 O 1 N l Y 3 R p b 2 4 x L 1 R h Y m x l M S 9 D a G F u Z 2 V k I F R 5 c G U y L n s x M C w x f S Z x d W 9 0 O y w m c X V v d D t T Z W N 0 a W 9 u M S 9 U Y W J s Z T E v Q 2 h h b m d l Z C B U e X B l M i 5 7 M j A s M n 0 m c X V v d D s s J n F 1 b 3 Q 7 U 2 V j d G l v b j E v V G F i b G U x L 0 N o Y W 5 n Z W Q g V H l w Z T I u e z I 1 L D N 9 J n F 1 b 3 Q 7 L C Z x d W 9 0 O 1 N l Y 3 R p b 2 4 x L 1 R h Y m x l M S 9 D a G F u Z 2 V k I F R 5 c G U y L n s x N V 8 x L D R 9 J n F 1 b 3 Q 7 L C Z x d W 9 0 O 1 N l Y 3 R p b 2 4 x L 1 R h Y m x l M S 9 D a G F u Z 2 V k I F R 5 c G U y L n s x M F 8 y L D V 9 J n F 1 b 3 Q 7 L C Z x d W 9 0 O 1 N l Y 3 R p b 2 4 x L 1 R h Y m x l M S 9 D a G F u Z 2 V k I F R 5 c G U y L n s z M C w 2 f S Z x d W 9 0 O y w m c X V v d D t T Z W N 0 a W 9 u M S 9 U Y W J s Z T E v Q 2 h h b m d l Z C B U e X B l M i 5 7 M j B f M y w 3 f S Z x d W 9 0 O y w m c X V v d D t T Z W N 0 a W 9 u M S 9 U Y W J s Z T E v Q 2 h h b m d l Z C B U e X B l M i 5 7 M T V f N C w 4 f S Z x d W 9 0 O y w m c X V v d D t T Z W N 0 a W 9 u M S 9 U Y W J s Z T E v Q 2 h h b m d l Z C B U e X B l M i 5 7 M T B f N S w 5 f S Z x d W 9 0 O y w m c X V v d D t T Z W N 0 a W 9 u M S 9 U Y W J s Z T E v Q 2 h h b m d l Z C B U e X B l M i 5 7 L D E w 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z P C 9 J d G V t U G F 0 a D 4 8 L 0 l 0 Z W 1 M b 2 N h d G l v b j 4 8 U 3 R h Y m x l R W 5 0 c m l l c z 4 8 R W 5 0 c n k g V H l w Z T 0 i R m l s b F N 0 Y X R 1 c y I g V m F s d W U 9 I n N F c n J v c i I g L z 4 8 R W 5 0 c n k g V H l w Z T 0 i Q n V m Z m V y T m V 4 d F J l Z n J l c 2 g i I F Z h b H V l P S J s M S I g L z 4 8 R W 5 0 c n k g V H l w Z T 0 i R m l s b E N v b H V t b k 5 h b W V z I i B W Y W x 1 Z T 0 i c 1 s m c X V v d D t D b 2 x 1 b W 4 x J n F 1 b 3 Q 7 L C Z x d W 9 0 O 0 N v b H V t b j I m c X V v d D t d I i A v P j x F b n R y e S B U e X B l P S J G a W x s R W 5 h Y m x l Z C I g V m F s d W U 9 I m w x I i A v P j x F b n R y e S B U e X B l P S J G a W x s Q 2 9 s d W 1 u V H l w Z X M i I F Z h b H V l P S J z Q U F B P S I g L z 4 8 R W 5 0 c n k g V H l w Z T 0 i R m l s b E x h c 3 R V c G R h d G V k I i B W Y W x 1 Z T 0 i Z D I w M j M t M D g t M D h U M T Y 6 M z k 6 N T c u N D g x O D Y 4 N V o i I C 8 + P E V u d H J 5 I F R 5 c G U 9 I k Z p b G x F c n J v c k 1 l c 3 N h Z 2 U i I F Z h b H V l P S J z R G 9 3 b m x v Y W Q g Z m F p b G V k L i I g L z 4 8 R W 5 0 c n k g V H l w Z T 0 i R m l s b E V y c m 9 y Q 2 9 k Z S I g V m F s d W U 9 I n N V b m t u b 3 d u I i A v P j x F b n R y e S B U e X B l P S J G a W x s Z W R D b 2 1 w b G V 0 Z V J l c 3 V s d F R v V 2 9 y a 3 N o Z W V 0 I i B W Y W x 1 Z T 0 i b D E i I C 8 + P E V u d H J 5 I F R 5 c G U 9 I k Z p b G x U b 0 R h d G F N b 2 R l b E V u Y W J s Z W Q i I F Z h b H V l P S J s M C I g L z 4 8 R W 5 0 c n k g V H l w Z T 0 i S X N Q c m l 2 Y X R l I i B W Y W x 1 Z T 0 i b D A i I C 8 + P E V u d H J 5 I F R 5 c G U 9 I l J l Y 2 9 2 Z X J 5 V G F y Z 2 V 0 Q 2 9 s d W 1 u I i B W Y W x 1 Z T 0 i b D I i I C 8 + P E V u d H J 5 I F R 5 c G U 9 I l J l Y 2 9 2 Z X J 5 V G F y Z 2 V 0 U m 9 3 I i B W Y W x 1 Z T 0 i b D E z 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z I i A v P j x F b n R y e S B U e X B l P S J S Z W x h d G l v b n N o a X B J b m Z v Q 2 9 u d G F p b m V y I i B W Y W x 1 Z T 0 i c 3 s m c X V v d D t j b 2 x 1 b W 5 D b 3 V u d C Z x d W 9 0 O z o y L C Z x d W 9 0 O 2 t l e U N v b H V t b k 5 h b W V z J n F 1 b 3 Q 7 O l t d L C Z x d W 9 0 O 3 F 1 Z X J 5 U m V s Y X R p b 2 5 z a G l w c y Z x d W 9 0 O z p b X S w m c X V v d D t j b 2 x 1 b W 5 J Z G V u d G l 0 a W V z J n F 1 b 3 Q 7 O l s m c X V v d D t T Z W N 0 a W 9 u M S 9 U Y W J s Z T M v V H J h b n N w b 3 N l Z C B U Y W J s Z S 5 7 Q 2 9 s d W 1 u M S w w f S Z x d W 9 0 O y w m c X V v d D t T Z W N 0 a W 9 u M S 9 U Y W J s Z T M v V H J h b n N w b 3 N l Z C B U Y W J s Z S 5 7 Q 2 9 s d W 1 u M i w x f S Z x d W 9 0 O 1 0 s J n F 1 b 3 Q 7 Q 2 9 s d W 1 u Q 2 9 1 b n Q m c X V v d D s 6 M i w m c X V v d D t L Z X l D b 2 x 1 b W 5 O Y W 1 l c y Z x d W 9 0 O z p b X S w m c X V v d D t D b 2 x 1 b W 5 J Z G V u d G l 0 a W V z J n F 1 b 3 Q 7 O l s m c X V v d D t T Z W N 0 a W 9 u M S 9 U Y W J s Z T M v V H J h b n N w b 3 N l Z C B U Y W J s Z S 5 7 Q 2 9 s d W 1 u M S w w f S Z x d W 9 0 O y w m c X V v d D t T Z W N 0 a W 9 u M S 9 U Y W J s Z T M v V H J h b n N w b 3 N l Z C B U Y W J s Z S 5 7 Q 2 9 s d W 1 u M i w x f S Z x d W 9 0 O 1 0 s J n F 1 b 3 Q 7 U m V s Y X R p b 2 5 z a G l w S W 5 m b y Z x d W 9 0 O z p b X X 0 i I C 8 + P C 9 T d G F i b G V F b n R y a W V z P j w v S X R l b T 4 8 S X R l b T 4 8 S X R l b U x v Y 2 F 0 a W 9 u P j x J d G V t V H l w Z T 5 G b 3 J t d W x h P C 9 J d G V t V H l w Z T 4 8 S X R l b V B h d G g + U 2 V j d G l v b j E v V G F i b G U 1 P C 9 J d G V t U G F 0 a D 4 8 L 0 l 0 Z W 1 M b 2 N h d G l v b j 4 8 U 3 R h Y m x l R W 5 0 c m l l c z 4 8 R W 5 0 c n k g V H l w Z T 0 i R m l s b F N 0 Y X R 1 c y I g V m F s d W U 9 I n N D b 2 1 w b G V 0 Z S I g L z 4 8 R W 5 0 c n k g V H l w Z T 0 i Q n V m Z m V y T m V 4 d F J l Z n J l c 2 g i I F Z h b H V l P S J s M S I g L z 4 8 R W 5 0 c n k g V H l w Z T 0 i R m l s b E N v b H V t b k 5 h b W V z I i B W Y W x 1 Z T 0 i c 1 s m c X V v d D t D b 2 x 1 b W 4 x J n F 1 b 3 Q 7 L C Z x d W 9 0 O 0 N v b H V t b j I m c X V v d D s s J n F 1 b 3 Q 7 Q 2 9 s d W 1 u M y Z x d W 9 0 O 1 0 i I C 8 + P E V u d H J 5 I F R 5 c G U 9 I k Z p b G x F b m F i b G V k I i B W Y W x 1 Z T 0 i b D E i I C 8 + P E V u d H J 5 I F R 5 c G U 9 I k Z p b G x D b 2 x 1 b W 5 U e X B l c y I g V m F s d W U 9 I n N B Q U F B I i A v P j x F b n R y e S B U e X B l P S J G a W x s T G F z d F V w Z G F 0 Z W Q i I F Z h b H V l P S J k M j A y M y 0 w O C 0 w O F Q x N j o z O T o 1 M i 4 4 M z g 3 O D Q 3 W i I g L z 4 8 R W 5 0 c n k g V H l w Z T 0 i R m l s b E V y c m 9 y Q 2 9 1 b n Q i I F Z h b H V l P S J s M C I g L z 4 8 R W 5 0 c n k g V H l w Z T 0 i R m l s b E V y c m 9 y Q 2 9 k Z S I g V m F s d W U 9 I n N V b m t u b 3 d u I i A v P j x F b n R y e S B U e X B l P S J G a W x s Z W R D b 2 1 w b G V 0 Z V J l c 3 V s d F R v V 2 9 y a 3 N o Z W V 0 I i B W Y W x 1 Z T 0 i b D E i I C 8 + P E V u d H J 5 I F R 5 c G U 9 I k Z p b G x D b 3 V u d C I g V m F s d W U 9 I m w x M C I g L z 4 8 R W 5 0 c n k g V H l w Z T 0 i R m l s b F R v R G F 0 Y U 1 v Z G V s R W 5 h Y m x l Z C I g V m F s d W U 9 I m w w I i A v P j x F b n R y e S B U e X B l P S J J c 1 B y a X Z h d G U i I F Z h b H V l P S J s M C I g L z 4 8 R W 5 0 c n k g V H l w Z T 0 i U X V l c n l J R C I g V m F s d W U 9 I n M z Y T Q 5 Y j I 1 Y i 0 x M T k 5 L T Q x O T Q t O D A 3 Y S 1 m Y j N k Z m M 0 Y T Z h Y 2 Q i I C 8 + P E V u d H J 5 I F R 5 c G U 9 I l J l Y 2 9 2 Z X J 5 V G F y Z 2 V 0 Q 2 9 s d W 1 u I i B W Y W x 1 Z T 0 i b D I i I C 8 + P E V u d H J 5 I F R 5 c G U 9 I l J l Y 2 9 2 Z X J 5 V G F y Z 2 V 0 U m 9 3 I i B W Y W x 1 Z T 0 i b D U x 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V G F i b G V f V G F i b G U 1 I i A v P j x F b n R y e S B U e X B l P S J S Z W x h d G l v b n N o a X B J b m Z v Q 2 9 u d G F p b m V y I i B W Y W x 1 Z T 0 i c 3 s m c X V v d D t j b 2 x 1 b W 5 D b 3 V u d C Z x d W 9 0 O z o z L C Z x d W 9 0 O 2 t l e U N v b H V t b k 5 h b W V z J n F 1 b 3 Q 7 O l t d L C Z x d W 9 0 O 3 F 1 Z X J 5 U m V s Y X R p b 2 5 z a G l w c y Z x d W 9 0 O z p b X S w m c X V v d D t j b 2 x 1 b W 5 J Z G V u d G l 0 a W V z J n F 1 b 3 Q 7 O l s m c X V v d D t T Z W N 0 a W 9 u M S 9 U Y W J s Z T U v V H J h b n N w b 3 N l Z C B U Y W J s Z S 5 7 Q 2 9 s d W 1 u M S w w f S Z x d W 9 0 O y w m c X V v d D t T Z W N 0 a W 9 u M S 9 U Y W J s Z T U v V H J h b n N w b 3 N l Z C B U Y W J s Z S 5 7 Q 2 9 s d W 1 u M i w x f S Z x d W 9 0 O y w m c X V v d D t T Z W N 0 a W 9 u M S 9 U Y W J s Z T U v V H J h b n N w b 3 N l Z C B U Y W J s Z S 5 7 Q 2 9 s d W 1 u M y w y f S Z x d W 9 0 O 1 0 s J n F 1 b 3 Q 7 Q 2 9 s d W 1 u Q 2 9 1 b n Q m c X V v d D s 6 M y w m c X V v d D t L Z X l D b 2 x 1 b W 5 O Y W 1 l c y Z x d W 9 0 O z p b X S w m c X V v d D t D b 2 x 1 b W 5 J Z G V u d G l 0 a W V z J n F 1 b 3 Q 7 O l s m c X V v d D t T Z W N 0 a W 9 u M S 9 U Y W J s Z T U v V H J h b n N w b 3 N l Z C B U Y W J s Z S 5 7 Q 2 9 s d W 1 u M S w w f S Z x d W 9 0 O y w m c X V v d D t T Z W N 0 a W 9 u M S 9 U Y W J s Z T U v V H J h b n N w b 3 N l Z C B U Y W J s Z S 5 7 Q 2 9 s d W 1 u M i w x f S Z x d W 9 0 O y w m c X V v d D t T Z W N 0 a W 9 u M S 9 U Y W J s Z T U v V H J h b n N w b 3 N l Z C B U Y W J s Z S 5 7 Q 2 9 s d W 1 u M y w y f S Z x d W 9 0 O 1 0 s J n F 1 b 3 Q 7 U m V s Y X R p b 2 5 z a G l w S W 5 m b y Z x d W 9 0 O z p b X X 0 i I C 8 + P C 9 T d G F i b G V F b n R y a W V z P j w v S X R l b T 4 8 S X R l b T 4 8 S X R l b U x v Y 2 F 0 a W 9 u P j x J d G V t V H l w Z T 5 G b 3 J t d W x h P C 9 J d G V t V H l w Z T 4 8 S X R l b V B h d G g + U 2 V j d G l v b j E v V G F i b G V f V G F i b G U 1 P C 9 J d G V t U G F 0 a D 4 8 L 0 l 0 Z W 1 M b 2 N h d G l v b j 4 8 U 3 R h Y m x l R W 5 0 c m l l c z 4 8 R W 5 0 c n k g V H l w Z T 0 i Q W R k Z W R U b 0 R h d G F N b 2 R l b C I g V m F s d W U 9 I m w w I i A v P j x F b n R y e S B U e X B l P S J C d W Z m Z X J O Z X h 0 U m V m c m V z a C I g V m F s d W U 9 I m w x 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M t M D c t M z F U M T E 6 N T A 6 M D g u N D A 3 M j A z M l o i I C 8 + P E V u d H J 5 I F R 5 c G U 9 I k Z p b G x D b 2 x 1 b W 5 U e X B l c y I g V m F s d W U 9 I n N B Q U F B I i A v P j x F b n R y e S B U e X B l P S J G a W x s Q 2 9 s d W 1 u T m F t Z X M i I F Z h b H V l P S J z W y Z x d W 9 0 O 0 N v b H V t b j E m c X V v d D s s J n F 1 b 3 Q 7 Q 2 9 s d W 1 u M i Z x d W 9 0 O y w m c X V v d D t D b 2 x 1 b W 4 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Q 2 9 s d W 1 u Q 2 9 1 b n Q m c X V v d D s 6 M y w m c X V v d D t L Z X l D b 2 x 1 b W 5 O Y W 1 l c y Z x d W 9 0 O z p b X S w m c X V v d D t D b 2 x 1 b W 5 J Z G V u d G l 0 a W V z J n F 1 b 3 Q 7 O l s m c X V v d D t T Z W N 0 a W 9 u M S 9 U Y W J s Z V 9 U Y W J s Z T U v V H J h b n N w b 3 N l Z C B U Y W J s Z S 5 7 Q 2 9 s d W 1 u M S w w f S Z x d W 9 0 O y w m c X V v d D t T Z W N 0 a W 9 u M S 9 U Y W J s Z V 9 U Y W J s Z T U v V H J h b n N w b 3 N l Z C B U Y W J s Z S 5 7 Q 2 9 s d W 1 u M i w x f S Z x d W 9 0 O y w m c X V v d D t T Z W N 0 a W 9 u M S 9 U Y W J s Z V 9 U Y W J s Z T U v V H J h b n N w b 3 N l Z C B U Y W J s Z S 5 7 Q 2 9 s d W 1 u M y w y 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y P C 9 J d G V t U G F 0 a D 4 8 L 0 l 0 Z W 1 M b 2 N h d G l v b j 4 8 U 3 R h Y m x l R W 5 0 c m l l c z 4 8 R W 5 0 c n k g V H l w Z T 0 i Q W R k Z W R U b 0 R h d G F N b 2 R l b C I g V m F s d W U 9 I m w w I i A v P j x F b n R y e S B U e X B l P S J C d W Z m Z X J O Z X h 0 U m V m c m V z a C I g V m F s d W U 9 I m w x I i A v P j x F b n R y e S B U e X B l P S J G a W x s Q 2 9 1 b n Q i I F Z h b H V l P S J s N C I g L z 4 8 R W 5 0 c n k g V H l w Z T 0 i R m l s b E V u Y W J s Z W Q i I F Z h b H V l P S J s M C I g L z 4 8 R W 5 0 c n k g V H l w Z T 0 i R m l s b E V y c m 9 y Q 2 9 k Z S I g V m F s d W U 9 I n N V b m t u b 3 d u I i A v P j x F b n R y e S B U e X B l P S J G a W x s R X J y b 3 J D b 3 V u d C I g V m F s d W U 9 I m w w I i A v P j x F b n R y e S B U e X B l P S J G a W x s T G F z d F V w Z G F 0 Z W Q i I F Z h b H V l P S J k M j A y M y 0 w O C 0 w M V Q w N D o y N T o 1 N C 4 z O T c w O D M 3 W i I g L z 4 8 R W 5 0 c n k g V H l w Z T 0 i R m l s b E N v b H V t b l R 5 c G V z I i B W Y W x 1 Z T 0 i c 0 F 3 T U R B d 0 1 E Q X d N R E F 3 P T 0 i I C 8 + P E V u d H J 5 I F R 5 c G U 9 I k Z p b G x D b 2 x 1 b W 5 O Y W 1 l c y I g V m F s d W U 9 I n N b J n F 1 b 3 Q 7 N T I m c X V v d D s s J n F 1 b 3 Q 7 N D Q m c X V v d D s s J n F 1 b 3 Q 7 M z g m c X V v d D s s J n F 1 b 3 Q 7 N j A m c X V v d D s s J n F 1 b 3 Q 7 N T Y m c X V v d D s s J n F 1 b 3 Q 7 N D A m c X V v d D s s J n F 1 b 3 Q 7 M z Y m c X V v d D s s J n F 1 b 3 Q 7 N D k m c X V v d D s s J n F 1 b 3 Q 7 N j g m c X V v d D s s J n F 1 b 3 Q 7 N T 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I i I C 8 + P E V u d H J 5 I F R 5 c G U 9 I l J l Y 2 9 2 Z X J 5 V G F y Z 2 V 0 U m 9 3 I i B W Y W x 1 Z T 0 i b D E y N S I g L z 4 8 R W 5 0 c n k g V H l w Z T 0 i U m V j b 3 Z l c n l U Y X J n Z X R T a G V l d C I g V m F s d W U 9 I n N T a G V l d D E i I C 8 + P E V u d H J 5 I F R 5 c G U 9 I l J l b G F 0 a W 9 u c 2 h p c E l u Z m 9 D b 2 5 0 Y W l u Z X I i I F Z h b H V l P S J z e y Z x d W 9 0 O 2 N v b H V t b k N v d W 5 0 J n F 1 b 3 Q 7 O j E w L C Z x d W 9 0 O 2 t l e U N v b H V t b k 5 h b W V z J n F 1 b 3 Q 7 O l t d L C Z x d W 9 0 O 3 F 1 Z X J 5 U m V s Y X R p b 2 5 z a G l w c y Z x d W 9 0 O z p b X S w m c X V v d D t j b 2 x 1 b W 5 J Z G V u d G l 0 a W V z J n F 1 b 3 Q 7 O l s m c X V v d D t T Z W N 0 a W 9 u M S 9 U Y W J s Z T I v Q 2 h h b m d l Z C B U e X B l M S 5 7 N T I s M H 0 m c X V v d D s s J n F 1 b 3 Q 7 U 2 V j d G l v b j E v V G F i b G U y L 0 N o Y W 5 n Z W Q g V H l w Z T E u e z Q 0 L D F 9 J n F 1 b 3 Q 7 L C Z x d W 9 0 O 1 N l Y 3 R p b 2 4 x L 1 R h Y m x l M i 9 D a G F u Z 2 V k I F R 5 c G U x L n s z O C w y f S Z x d W 9 0 O y w m c X V v d D t T Z W N 0 a W 9 u M S 9 U Y W J s Z T I v Q 2 h h b m d l Z C B U e X B l M S 5 7 N j A s M 3 0 m c X V v d D s s J n F 1 b 3 Q 7 U 2 V j d G l v b j E v V G F i b G U y L 0 N o Y W 5 n Z W Q g V H l w Z T E u e z U 2 L D R 9 J n F 1 b 3 Q 7 L C Z x d W 9 0 O 1 N l Y 3 R p b 2 4 x L 1 R h Y m x l M i 9 D a G F u Z 2 V k I F R 5 c G U x L n s 0 M C w 1 f S Z x d W 9 0 O y w m c X V v d D t T Z W N 0 a W 9 u M S 9 U Y W J s Z T I v Q 2 h h b m d l Z C B U e X B l M S 5 7 M z Y s N n 0 m c X V v d D s s J n F 1 b 3 Q 7 U 2 V j d G l v b j E v V G F i b G U y L 0 N o Y W 5 n Z W Q g V H l w Z T E u e z Q 5 L D d 9 J n F 1 b 3 Q 7 L C Z x d W 9 0 O 1 N l Y 3 R p b 2 4 x L 1 R h Y m x l M i 9 D a G F u Z 2 V k I F R 5 c G U x L n s 2 O C w 4 f S Z x d W 9 0 O y w m c X V v d D t T Z W N 0 a W 9 u M S 9 U Y W J s Z T I v Q 2 h h b m d l Z C B U e X B l M S 5 7 N T c s O X 0 m c X V v d D t d L C Z x d W 9 0 O 0 N v b H V t b k N v d W 5 0 J n F 1 b 3 Q 7 O j E w L C Z x d W 9 0 O 0 t l e U N v b H V t b k 5 h b W V z J n F 1 b 3 Q 7 O l t d L C Z x d W 9 0 O 0 N v b H V t b k l k Z W 5 0 a X R p Z X M m c X V v d D s 6 W y Z x d W 9 0 O 1 N l Y 3 R p b 2 4 x L 1 R h Y m x l M i 9 D a G F u Z 2 V k I F R 5 c G U x L n s 1 M i w w f S Z x d W 9 0 O y w m c X V v d D t T Z W N 0 a W 9 u M S 9 U Y W J s Z T I v Q 2 h h b m d l Z C B U e X B l M S 5 7 N D Q s M X 0 m c X V v d D s s J n F 1 b 3 Q 7 U 2 V j d G l v b j E v V G F i b G U y L 0 N o Y W 5 n Z W Q g V H l w Z T E u e z M 4 L D J 9 J n F 1 b 3 Q 7 L C Z x d W 9 0 O 1 N l Y 3 R p b 2 4 x L 1 R h Y m x l M i 9 D a G F u Z 2 V k I F R 5 c G U x L n s 2 M C w z f S Z x d W 9 0 O y w m c X V v d D t T Z W N 0 a W 9 u M S 9 U Y W J s Z T I v Q 2 h h b m d l Z C B U e X B l M S 5 7 N T Y s N H 0 m c X V v d D s s J n F 1 b 3 Q 7 U 2 V j d G l v b j E v V G F i b G U y L 0 N o Y W 5 n Z W Q g V H l w Z T E u e z Q w L D V 9 J n F 1 b 3 Q 7 L C Z x d W 9 0 O 1 N l Y 3 R p b 2 4 x L 1 R h Y m x l M i 9 D a G F u Z 2 V k I F R 5 c G U x L n s z N i w 2 f S Z x d W 9 0 O y w m c X V v d D t T Z W N 0 a W 9 u M S 9 U Y W J s Z T I v Q 2 h h b m d l Z C B U e X B l M S 5 7 N D k s N 3 0 m c X V v d D s s J n F 1 b 3 Q 7 U 2 V j d G l v b j E v V G F i b G U y L 0 N o Y W 5 n Z W Q g V H l w Z T E u e z Y 4 L D h 9 J n F 1 b 3 Q 7 L C Z x d W 9 0 O 1 N l Y 3 R p b 2 4 x L 1 R h Y m x l M i 9 D a G F u Z 2 V k I F R 5 c G U x L n s 1 N y w 5 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J T I w K D I p P C 9 J d G V t U G F 0 a D 4 8 L 0 l 0 Z W 1 M b 2 N h d G l v b j 4 8 U 3 R h Y m x l R W 5 0 c m l l c z 4 8 R W 5 0 c n k g V H l w Z T 0 i R m l s b F N 0 Y X R 1 c y I g V m F s d W U 9 I n N D b 2 1 w b G V 0 Z S I g L z 4 8 R W 5 0 c n k g V H l w Z T 0 i Q n V m Z m V y T m V 4 d F J l Z n J l c 2 g i I F Z h b H V l P S J s M S I g L z 4 8 R W 5 0 c n k g V H l w Z T 0 i R m l s b E N v b H V t b k 5 h b W V z I i B W Y W x 1 Z T 0 i c 1 s m c X V v d D t D b 2 x 1 b W 4 x L j E m c X V v d D t d I i A v P j x F b n R y e S B U e X B l P S J G a W x s R W 5 h Y m x l Z C I g V m F s d W U 9 I m w x I i A v P j x F b n R y e S B U e X B l P S J G a W x s Q 2 9 s d W 1 u V H l w Z X M i I F Z h b H V l P S J z Q X c 9 P S I g L z 4 8 R W 5 0 c n k g V H l w Z T 0 i R m l s b E x h c 3 R V c G R h d G V k I i B W Y W x 1 Z T 0 i Z D I w M j M t M D g t M D h U M T Y 6 M z k 6 N T I u N z k x O T E z M V o i I C 8 + P E V u d H J 5 I F R 5 c G U 9 I k Z p b G x F c n J v c k N v d W 5 0 I i B W Y W x 1 Z T 0 i b D A i I C 8 + P E V u d H J 5 I F R 5 c G U 9 I k Z p b G x F c n J v c k N v Z G U i I F Z h b H V l P S J z V W 5 r b m 9 3 b i I g L z 4 8 R W 5 0 c n k g V H l w Z T 0 i R m l s b G V k Q 2 9 t c G x l d G V S Z X N 1 b H R U b 1 d v c m t z a G V l d C I g V m F s d W U 9 I m w x I i A v P j x F b n R y e S B U e X B l P S J G a W x s Q 2 9 1 b n Q i I F Z h b H V l P S J s M T A w I i A v P j x F b n R y e S B U e X B l P S J G a W x s V G F y Z 2 V 0 T m F t Z U N 1 c 3 R v b W l 6 Z W Q i I F Z h b H V l P S J s M S I g L z 4 8 R W 5 0 c n k g V H l w Z T 0 i R m l s b F R v R G F 0 Y U 1 v Z G V s R W 5 h Y m x l Z C I g V m F s d W U 9 I m w w I i A v P j x F b n R y e S B U e X B l P S J J c 1 B y a X Z h d G U i I F Z h b H V l P S J s M C I g L z 4 8 R W 5 0 c n k g V H l w Z T 0 i U m V j b 3 Z l c n l U Y X J n Z X R D b 2 x 1 b W 4 i I F Z h b H V l P S J s M i I g L z 4 8 R W 5 0 c n k g V H l w Z T 0 i U m V j b 3 Z l c n l U Y X J n Z X R S b 3 c i I F Z h b H V l P S J s M T A 5 I i A v P j x F b n R y e S B U e X B l P S J S Z W N v d m V y e V R h c m d l d F N o Z W V 0 I i B W Y W x 1 Z T 0 i c 1 N o Z W V 0 M 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G F i b G U i I C 8 + P E V u d H J 5 I F R 5 c G U 9 I l F 1 Z X J 5 S U Q i I F Z h b H V l P S J z Z T M 4 N D d m N W M t N T Q z M C 0 0 M z k 1 L W I 4 Y m I t Y z h h Z G J m Y z F m M W N h I i A v P j x F b n R y e S B U e X B l P S J S Z W x h d G l v b n N o a X B J b m Z v Q 2 9 u d G F p b m V y I i B W Y W x 1 Z T 0 i c 3 s m c X V v d D t j b 2 x 1 b W 5 D b 3 V u d C Z x d W 9 0 O z o x L C Z x d W 9 0 O 2 t l e U N v b H V t b k 5 h b W V z J n F 1 b 3 Q 7 O l t d L C Z x d W 9 0 O 3 F 1 Z X J 5 U m V s Y X R p b 2 5 z a G l w c y Z x d W 9 0 O z p b X S w m c X V v d D t j b 2 x 1 b W 5 J Z G V u d G l 0 a W V z J n F 1 b 3 Q 7 O l s m c X V v d D t T Z W N 0 a W 9 u M S 9 U Y W J s Z T E g K D I p L 0 N o Y W 5 n Z W Q g V H l w Z T M u e 0 N v b H V t b j E u M S w w f S Z x d W 9 0 O 1 0 s J n F 1 b 3 Q 7 Q 2 9 s d W 1 u Q 2 9 1 b n Q m c X V v d D s 6 M S w m c X V v d D t L Z X l D b 2 x 1 b W 5 O Y W 1 l c y Z x d W 9 0 O z p b X S w m c X V v d D t D b 2 x 1 b W 5 J Z G V u d G l 0 a W V z J n F 1 b 3 Q 7 O l s m c X V v d D t T Z W N 0 a W 9 u M S 9 U Y W J s Z T E g K D I p L 0 N o Y W 5 n Z W Q g V H l w Z T M u e 0 N v b H V t b j E u M S w w f S Z x d W 9 0 O 1 0 s J n F 1 b 3 Q 7 U m V s Y X R p b 2 5 z a G l w S W 5 m b y Z x d W 9 0 O z p b X X 0 i I C 8 + P C 9 T d G F i b G V F b n R y a W V z P j w v S X R l b T 4 8 S X R l b T 4 8 S X R l b U x v Y 2 F 0 a W 9 u P j x J d G V t V H l w Z T 5 G b 3 J t d W x h P C 9 J d G V t V H l w Z T 4 8 S X R l b V B h d G g + U 2 V j d G l v b j E v V G F i b G U z 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z L T A 4 L T A 1 V D E x O j E x O j A 2 L j I 3 M D I 2 M j J 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2 F 0 a W 9 u I i A v P j x F b n R y e S B U e X B l P S J G a W x s T 2 J q Z W N 0 V H l w Z S I g V m F s d W U 9 I n N D b 2 5 u Z W N 0 a W 9 u T 2 5 s e S I g L z 4 8 L 1 N 0 Y W J s Z U V u d H J p Z X M + P C 9 J d G V t P j x J d G V t P j x J d G V t T G 9 j Y X R p b 2 4 + P E l 0 Z W 1 U e X B l P k Z v c m 1 1 b G E 8 L 0 l 0 Z W 1 U e X B l P j x J d G V t U G F 0 a D 5 T Z W N 0 a W 9 u M S 9 U Y W J s Z T M l M j A o M y k 8 L 0 l 0 Z W 1 Q Y X R o P j w v S X R l b U x v Y 2 F 0 a W 9 u P j x T d G F i b G V F b n R y a W V z P j x F b n R y e S B U e X B l P S J G a W x s U 3 R h d H V z I i B W Y W x 1 Z T 0 i c 0 N v b X B s Z X R l I i A v P j x F b n R y e S B U e X B l P S J C d W Z m Z X J O Z X h 0 U m V m c m V z a C I g V m F s d W U 9 I m w x I i A v P j x F b n R y e S B U e X B l P S J G a W x s Q 2 9 s d W 1 u T m F t Z X M i I F Z h b H V l P S J z W y Z x d W 9 0 O 0 N v b H V t b j E m c X V v d D t d I i A v P j x F b n R y e S B U e X B l P S J G a W x s R W 5 h Y m x l Z C I g V m F s d W U 9 I m w x I i A v P j x F b n R y e S B U e X B l P S J G a W x s Q 2 9 s d W 1 u V H l w Z X M i I F Z h b H V l P S J z Q U E 9 P S I g L z 4 8 R W 5 0 c n k g V H l w Z T 0 i R m l s b E x h c 3 R V c G R h d G V k I i B W Y W x 1 Z T 0 i Z D I w M j M t M D g t M D h U M T Y 6 M z k 6 N T I u N j g y N T Q w M V o i I C 8 + P E V u d H J 5 I F R 5 c G U 9 I k Z p b G x F c n J v c k N v d W 5 0 I i B W Y W x 1 Z T 0 i b D A i I C 8 + P E V u d H J 5 I F R 5 c G U 9 I k Z p b G x F c n J v c k N v Z G U i I F Z h b H V l P S J z V W 5 r b m 9 3 b i I g L z 4 8 R W 5 0 c n k g V H l w Z T 0 i R m l s b G V k Q 2 9 t c G x l d G V S Z X N 1 b H R U b 1 d v c m t z a G V l d C I g V m F s d W U 9 I m w x I i A v P j x F b n R y e S B U e X B l P S J G a W x s Q 2 9 1 b n Q i I F Z h b H V l P S J s N T A i I C 8 + P E V u d H J 5 I F R 5 c G U 9 I k Z p b G x U b 0 R h d G F N b 2 R l b E V u Y W J s Z W Q i I F Z h b H V l P S J s M C I g L z 4 8 R W 5 0 c n k g V H l w Z T 0 i S X N Q c m l 2 Y X R l I i B W Y W x 1 Z T 0 i b D A i I C 8 + P E V u d H J 5 I F R 5 c G U 9 I l J l Y 2 9 2 Z X J 5 V G F y Z 2 V 0 Q 2 9 s d W 1 u I i B W Y W x 1 Z T 0 i b D I i I C 8 + P E V u d H J 5 I F R 5 c G U 9 I l J l Y 2 9 2 Z X J 5 V G F y Z 2 V 0 U m 9 3 I i B W Y W x 1 Z T 0 i b D I x N y I g L z 4 8 R W 5 0 c n k g V H l w Z T 0 i U m V j b 3 Z l c n l U Y X J n Z X R T a G V l d C I g V m F s d W U 9 I n N T a G V l d D E i I C 8 + P E V u d H J 5 I F R 5 c G U 9 I k F k Z G V k V G 9 E Y X R h T W 9 k Z W w i I F Z h b H V l P S J s M C 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R h Y m x l X 1 R h Y m x l M 1 9 f M y I g L z 4 8 R W 5 0 c n k g V H l w Z T 0 i U X V l c n l J R C I g V m F s d W U 9 I n N j O D g 2 M j h m Y i 0 3 O T Y 2 L T Q y M D k t O T g x M i 0 y M j B m Z j g y N D M 4 Y z k i I C 8 + P E V u d H J 5 I F R 5 c G U 9 I l J l b G F 0 a W 9 u c 2 h p c E l u Z m 9 D b 2 5 0 Y W l u Z X I i I F Z h b H V l P S J z e y Z x d W 9 0 O 2 N v b H V t b k N v d W 5 0 J n F 1 b 3 Q 7 O j E s J n F 1 b 3 Q 7 a 2 V 5 Q 2 9 s d W 1 u T m F t Z X M m c X V v d D s 6 W 1 0 s J n F 1 b 3 Q 7 c X V l c n l S Z W x h d G l v b n N o a X B z J n F 1 b 3 Q 7 O l t d L C Z x d W 9 0 O 2 N v b H V t b k l k Z W 5 0 a X R p Z X M m c X V v d D s 6 W y Z x d W 9 0 O 1 N l Y 3 R p b 2 4 x L 1 R h Y m x l M y A o M y k v V H J h b n N w b 3 N l Z C B U Y W J s Z S 5 7 Q 2 9 s d W 1 u M S w w f S Z x d W 9 0 O 1 0 s J n F 1 b 3 Q 7 Q 2 9 s d W 1 u Q 2 9 1 b n Q m c X V v d D s 6 M S w m c X V v d D t L Z X l D b 2 x 1 b W 5 O Y W 1 l c y Z x d W 9 0 O z p b X S w m c X V v d D t D b 2 x 1 b W 5 J Z G V u d G l 0 a W V z J n F 1 b 3 Q 7 O l s m c X V v d D t T Z W N 0 a W 9 u M S 9 U Y W J s Z T M g K D M p L 1 R y Y W 5 z c G 9 z Z W Q g V G F i b G U 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H J v b W 9 0 Z W Q l M j B I Z W F k Z X J z 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M v V H J h b n N w b 3 N l Z C U y M F R h Y m x l P C 9 J d G V t U G F 0 a D 4 8 L 0 l 0 Z W 1 M b 2 N h d G l v b j 4 8 U 3 R h Y m x l R W 5 0 c m l l c y A v 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X 1 R h Y m x l N S 9 T b 3 V y Y 2 U 8 L 0 l 0 Z W 1 Q Y X R o P j w v S X R l b U x v Y 2 F 0 a W 9 u P j x T d G F i b G V F b n R y a W V z I C 8 + P C 9 J d G V t P j x J d G V t P j x J d G V t T G 9 j Y X R p b 2 4 + P E l 0 Z W 1 U e X B l P k Z v c m 1 1 b G E 8 L 0 l 0 Z W 1 U e X B l P j x J d G V t U G F 0 a D 5 T Z W N 0 a W 9 u M S 9 U Y W J s Z V 9 U Y W J s Z T U v Q 2 h h b m d l Z C U y M F R 5 c G U 8 L 0 l 0 Z W 1 Q Y X R o P j w v S X R l b U x v Y 2 F 0 a W 9 u P j x T d G F i b G V F b n R y a W V z I C 8 + P C 9 J d G V t P j x J d G V t P j x J d G V t T G 9 j Y X R p b 2 4 + P E l 0 Z W 1 U e X B l P k Z v c m 1 1 b G E 8 L 0 l 0 Z W 1 U e X B l P j x J d G V t U G F 0 a D 5 T Z W N 0 a W 9 u M S 9 U Y W J s Z V 9 U Y W J s Z T U v V H J h b n N w b 3 N l Z C U y M F R h Y m x l P C 9 J d G V t U G F 0 a D 4 8 L 0 l 0 Z W 1 M b 2 N h d G l v b j 4 8 U 3 R h Y m x l R W 5 0 c m l l c y A v P j w v S X R l b T 4 8 S X R l b T 4 8 S X R l b U x v Y 2 F 0 a W 9 u P j x J d G V t V H l w Z T 5 G b 3 J t d W x h P C 9 J d G V t V H l w Z T 4 8 S X R l b V B h d G g + U 2 V j d G l v b j E v V G F i b G U 1 L 1 R y Y W 5 z c G 9 z Z W Q l M j B U Y W J s Z T w v S X R l b V B h d G g + P C 9 J d G V t T G 9 j Y X R p b 2 4 + P F N 0 Y W J s Z U V u d H J p Z X M g L 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H J v b W 9 0 Z W Q l M j B I Z W F k Z X J z P C 9 J d G V t U G F 0 a D 4 8 L 0 l 0 Z W 1 M b 2 N h d G l v b j 4 8 U 3 R h Y m x l R W 5 0 c m l l c y A v P j w v S X R l b T 4 8 S X R l b T 4 8 S X R l b U x v Y 2 F 0 a W 9 u P j x J d G V t V H l w Z T 5 G b 3 J t d W x h P C 9 J d G V t V H l w Z T 4 8 S X R l b V B h d G g + U 2 V j d G l v b j E v V G F i b G U x J T I w K D I p L 0 N o Y W 5 n Z W Q l M j B U e X B l M T w v S X R l b V B h d G g + P C 9 J d G V t T G 9 j Y X R p b 2 4 + P F N 0 Y W J s Z U V u d H J p Z X M g L z 4 8 L 0 l 0 Z W 0 + P E l 0 Z W 0 + P E l 0 Z W 1 M b 2 N h d G l v b j 4 8 S X R l b V R 5 c G U + R m 9 y b X V s Y T w v S X R l b V R 5 c G U + P E l 0 Z W 1 Q Y X R o P l N l Y 3 R p b 2 4 x L 1 R h Y m x l M S U y M C g y K S 9 Q c m 9 t b 3 R l Z C U y M E h l Y W R l c n M x P C 9 J d G V t U G F 0 a D 4 8 L 0 l 0 Z W 1 M b 2 N h d G l v b j 4 8 U 3 R h Y m x l R W 5 0 c m l l c y A v P j w v S X R l b T 4 8 S X R l b T 4 8 S X R l b U x v Y 2 F 0 a W 9 u P j x J d G V t V H l w Z T 5 G b 3 J t d W x h P C 9 J d G V t V H l w Z T 4 8 S X R l b V B h d G g + U 2 V j d G l v b j E v V G F i b G U x J T I w K D I p L 0 R l b W 9 0 Z W Q l M j B I Z W F k Z X J z P C 9 J d G V t U G F 0 a D 4 8 L 0 l 0 Z W 1 M b 2 N h d G l v b j 4 8 U 3 R h Y m x l R W 5 0 c m l l c y A v P j w v S X R l b T 4 8 S X R l b T 4 8 S X R l b U x v Y 2 F 0 a W 9 u P j x J d G V t V H l w Z T 5 G b 3 J t d W x h P C 9 J d G V t V H l w Z T 4 8 S X R l b V B h d G g + U 2 V j d G l v b j E v V G F i b G U x J T I w K D I p L 0 N o Y W 5 n Z W Q l M j B U e X B l M j w v S X R l b V B h d G g + P C 9 J d G V t T G 9 j Y X R p b 2 4 + P F N 0 Y W J s Z U V u d H J p Z X M g L z 4 8 L 0 l 0 Z W 0 + P E l 0 Z W 0 + P E l 0 Z W 1 M b 2 N h d G l v b j 4 8 S X R l b V R 5 c G U + R m 9 y b X V s Y T w v S X R l b V R 5 c G U + P E l 0 Z W 1 Q Y X R o P l N l Y 3 R p b 2 4 x L 1 R h Y m x l M S U y M C g y K S 9 U c m F u c 3 B v c 2 V k J T I w V G F i b 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M 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z J T I w K D I p L 1 R y Y W 5 z c G 9 z Z W Q l M j B U Y W J s Z T w v S X R l b V B h d G g + P C 9 J d G V t T G 9 j Y X R p b 2 4 + P F N 0 Y W J s Z U V u d H J p Z X M g L z 4 8 L 0 l 0 Z W 0 + P E l 0 Z W 0 + P E l 0 Z W 1 M b 2 N h d G l v b j 4 8 S X R l b V R 5 c G U + R m 9 y b X V s Y T w v S X R l b V R 5 c G U + P E l 0 Z W 1 Q Y X R o P l N l Y 3 R p b 2 4 x L 1 R h Y m x l M y U y M C g z K S 9 T b 3 V y Y 2 U 8 L 0 l 0 Z W 1 Q Y X R o P j w v S X R l b U x v Y 2 F 0 a W 9 u P j x T d G F i b G V F b n R y a W V z I C 8 + P C 9 J d G V t P j x J d G V t P j x J d G V t T G 9 j Y X R p b 2 4 + P E l 0 Z W 1 U e X B l P k Z v c m 1 1 b G E 8 L 0 l 0 Z W 1 U e X B l P j x J d G V t U G F 0 a D 5 T Z W N 0 a W 9 u M S 9 U Y W J s Z T M l M j A o M y k v Q 2 h h b m d l Z C U y M F R 5 c G U 8 L 0 l 0 Z W 1 Q Y X R o P j w v S X R l b U x v Y 2 F 0 a W 9 u P j x T d G F i b G V F b n R y a W V z I C 8 + P C 9 J d G V t P j x J d G V t P j x J d G V t T G 9 j Y X R p b 2 4 + P E l 0 Z W 1 U e X B l P k Z v c m 1 1 b G E 8 L 0 l 0 Z W 1 U e X B l P j x J d G V t U G F 0 a D 5 T Z W N 0 a W 9 u M S 9 U Y W J s Z T M l M j A o M y k v V H J h b n N w b 3 N l Z C U y M F R h Y m x l P C 9 J d G V t U G F 0 a D 4 8 L 0 l 0 Z W 1 M b 2 N h d G l v b j 4 8 U 3 R h Y m x l R W 5 0 c m l l c y A v P j w v S X R l b T 4 8 S X R l b T 4 8 S X R l b U x v Y 2 F 0 a W 9 u P j x J d G V t V H l w Z T 5 G b 3 J t d W x h P C 9 J d G V t V H l w Z T 4 8 S X R l b V B h d G g + U 2 V j d G l v b j E v V G F i b G U z J T I w K D M p L 1 N v c n R l Z C U y M F J v d 3 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I q 1 Z m u F A i t G g + o O 7 Q E s 1 q 8 A A A A A A g A A A A A A E G Y A A A A B A A A g A A A A I W i S B c B Q A G W 8 Q J t J S E 0 x k 5 7 R 1 b 2 1 p s P t I t j m z d 3 u s r I A A A A A D o A A A A A C A A A g A A A A q L M c 4 v E z 0 w 6 e e e 8 v 3 n U C T m D u n T v 5 v E R C H Z F o a i X t 9 X d Q A A A A q S q t / 0 H F 4 e o j T V B l a z b d v l b D U V 9 j a M P P u 4 1 A D 9 X n L b Z C X f h 0 I g g 6 6 2 r U y X m r b I 9 B 3 f o O R 9 G g 3 + / 5 Y + X 1 C X N Z G g W T 6 c j G L y D M I I p 1 1 l c 5 B y t A A A A A r A A H 4 D C M i L E p G m V 3 N I 2 g f Q N 8 a + b i u N s 7 x p w 4 w w D R D U B / P g z n u w 0 C / + h w g 9 L h 1 D X 9 9 5 1 9 U D C 1 E v U M K S v 1 S 9 V L E A = = < / D a t a M a s h u p > 
</file>

<file path=customXml/itemProps1.xml><?xml version="1.0" encoding="utf-8"?>
<ds:datastoreItem xmlns:ds="http://schemas.openxmlformats.org/officeDocument/2006/customXml" ds:itemID="{3B2148FB-15FF-43CA-82E0-BA4BD85AF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Preet Patel</cp:lastModifiedBy>
  <dcterms:created xsi:type="dcterms:W3CDTF">2023-07-31T10:53:08Z</dcterms:created>
  <dcterms:modified xsi:type="dcterms:W3CDTF">2023-08-28T08:25:49Z</dcterms:modified>
</cp:coreProperties>
</file>