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omments2.xml" ContentType="application/vnd.openxmlformats-officedocument.spreadsheetml.comment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Z:\ISO Certification\Risk Management\"/>
    </mc:Choice>
  </mc:AlternateContent>
  <xr:revisionPtr revIDLastSave="0" documentId="13_ncr:1_{EFBA2F5E-A449-4A06-90C5-2CB4DFBB58BB}" xr6:coauthVersionLast="47" xr6:coauthVersionMax="47" xr10:uidLastSave="{00000000-0000-0000-0000-000000000000}"/>
  <bookViews>
    <workbookView xWindow="-120" yWindow="-120" windowWidth="29040" windowHeight="15720" xr2:uid="{00000000-000D-0000-FFFF-FFFF00000000}"/>
  </bookViews>
  <sheets>
    <sheet name="Strategic Mission" sheetId="11" r:id="rId1"/>
    <sheet name="Parties" sheetId="9" r:id="rId2"/>
    <sheet name="Issues" sheetId="1" r:id="rId3"/>
    <sheet name="Risk Register" sheetId="4" r:id="rId4"/>
    <sheet name="Opp Register" sheetId="3" r:id="rId5"/>
    <sheet name="Lists" sheetId="8" r:id="rId6"/>
    <sheet name="Rev Rec" sheetId="10" r:id="rId7"/>
  </sheets>
  <definedNames>
    <definedName name="_xlnm._FilterDatabase" localSheetId="2" hidden="1">Issues!$A$2:$H$45</definedName>
    <definedName name="Bias">OFFSET(Lists!$H$2,0,0,COUNTA(Lists!$H:$H)-1,1)</definedName>
    <definedName name="correction">Lists!$O$2:$O$6</definedName>
    <definedName name="cost">Lists!$Q$2:$Q$6</definedName>
    <definedName name="Likelihood">Lists!$K$2:$K$6</definedName>
    <definedName name="Occurrences">Lists!$L$2:$L$6</definedName>
    <definedName name="OLE_LINK6" localSheetId="0">'Strategic Mission'!$B$1</definedName>
    <definedName name="opprep">Lists!$R$2:$R$6</definedName>
    <definedName name="Party">Parties!$A$3:$A$18</definedName>
    <definedName name="Potential">Lists!$M$2:$M$6</definedName>
    <definedName name="_xlnm.Print_Area" localSheetId="2">Issues!$A$1:$H$60</definedName>
    <definedName name="_xlnm.Print_Area" localSheetId="4">'Opp Register'!$A$1:$R$20</definedName>
    <definedName name="_xlnm.Print_Area" localSheetId="1">Parties!$A$1:$D$26</definedName>
    <definedName name="_xlnm.Print_Area" localSheetId="3">'Risk Register'!$A$1:$Q$25</definedName>
    <definedName name="Priority">OFFSET(Lists!$F$2,0,0,COUNTA(Lists!$F:$F)-1,1)</definedName>
    <definedName name="Process">OFFSET(Lists!$I$2,0,0,COUNTA(Lists!$I:$I)-1,1)</definedName>
    <definedName name="riskrep">Lists!$P$2:$P$6</definedName>
    <definedName name="score">Lists!#REF!</definedName>
    <definedName name="Success">Lists!$T$2:$T$6</definedName>
    <definedName name="Treatment">OFFSET(Lists!$G$2,0,0,COUNTA(Lists!$G:$G)-1,1)</definedName>
    <definedName name="Type">OFFSET(Lists!$E$2,0,0,COUNTA(Lists!$E:$E)-1,1)</definedName>
    <definedName name="Violation">Lists!$N$2:$N$6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4" i="4" l="1"/>
  <c r="O23" i="4" l="1"/>
  <c r="P1" i="3" l="1"/>
  <c r="N7" i="4" l="1"/>
  <c r="N6" i="4"/>
  <c r="G6" i="4"/>
  <c r="G7" i="4"/>
  <c r="N4" i="4"/>
  <c r="O6" i="4" l="1"/>
  <c r="O7" i="4"/>
  <c r="N5" i="4"/>
  <c r="G5" i="4"/>
  <c r="O5" i="4" l="1"/>
  <c r="N12" i="4"/>
  <c r="G12" i="4"/>
  <c r="N11" i="4"/>
  <c r="G11" i="4"/>
  <c r="O12" i="4" l="1"/>
  <c r="O11" i="4"/>
  <c r="V18" i="8" l="1"/>
  <c r="V24" i="8"/>
  <c r="C21" i="8"/>
  <c r="A13" i="8"/>
  <c r="C13" i="8" s="1"/>
  <c r="A14" i="8"/>
  <c r="C14" i="8" s="1"/>
  <c r="A15" i="8"/>
  <c r="C15" i="8" s="1"/>
  <c r="A16" i="8"/>
  <c r="C16" i="8" s="1"/>
  <c r="A17" i="8"/>
  <c r="C17" i="8" s="1"/>
  <c r="C11" i="8"/>
  <c r="C10" i="8"/>
  <c r="C12" i="8"/>
  <c r="O40" i="4"/>
  <c r="M4" i="3"/>
  <c r="M12" i="3"/>
  <c r="M7" i="3"/>
  <c r="M13" i="3"/>
  <c r="M8" i="3"/>
  <c r="M5" i="3"/>
  <c r="M9" i="3"/>
  <c r="M10" i="3"/>
  <c r="M11" i="3"/>
  <c r="M14" i="3"/>
  <c r="M15" i="3"/>
  <c r="M16" i="3"/>
  <c r="M17"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F4" i="3"/>
  <c r="F12" i="3"/>
  <c r="F7" i="3"/>
  <c r="F13" i="3"/>
  <c r="F8" i="3"/>
  <c r="F5" i="3"/>
  <c r="F9" i="3"/>
  <c r="F10" i="3"/>
  <c r="F11" i="3"/>
  <c r="F14" i="3"/>
  <c r="F15" i="3"/>
  <c r="F16" i="3"/>
  <c r="F17"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M6" i="3"/>
  <c r="F6" i="3"/>
  <c r="G38" i="4"/>
  <c r="N38"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G8" i="4"/>
  <c r="G13" i="4"/>
  <c r="G22" i="4"/>
  <c r="G14" i="4"/>
  <c r="G15" i="4"/>
  <c r="G17" i="4"/>
  <c r="G16" i="4"/>
  <c r="G9" i="4"/>
  <c r="G10" i="4"/>
  <c r="G20" i="4"/>
  <c r="G18" i="4"/>
  <c r="G19" i="4"/>
  <c r="G21" i="4"/>
  <c r="G26" i="4"/>
  <c r="G27" i="4"/>
  <c r="G28" i="4"/>
  <c r="G29" i="4"/>
  <c r="G30" i="4"/>
  <c r="G31" i="4"/>
  <c r="G32" i="4"/>
  <c r="G33" i="4"/>
  <c r="G34" i="4"/>
  <c r="G35" i="4"/>
  <c r="G36" i="4"/>
  <c r="G37"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N8" i="4"/>
  <c r="N13" i="4"/>
  <c r="N22" i="4"/>
  <c r="N14" i="4"/>
  <c r="N15" i="4"/>
  <c r="N17" i="4"/>
  <c r="N16" i="4"/>
  <c r="N9" i="4"/>
  <c r="N10" i="4"/>
  <c r="N20" i="4"/>
  <c r="N18" i="4"/>
  <c r="N19" i="4"/>
  <c r="N21" i="4"/>
  <c r="N26" i="4"/>
  <c r="N27" i="4"/>
  <c r="N28" i="4"/>
  <c r="O28" i="4" s="1"/>
  <c r="N29" i="4"/>
  <c r="N30" i="4"/>
  <c r="N31" i="4"/>
  <c r="N32" i="4"/>
  <c r="N33" i="4"/>
  <c r="N34" i="4"/>
  <c r="N35" i="4"/>
  <c r="N36" i="4"/>
  <c r="N37"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G4" i="4"/>
  <c r="O4" i="4" s="1"/>
  <c r="O17" i="4" l="1"/>
  <c r="O21" i="4"/>
  <c r="O14" i="4"/>
  <c r="O8" i="4"/>
  <c r="O16" i="4"/>
  <c r="O26" i="4"/>
  <c r="O15" i="4"/>
  <c r="O31" i="4"/>
  <c r="O20" i="4"/>
  <c r="O22" i="4"/>
  <c r="O13" i="4"/>
  <c r="O30" i="4"/>
  <c r="O10" i="4"/>
  <c r="O29" i="4"/>
  <c r="O9" i="4"/>
  <c r="O27" i="4"/>
  <c r="O19" i="4"/>
  <c r="O18" i="4"/>
  <c r="O39" i="4"/>
  <c r="O38" i="4"/>
  <c r="O37" i="4"/>
  <c r="O36" i="4"/>
  <c r="O35" i="4"/>
  <c r="O34" i="4"/>
  <c r="O33" i="4"/>
  <c r="O32" i="4"/>
  <c r="N5" i="3" l="1"/>
  <c r="N10" i="3"/>
  <c r="N11" i="3"/>
  <c r="N14" i="3"/>
  <c r="N15" i="3"/>
  <c r="N16" i="3"/>
  <c r="N17" i="3"/>
  <c r="N19" i="3"/>
  <c r="N20" i="3"/>
  <c r="N23" i="3"/>
  <c r="N24" i="3"/>
  <c r="N27" i="3"/>
  <c r="N28" i="3"/>
  <c r="N29" i="3"/>
  <c r="N31" i="3"/>
  <c r="N32" i="3"/>
  <c r="N35" i="3"/>
  <c r="N36" i="3"/>
  <c r="N38" i="3"/>
  <c r="N39" i="3"/>
  <c r="N40" i="3"/>
  <c r="N41" i="3"/>
  <c r="N43" i="3"/>
  <c r="N44" i="3"/>
  <c r="N45" i="3"/>
  <c r="N47" i="3"/>
  <c r="N48" i="3"/>
  <c r="N51" i="3"/>
  <c r="N52" i="3"/>
  <c r="N55" i="3"/>
  <c r="N56" i="3"/>
  <c r="N59" i="3"/>
  <c r="N60" i="3"/>
  <c r="N62" i="3"/>
  <c r="N63" i="3"/>
  <c r="N64" i="3"/>
  <c r="N67" i="3"/>
  <c r="N68" i="3"/>
  <c r="N71" i="3"/>
  <c r="N72" i="3"/>
  <c r="N74" i="3"/>
  <c r="N75" i="3"/>
  <c r="N76" i="3"/>
  <c r="N79" i="3"/>
  <c r="N80" i="3"/>
  <c r="N81" i="3"/>
  <c r="N83" i="3"/>
  <c r="N84" i="3"/>
  <c r="N87" i="3"/>
  <c r="N88" i="3"/>
  <c r="N90" i="3"/>
  <c r="N91" i="3"/>
  <c r="N92" i="3"/>
  <c r="N93" i="3"/>
  <c r="N95" i="3"/>
  <c r="N96" i="3"/>
  <c r="N97" i="3"/>
  <c r="O2" i="3"/>
  <c r="N4" i="3" l="1"/>
  <c r="N89" i="3"/>
  <c r="N65" i="3"/>
  <c r="N58" i="3"/>
  <c r="N61" i="3"/>
  <c r="N30" i="3"/>
  <c r="N9" i="3"/>
  <c r="N8" i="3"/>
  <c r="N78" i="3"/>
  <c r="N57" i="3"/>
  <c r="N54" i="3"/>
  <c r="N33" i="3"/>
  <c r="N26" i="3"/>
  <c r="N46" i="3"/>
  <c r="N25" i="3"/>
  <c r="N22" i="3"/>
  <c r="N12" i="3"/>
  <c r="N86" i="3"/>
  <c r="N77" i="3"/>
  <c r="N94" i="3"/>
  <c r="N73" i="3"/>
  <c r="N70" i="3"/>
  <c r="N49" i="3"/>
  <c r="N42" i="3"/>
  <c r="N98" i="3"/>
  <c r="N85" i="3"/>
  <c r="N82" i="3"/>
  <c r="N69" i="3"/>
  <c r="N66" i="3"/>
  <c r="N53" i="3"/>
  <c r="N50" i="3"/>
  <c r="N37" i="3"/>
  <c r="N34" i="3"/>
  <c r="N21" i="3"/>
  <c r="N13" i="3"/>
  <c r="N7" i="3"/>
  <c r="P3" i="4"/>
  <c r="C24" i="8" l="1"/>
  <c r="C22" i="8"/>
  <c r="N6" i="3"/>
  <c r="C23"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 Paris</author>
  </authors>
  <commentList>
    <comment ref="E3" authorId="0" shapeId="0" xr:uid="{00000000-0006-0000-0200-000001000000}">
      <text>
        <r>
          <rPr>
            <sz val="9"/>
            <color indexed="81"/>
            <rFont val="Tahoma"/>
            <family val="2"/>
          </rPr>
          <t>This is an estimate of how likely you think the risk is; what is the chance of it happening.</t>
        </r>
      </text>
    </comment>
    <comment ref="F3" authorId="0" shapeId="0" xr:uid="{00000000-0006-0000-0200-000002000000}">
      <text>
        <r>
          <rPr>
            <sz val="9"/>
            <color indexed="81"/>
            <rFont val="Tahoma"/>
            <family val="2"/>
          </rPr>
          <t>This is a consideration of whether the risk has already happened; an unlikely risk may still have happened recently, so this helps dial in the Probability number a bit.</t>
        </r>
      </text>
    </comment>
    <comment ref="H3" authorId="0" shapeId="0" xr:uid="{00000000-0006-0000-0200-000003000000}">
      <text>
        <r>
          <rPr>
            <sz val="9"/>
            <color indexed="81"/>
            <rFont val="Tahoma"/>
            <family val="2"/>
          </rPr>
          <t xml:space="preserve">Here the risk is so bad, the customer pulls ALL their orders or work from your company. </t>
        </r>
      </text>
    </comment>
    <comment ref="I3" authorId="0" shapeId="0" xr:uid="{00000000-0006-0000-0200-000004000000}">
      <text>
        <r>
          <rPr>
            <sz val="9"/>
            <color indexed="81"/>
            <rFont val="Tahoma"/>
            <family val="2"/>
          </rPr>
          <t>This column reflects the risk impacting on only the immediate job you're working on; not the entire customer contract. This might be for a single order or single delivery.</t>
        </r>
      </text>
    </comment>
    <comment ref="J3" authorId="0" shapeId="0" xr:uid="{00000000-0006-0000-0200-000005000000}">
      <text>
        <r>
          <rPr>
            <sz val="9"/>
            <color indexed="81"/>
            <rFont val="Tahoma"/>
            <family val="2"/>
          </rPr>
          <t>This is dependent on the risk: might be harm or injury to your workers in some cases, might be harm to the customer or public in other cases. It depends on each risk.</t>
        </r>
      </text>
    </comment>
    <comment ref="K3" authorId="0" shapeId="0" xr:uid="{00000000-0006-0000-0200-000006000000}">
      <text>
        <r>
          <rPr>
            <sz val="9"/>
            <color indexed="81"/>
            <rFont val="Tahoma"/>
            <family val="2"/>
          </rPr>
          <t>This means the risk would cause you to violate some law, statute, regulation, etc.</t>
        </r>
      </text>
    </comment>
    <comment ref="L3" authorId="0" shapeId="0" xr:uid="{00000000-0006-0000-0200-000007000000}">
      <text>
        <r>
          <rPr>
            <sz val="9"/>
            <color indexed="81"/>
            <rFont val="Tahoma"/>
            <family val="2"/>
          </rPr>
          <t>This is the potential damage on your "brand" or reputation in the industry, if the risk happens</t>
        </r>
      </text>
    </comment>
    <comment ref="M3" authorId="0" shapeId="0" xr:uid="{00000000-0006-0000-0200-000008000000}">
      <text>
        <r>
          <rPr>
            <sz val="9"/>
            <color indexed="81"/>
            <rFont val="Tahoma"/>
            <family val="2"/>
          </rPr>
          <t>This is your estimate of how much $$ this risk will cost you, either to repair something when the risk occurs, or due to some other potential penalty. Higher costs are worse.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Max Johnson</author>
    <author>Chris Paris</author>
  </authors>
  <commentList>
    <comment ref="P2" authorId="0" shapeId="0" xr:uid="{151143A4-9CEC-456D-B769-94EE70B26374}">
      <text>
        <r>
          <rPr>
            <b/>
            <sz val="9"/>
            <color indexed="81"/>
            <rFont val="Tahoma"/>
            <family val="2"/>
          </rPr>
          <t>Max Johnson:</t>
        </r>
        <r>
          <rPr>
            <sz val="9"/>
            <color indexed="81"/>
            <rFont val="Tahoma"/>
            <family val="2"/>
          </rPr>
          <t xml:space="preserve">
Most projects will stay On-Going unless there is no more work to be done. In most instances there is always more improvements to be made.</t>
        </r>
      </text>
    </comment>
    <comment ref="D3" authorId="1" shapeId="0" xr:uid="{00000000-0006-0000-0300-000001000000}">
      <text>
        <r>
          <rPr>
            <sz val="9"/>
            <color indexed="81"/>
            <rFont val="Tahoma"/>
            <family val="2"/>
          </rPr>
          <t>What is the likelihood that you can obtain this opportunity?</t>
        </r>
      </text>
    </comment>
    <comment ref="E3" authorId="1" shapeId="0" xr:uid="{00000000-0006-0000-0300-000002000000}">
      <text>
        <r>
          <rPr>
            <sz val="9"/>
            <color indexed="81"/>
            <rFont val="Tahoma"/>
            <family val="2"/>
          </rPr>
          <t>Have you obtained this opportunity previously?</t>
        </r>
      </text>
    </comment>
    <comment ref="G3" authorId="1" shapeId="0" xr:uid="{00000000-0006-0000-0300-000003000000}">
      <text>
        <r>
          <rPr>
            <sz val="9"/>
            <color indexed="81"/>
            <rFont val="Tahoma"/>
            <family val="2"/>
          </rPr>
          <t>Could the opportunity result in you getting new customers or breaking into new markets?</t>
        </r>
      </text>
    </comment>
    <comment ref="H3" authorId="1" shapeId="0" xr:uid="{00000000-0006-0000-0300-000004000000}">
      <text>
        <r>
          <rPr>
            <sz val="9"/>
            <color indexed="81"/>
            <rFont val="Tahoma"/>
            <family val="2"/>
          </rPr>
          <t xml:space="preserve">Could the opportunity result in your </t>
        </r>
        <r>
          <rPr>
            <b/>
            <i/>
            <sz val="9"/>
            <color indexed="81"/>
            <rFont val="Tahoma"/>
            <family val="2"/>
          </rPr>
          <t>current</t>
        </r>
        <r>
          <rPr>
            <sz val="9"/>
            <color indexed="81"/>
            <rFont val="Tahoma"/>
            <family val="2"/>
          </rPr>
          <t xml:space="preserve"> customers increasing their business with you?</t>
        </r>
      </text>
    </comment>
    <comment ref="I3" authorId="1" shapeId="0" xr:uid="{00000000-0006-0000-0300-000005000000}">
      <text>
        <r>
          <rPr>
            <sz val="9"/>
            <color indexed="81"/>
            <rFont val="Tahoma"/>
            <family val="2"/>
          </rPr>
          <t>Could this opportunity help you meet laws, statutes, regulations, etc?</t>
        </r>
      </text>
    </comment>
    <comment ref="J3" authorId="0" shapeId="0" xr:uid="{4D3392D6-07A5-4067-8E6F-2C993EB30042}">
      <text>
        <r>
          <rPr>
            <sz val="9"/>
            <color indexed="81"/>
            <rFont val="Tahoma"/>
            <family val="2"/>
          </rPr>
          <t>Will these changes make a significant positive impact on the QMS system?</t>
        </r>
      </text>
    </comment>
    <comment ref="K3" authorId="1" shapeId="0" xr:uid="{00000000-0006-0000-0300-000006000000}">
      <text>
        <r>
          <rPr>
            <sz val="9"/>
            <color indexed="81"/>
            <rFont val="Tahoma"/>
            <family val="2"/>
          </rPr>
          <t>What's the potential for this opportunity to improve your reputation in the industry or your brand?</t>
        </r>
      </text>
    </comment>
    <comment ref="L3" authorId="1" shapeId="0" xr:uid="{00000000-0006-0000-0300-000007000000}">
      <text>
        <r>
          <rPr>
            <sz val="9"/>
            <color indexed="81"/>
            <rFont val="Tahoma"/>
            <family val="2"/>
          </rPr>
          <t>How much will this cost to implement? Lower costs are better, in this case.</t>
        </r>
      </text>
    </comment>
  </commentList>
</comments>
</file>

<file path=xl/sharedStrings.xml><?xml version="1.0" encoding="utf-8"?>
<sst xmlns="http://schemas.openxmlformats.org/spreadsheetml/2006/main" count="975" uniqueCount="388">
  <si>
    <t>Interested Party</t>
  </si>
  <si>
    <t>Int / Ext</t>
  </si>
  <si>
    <t>Bias</t>
  </si>
  <si>
    <t>Treatment Method</t>
  </si>
  <si>
    <t>Internal</t>
  </si>
  <si>
    <t>External</t>
  </si>
  <si>
    <t>Certification Body</t>
  </si>
  <si>
    <t>Employee / Staff</t>
  </si>
  <si>
    <t>Local Community</t>
  </si>
  <si>
    <t>Type</t>
  </si>
  <si>
    <t>Priority</t>
  </si>
  <si>
    <t>High</t>
  </si>
  <si>
    <t>Medium</t>
  </si>
  <si>
    <t>Low</t>
  </si>
  <si>
    <t>Treatment</t>
  </si>
  <si>
    <t>Neutral</t>
  </si>
  <si>
    <t>Mixed</t>
  </si>
  <si>
    <t>Other</t>
  </si>
  <si>
    <t>Emergency</t>
  </si>
  <si>
    <t>All Processes</t>
  </si>
  <si>
    <t xml:space="preserve">Expect to be compensated </t>
  </si>
  <si>
    <t>Company must remain financially healthy</t>
  </si>
  <si>
    <t>Expect high quality products</t>
  </si>
  <si>
    <t>Expect on time delivery</t>
  </si>
  <si>
    <t>Could be source of referrals to new customers</t>
  </si>
  <si>
    <t>Expect to be paid promptly</t>
  </si>
  <si>
    <t>Internal Auditing</t>
  </si>
  <si>
    <t>Root Cause Analysis</t>
  </si>
  <si>
    <t>Vendor Auditing</t>
  </si>
  <si>
    <t>Other Auditing</t>
  </si>
  <si>
    <t>Marketing Enhancement</t>
  </si>
  <si>
    <t>See Risk Register</t>
  </si>
  <si>
    <t>Opportunity</t>
  </si>
  <si>
    <t>Risk</t>
  </si>
  <si>
    <t>No Action: Accept Risk per Mgmt Decision</t>
  </si>
  <si>
    <t>Management Review Activity</t>
  </si>
  <si>
    <t>We do this naturally</t>
  </si>
  <si>
    <t>Record Reference / Notes</t>
  </si>
  <si>
    <t>Maintain good relations locally</t>
  </si>
  <si>
    <t>Prob. Rating</t>
  </si>
  <si>
    <t>Benefit (if opportunity is encountered)</t>
  </si>
  <si>
    <t>Ben. Rating</t>
  </si>
  <si>
    <t>Post- Implementation Success?</t>
  </si>
  <si>
    <t>Likelihood</t>
  </si>
  <si>
    <t>Previous Occurrences</t>
  </si>
  <si>
    <t>Potential for New Business</t>
  </si>
  <si>
    <t>Potential Expansion of Current Business</t>
  </si>
  <si>
    <t>Potential improvement to internal QMS processes</t>
  </si>
  <si>
    <t>Potential Cost of Implementation</t>
  </si>
  <si>
    <t>Probability (of risk occurring)</t>
  </si>
  <si>
    <t>Consequence (if risk is encountered)</t>
  </si>
  <si>
    <t>Cons. Rating</t>
  </si>
  <si>
    <t>Risk Factor after Mitigation</t>
  </si>
  <si>
    <t>Potential Violation of Regulations</t>
  </si>
  <si>
    <t>Impact on Company Reputation</t>
  </si>
  <si>
    <t>Occurrences</t>
  </si>
  <si>
    <t>Potential</t>
  </si>
  <si>
    <t>reputation</t>
  </si>
  <si>
    <t>score</t>
  </si>
  <si>
    <t>Success</t>
  </si>
  <si>
    <t>RISK RATING LIMIT:</t>
  </si>
  <si>
    <t>Cannot occur / not applicable</t>
  </si>
  <si>
    <t>Has never occurred.</t>
  </si>
  <si>
    <t>None / NA</t>
  </si>
  <si>
    <t>No impact  / NA</t>
  </si>
  <si>
    <t>Opportunity Failed</t>
  </si>
  <si>
    <t>Unlikely to occur</t>
  </si>
  <si>
    <t>Has not occurred in past 10 years.</t>
  </si>
  <si>
    <t>Minor</t>
  </si>
  <si>
    <t>&gt; $500,000</t>
  </si>
  <si>
    <t>Minimal impact</t>
  </si>
  <si>
    <t>Opportunity Abandoned</t>
  </si>
  <si>
    <t>Somewhat likely to occur</t>
  </si>
  <si>
    <t>Moderate</t>
  </si>
  <si>
    <t>Moderate impact</t>
  </si>
  <si>
    <t>Met some expectations</t>
  </si>
  <si>
    <t>Likely to occur</t>
  </si>
  <si>
    <t>Has occurred in past 5 years.</t>
  </si>
  <si>
    <t>&lt; $100,000</t>
  </si>
  <si>
    <t>Good impact</t>
  </si>
  <si>
    <t>Met all expectations</t>
  </si>
  <si>
    <t>Very likely to occur</t>
  </si>
  <si>
    <t>Has occurred in past year.</t>
  </si>
  <si>
    <t>Very High</t>
  </si>
  <si>
    <t>$0 or N/A</t>
  </si>
  <si>
    <t>Great impact</t>
  </si>
  <si>
    <t>Exceeded expectations</t>
  </si>
  <si>
    <t>Violation</t>
  </si>
  <si>
    <t>correction</t>
  </si>
  <si>
    <t>$ 0</t>
  </si>
  <si>
    <t>None</t>
  </si>
  <si>
    <t>Minimal</t>
  </si>
  <si>
    <t>Possible</t>
  </si>
  <si>
    <t>Severe</t>
  </si>
  <si>
    <t>Very severe</t>
  </si>
  <si>
    <t>Financials (confidential)</t>
  </si>
  <si>
    <t>See Opportunity Register</t>
  </si>
  <si>
    <t>Definite</t>
  </si>
  <si>
    <t>Legal Risk</t>
  </si>
  <si>
    <t>Risk Register / FMEA Style</t>
  </si>
  <si>
    <t>Has occurred in past 10 years.</t>
  </si>
  <si>
    <t>Number of active improvement activities:</t>
  </si>
  <si>
    <t>Status</t>
  </si>
  <si>
    <t>No action, proceed normally for now</t>
  </si>
  <si>
    <t>Top Management</t>
  </si>
  <si>
    <t>Directly responsible for manufacture of products, delivery of service</t>
  </si>
  <si>
    <t>End user of our products and services</t>
  </si>
  <si>
    <t>Impacted by our activities in the region</t>
  </si>
  <si>
    <t>Provides our raw materials and critical support services</t>
  </si>
  <si>
    <t xml:space="preserve">Can provide positive press </t>
  </si>
  <si>
    <t>&gt; $100,000</t>
  </si>
  <si>
    <t>&lt; $10,000</t>
  </si>
  <si>
    <t>Corrective Action Request (CAR)</t>
  </si>
  <si>
    <t>cost of opp</t>
  </si>
  <si>
    <t>Provides legal services</t>
  </si>
  <si>
    <t>Flows down their QMS requirements</t>
  </si>
  <si>
    <t>Legal records (confidential)</t>
  </si>
  <si>
    <t>Management discussions with attorney</t>
  </si>
  <si>
    <t>See entry for Direct Customer above</t>
  </si>
  <si>
    <t>Opportunity Register</t>
  </si>
  <si>
    <t>RISK CONSIDERATION LIMIT</t>
  </si>
  <si>
    <t>(Required for risk factors &gt;=</t>
  </si>
  <si>
    <t>Opportunity Pursuit Plan
(suggested for Opp Factors &gt;=</t>
  </si>
  <si>
    <t>)
 May reference external planning document</t>
  </si>
  <si>
    <t>Opportunity Trend Data</t>
  </si>
  <si>
    <t>Number Open Improvement Initiatives</t>
  </si>
  <si>
    <t>Number Closed Improvement Initiatives</t>
  </si>
  <si>
    <t>Total Improvement Initiatives to Date</t>
  </si>
  <si>
    <t>Risk Trend Data</t>
  </si>
  <si>
    <t xml:space="preserve">, 
suggested for risk factors between </t>
  </si>
  <si>
    <t>Total risks processed</t>
  </si>
  <si>
    <t>Total risks requiring action</t>
  </si>
  <si>
    <t>Total risks suggesting action</t>
  </si>
  <si>
    <t>Total risks accepted without action</t>
  </si>
  <si>
    <t>COTO Log: Issues List</t>
  </si>
  <si>
    <t>Wants our company to hire and retain local workers</t>
  </si>
  <si>
    <r>
      <t xml:space="preserve">Risk Factor
</t>
    </r>
    <r>
      <rPr>
        <b/>
        <sz val="6"/>
        <rFont val="Arial Narrow"/>
        <family val="2"/>
      </rPr>
      <t>(Prob x Cons)</t>
    </r>
  </si>
  <si>
    <t>Potential Risk to Human Health</t>
  </si>
  <si>
    <r>
      <t xml:space="preserve">Opp Factor
</t>
    </r>
    <r>
      <rPr>
        <b/>
        <sz val="6"/>
        <rFont val="Calibri"/>
        <family val="2"/>
        <scheme val="minor"/>
      </rPr>
      <t>(Prob x Ben)</t>
    </r>
  </si>
  <si>
    <t>Must control location and access to Defense Articles and Technical Data</t>
  </si>
  <si>
    <t>Potential Inability to Meet Immediate Job Requirements</t>
  </si>
  <si>
    <t>Est. Cost of Correction / Financial Penalty</t>
  </si>
  <si>
    <t>Audit for ISO 9001 compliance, issue certifications</t>
  </si>
  <si>
    <t>Sales</t>
  </si>
  <si>
    <t>Purchasing</t>
  </si>
  <si>
    <t>Production</t>
  </si>
  <si>
    <t>Packing/Shipping</t>
  </si>
  <si>
    <t>Engineering</t>
  </si>
  <si>
    <t>Receiving/Inventory</t>
  </si>
  <si>
    <t>Level of compliance to ISO 9001:2015</t>
  </si>
  <si>
    <t>Suppliers</t>
  </si>
  <si>
    <t>Require correct information and tools to do their job</t>
  </si>
  <si>
    <t>See Risk Register Flowdown of reqs through Purchasing; probation/auditing if needed; management review records</t>
  </si>
  <si>
    <t>Legal</t>
  </si>
  <si>
    <t>Risk Register / Internal Auditing</t>
  </si>
  <si>
    <t>Yes</t>
  </si>
  <si>
    <t>Yes/No</t>
  </si>
  <si>
    <t>No</t>
  </si>
  <si>
    <t>Issue of Concern 
(Needs, Expectations, Deliverables)</t>
  </si>
  <si>
    <t>Expect good customer service</t>
  </si>
  <si>
    <t>Risk Register</t>
  </si>
  <si>
    <t>IT</t>
  </si>
  <si>
    <t>HR</t>
  </si>
  <si>
    <t>Process/Dept</t>
  </si>
  <si>
    <t>All Processes/Depts</t>
  </si>
  <si>
    <t>Vendor performance impacts on our delivery/quality</t>
  </si>
  <si>
    <t>See Risk Register / Do this as normal part of business</t>
  </si>
  <si>
    <t>See Risk Register / Correct documents and tooling provided</t>
  </si>
  <si>
    <t>See Risk Register / Audit records</t>
  </si>
  <si>
    <t>Process / Dept</t>
  </si>
  <si>
    <t>Quality</t>
  </si>
  <si>
    <t>Reason for Inclusion (Factors)</t>
  </si>
  <si>
    <t>Employees / Staff (General)</t>
  </si>
  <si>
    <t>See Risk Register; Audits</t>
  </si>
  <si>
    <t>Within Scope of
QMS?</t>
  </si>
  <si>
    <t>Processes/Depts Affected</t>
  </si>
  <si>
    <t>Issue</t>
  </si>
  <si>
    <t>Customer Flows down their QMS requirements</t>
  </si>
  <si>
    <t>Customer expects high quality products</t>
  </si>
  <si>
    <t>Customer expect on time delivery</t>
  </si>
  <si>
    <t>Customer expects good customer service</t>
  </si>
  <si>
    <t>Sales/PM/Marketing</t>
  </si>
  <si>
    <t>Industry Associations</t>
  </si>
  <si>
    <t>Finance/Accounting</t>
  </si>
  <si>
    <t>Competitors</t>
  </si>
  <si>
    <t>Provides administrative, human resource, and non-manufacturing support</t>
  </si>
  <si>
    <t>Require access to quality and service requirements</t>
  </si>
  <si>
    <t>Financial Entities</t>
  </si>
  <si>
    <t xml:space="preserve">Provides funding, transactions, credit, insurance and other financial assistance </t>
  </si>
  <si>
    <t>Risk Register/Opportunity Register</t>
  </si>
  <si>
    <t>Rev. A</t>
  </si>
  <si>
    <r>
      <t xml:space="preserve">COTO Log: Interested Parties List </t>
    </r>
    <r>
      <rPr>
        <b/>
        <sz val="9"/>
        <rFont val="Arial"/>
        <family val="2"/>
      </rPr>
      <t>Rev. A</t>
    </r>
  </si>
  <si>
    <t>Actively working to win business instead of, or away from, ACI</t>
  </si>
  <si>
    <t>We win and retain customers based on our performance in all areas of the business; ACI is always striving for excellence.</t>
  </si>
  <si>
    <t>ACI must comply with all regulations and statutes</t>
  </si>
  <si>
    <t>ACI seeks to adhere to these standards (IPC, NIST, etc.)</t>
  </si>
  <si>
    <t>Customer does not adequately communicate their quality requirements</t>
  </si>
  <si>
    <t>ACI does not provide the level of customer service it's customers require</t>
  </si>
  <si>
    <t>Employees require correct information and tools to do their job</t>
  </si>
  <si>
    <t>Employees require appropriate training</t>
  </si>
  <si>
    <t>ACI Must comply with all regulations and statutes</t>
  </si>
  <si>
    <t>Employees do not perform their tasks effectively, or cannot perform their tasks at all</t>
  </si>
  <si>
    <t>Vendor may not know what is expected of them; wrong service or product supplied</t>
  </si>
  <si>
    <t>Risk Register / Supplier Matrix</t>
  </si>
  <si>
    <t>Risk Register / FMEAs</t>
  </si>
  <si>
    <t>HR/Training</t>
  </si>
  <si>
    <t>Admin</t>
  </si>
  <si>
    <t>Very low risk / Standard office protocol / No special actions required</t>
  </si>
  <si>
    <t>Keep current with industry advances (tech/methods)</t>
  </si>
  <si>
    <t>Low risk, proceed normally for now</t>
  </si>
  <si>
    <t>Done as normal part of business</t>
  </si>
  <si>
    <t>Company must maintain Organizational Knowledge</t>
  </si>
  <si>
    <t>Vendor does not ship the right components and or quantity; vendor does not ship components in a timely fashion.  Effects ACI's customer service and objectives</t>
  </si>
  <si>
    <t>Potential Loss of Customer or Entire Contract</t>
  </si>
  <si>
    <t>ACI reviews all PO and build data beforehand; in cases where we feel information is missing we will ask the customer for supplier and quality requirements before building product. ECO and deviation protocols ensure all customer requirements are met.</t>
  </si>
  <si>
    <t>Opportunity Register / Financials (confidential)</t>
  </si>
  <si>
    <t>Concerned about price</t>
  </si>
  <si>
    <r>
      <t xml:space="preserve">COTO Log: Risk Register </t>
    </r>
    <r>
      <rPr>
        <b/>
        <sz val="9"/>
        <rFont val="Arial"/>
        <family val="2"/>
      </rPr>
      <t>Rev. A</t>
    </r>
  </si>
  <si>
    <t>Mitigation Plan</t>
  </si>
  <si>
    <t>Provides Information Technology and data management services</t>
  </si>
  <si>
    <t>Maintaining a top-notch QMS will be ACI more attractive to potential clients/customers. Less repair/rework will help the bottom-line.</t>
  </si>
  <si>
    <t>Products are built poorly; customer returns units or is otherwise unsatisfied. We or the customer lose business, time, money, customer satisfaction.</t>
  </si>
  <si>
    <t>Multiple mitigation factors. See both the Engineering Services and Material/Production/Shipping FMEAs for full details. Efficacy and implementation are addressed during Management Review. Customer feed back log  and metrics are recorded and reviewed on a frequent basis. ACI has a history of delighting the customer and meeting our deliverables.</t>
  </si>
  <si>
    <t>Loss of customer satisfaction; ACI or customer lose business because of late delivery</t>
  </si>
  <si>
    <t>ACI can be fined or otherwise penalized; possible harmful effects on the environment.</t>
  </si>
  <si>
    <t>ACI provides all detail necessary for suppliers to meet our requirements; ACI's quality policy is available on the internet for review. All suppliers are monitored using our Supplier Matrix Table</t>
  </si>
  <si>
    <t>Potentially sensitive information is supplied to the wrong parties</t>
  </si>
  <si>
    <t>No Action: largely satisfied for now</t>
  </si>
  <si>
    <t>Adherence is standard Process / No special actions required</t>
  </si>
  <si>
    <t>Very Low Risk: Very few exports; customer defines the requirements</t>
  </si>
  <si>
    <t>Concerned with ACIs market share, stability, partnerships, maneuvers and industry impact</t>
  </si>
  <si>
    <t>Provides recognized guidelines for measurement and manufacturing, networking opps</t>
  </si>
  <si>
    <t>Ownership / BoD / Family</t>
  </si>
  <si>
    <t>Government &amp; Regulatory Bodies</t>
  </si>
  <si>
    <t>Mandates regulatory requirements, including ITAR / EAR / prohibited country transactions</t>
  </si>
  <si>
    <t>Concerned with company's exposure to litigation</t>
  </si>
  <si>
    <t>End Customer / Product End User</t>
  </si>
  <si>
    <t>Targeted for company growth</t>
  </si>
  <si>
    <t>Manage company finances appropriately; utilize CPA/CFO services as needed</t>
  </si>
  <si>
    <t>Concerned with returns, equity, governance, and transition management</t>
  </si>
  <si>
    <t>Executive</t>
  </si>
  <si>
    <t>Board Meetings, legal services, outside experts</t>
  </si>
  <si>
    <t>Books (confidential)</t>
  </si>
  <si>
    <t>Unmaintained organizational knowledge is lost, inaccessible, or out of date leading to ACIs inability to meet demands of customers and other parties</t>
  </si>
  <si>
    <t>Customers / Employees</t>
  </si>
  <si>
    <t>Sales/PM/Mkting</t>
  </si>
  <si>
    <t>Growing the company will have significant financial benefits to ACI.</t>
  </si>
  <si>
    <t>Improvement to Company Reputation/Brand</t>
  </si>
  <si>
    <t>Consolidation of assembly operations</t>
  </si>
  <si>
    <t xml:space="preserve">Risk Register / FMEA </t>
  </si>
  <si>
    <t xml:space="preserve">See Risk Register </t>
  </si>
  <si>
    <t>Identify operational and real estate needs and develop master project plan</t>
  </si>
  <si>
    <t>Consolidation of most assembly operations and facilities renovations to improve efficiencies, process flow, operations control, working environment, and customer impressions</t>
  </si>
  <si>
    <t>See Risk Register, hiring records (confidential)</t>
  </si>
  <si>
    <t>Staff is not trained to the QMS and cannot meet ISO requirements; Management is not trained in the specifics of the QMS or ISO 9001:2015</t>
  </si>
  <si>
    <t>Must create a comprehensive and effective system of IT/telecom resources and services</t>
  </si>
  <si>
    <t>User error, acts of God or security penetrations cause disruption or loss of or access to data</t>
  </si>
  <si>
    <t>Maintaining a great supply chain makes us more nimble and efficient and allows us to pass savings in time and money on to our customers.</t>
  </si>
  <si>
    <t>See entry for Regulatory bodies</t>
  </si>
  <si>
    <t>Provides redundancy and backup plans</t>
  </si>
  <si>
    <t>Manage company finances and A/P appropriately</t>
  </si>
  <si>
    <t>Unclear roles and responsibilities between different business partners in the export process; lack of compliance safeguards throughout the entire export process.</t>
  </si>
  <si>
    <t>See Risk Register / Do this as normal part of business / Legal records (confidential)</t>
  </si>
  <si>
    <t>Company must maintain sufficient and capable staff</t>
  </si>
  <si>
    <t>Require appropriate training and development</t>
  </si>
  <si>
    <t>Have concerns over waste and water management and other local regulations including property management and nearby land</t>
  </si>
  <si>
    <t>Sufficient or capable staff is not provided to the departments to ensure an effective system to meet our goals and direction; loss of ACI time/money</t>
  </si>
  <si>
    <t>Has direct responsibility for management of ACI, including sales growth and long term financial health</t>
  </si>
  <si>
    <t>Top Management / Ownership / Financial Entities</t>
  </si>
  <si>
    <t>Purchase or could purchase our products and services</t>
  </si>
  <si>
    <t>Customers (current or potential)</t>
  </si>
  <si>
    <t>If happy, current customers could expand current business</t>
  </si>
  <si>
    <t>QMS processes must be efficient and effective</t>
  </si>
  <si>
    <t>Risk Register / Opp Register</t>
  </si>
  <si>
    <t>See Risk Register / Opp Register</t>
  </si>
  <si>
    <t>Provides all corporate support activities</t>
  </si>
  <si>
    <t>Financials/Payroll (confidential)</t>
  </si>
  <si>
    <t>Services the IT systems and equipment</t>
  </si>
  <si>
    <t>Tech vendor for backup to ACI tech staff including emergencies, projects, maintenance and advice.</t>
  </si>
  <si>
    <t>Low risk; no history of systemic hardware/software failure outside tech company utilized for emergency situations</t>
  </si>
  <si>
    <t>Requires adequate equipment and facilities; safe working conditions</t>
  </si>
  <si>
    <t>Good control of finances, productivity, reporting, and quotation methods and follow through.  Management will always try to meet customer's price expectations; largely satisfied for now</t>
  </si>
  <si>
    <t>Standard office protocol / No special actions required</t>
  </si>
  <si>
    <t>Risk Register; Order acceptance records</t>
  </si>
  <si>
    <t>QMS processes may not be adequately efficient or effective to meet the business needs</t>
  </si>
  <si>
    <t>Vendor requires access to quality and service requirements</t>
  </si>
  <si>
    <t>All regulatory requirements are complied with as a natural part of our business. Management is aware of all the regulations we are required to comply with, and meet or exceed all expectations from both a legal standpoint, and the health of the environment/community.  Attorneys also provide counsel, assure compliance to local laws.  As far as can be determined, there have been no lapses in compliance with any regulations in the history of the company.</t>
  </si>
  <si>
    <t>Potential improvement in satisfying regulatory requirements</t>
  </si>
  <si>
    <t>Requires adequate equipment and facilities and safe working conditions</t>
  </si>
  <si>
    <t>Administration</t>
  </si>
  <si>
    <t>Multiple mitigation factors. See both the Engineering Services and Material/Production/Shipping FMEAs for full details. Efficacy and implementation are addressed during Management Review. Customer feed back log and metrics are recorded and reviewed on a frequent basis. ACI has a history of delighting the customer and meeting our deliverables.</t>
  </si>
  <si>
    <t>All data on the ACI servers is backed up daily so that no information is lost.</t>
  </si>
  <si>
    <t>Training has been provided to both the general employees and Management to ensure compliance with the standard; Top Management undergone 2015 awareness training to make them familiar with the changes to the standard from 2008 to 2015. A gap analysis  was completed and a reassessment and audit to the new standard was done no glaring issues with the QMS were discovered.</t>
  </si>
  <si>
    <t>A better trained staff and a great culture is a core differentiator vs other competitors.  While qualitative in nature, it impacts every aspect of our business and is a key driver in achieving our mission/vision</t>
  </si>
  <si>
    <t>Use company profitability increases to reward employees by individual performance and contribution to our long-term progress and mission/vision</t>
  </si>
  <si>
    <t>See Risk Register / Training provided / Opp Register</t>
  </si>
  <si>
    <t>See Risk Register / Opp Register, training records, audit records, etc.</t>
  </si>
  <si>
    <t>-- Invest in staff development vis training, coaching, improved on boarding, defining roles, promoting  feedback and clarifying expectations.
-- Improve culture and harmony by championing teamwork, communication, professionalism, trust and integrity.
-- Create a mindset of persistent improvement by instilling responsibility, providing employees a safe voice, making feedback routine, and reinforcing positive and selfless behavior.</t>
  </si>
  <si>
    <t>Loss of our core differentiators and uniqueness</t>
  </si>
  <si>
    <t>Harms our ability to progress towards our mission/vision</t>
  </si>
  <si>
    <t>Too much change, too quickly</t>
  </si>
  <si>
    <t>Causes impactful disruptions to the business</t>
  </si>
  <si>
    <t xml:space="preserve">Limit disruption to operations, financials, people and quality by instituting change at a manageable pace.  Top management is developing a project/prioritization plan that will flow down to the departments and will be collectively collaborated on.  "To do list" meetings, new operational discussions, and strategic suggestions from others to the CEO are selectively chosen and purposefully run with staggered and somewhat flexible deadlines.   </t>
  </si>
  <si>
    <t>Extend our local and international supply chain to support our customers’ engineering, assembly, board, and cable needs.  Persistently improve the vendor base’s quotations, costs, terms, lead times, on-time deliveries, quality and risk.</t>
  </si>
  <si>
    <t>Improve SMT operations including programming, productivity, attrition and analytics with a mind for quality.  Engineering team will lead the way, serving as central point of coordination between top management and production.</t>
  </si>
  <si>
    <t>Continue implementation of inventory system and the loading of parts, after which controls are in place to track issues by work order, ESD/MSD control, inventory reporting.</t>
  </si>
  <si>
    <t>More efficient labor utilization and feedback into our quote system</t>
  </si>
  <si>
    <t>Better functional SMT operations which is central to growth</t>
  </si>
  <si>
    <t>New inventory system to transition from kits to centralized inventory will enhance controls, boost customer confidence, improve purchasing, and save space.</t>
  </si>
  <si>
    <t>More efficient labor utilization and feedback into our quote system will improve our operations as well as our financial health</t>
  </si>
  <si>
    <t>OPEN</t>
  </si>
  <si>
    <t>On-Going Project</t>
  </si>
  <si>
    <t>If Failed, Why?</t>
  </si>
  <si>
    <t>REVISION RECORD</t>
  </si>
  <si>
    <t>Changes</t>
  </si>
  <si>
    <t>Changed By</t>
  </si>
  <si>
    <t>Change Date</t>
  </si>
  <si>
    <t>All</t>
  </si>
  <si>
    <t>Initial Release</t>
  </si>
  <si>
    <t>A</t>
  </si>
  <si>
    <t xml:space="preserve">
Rev</t>
  </si>
  <si>
    <t>Section/Item Affected</t>
  </si>
  <si>
    <r>
      <t xml:space="preserve">COTO Log: Opportunity Register </t>
    </r>
    <r>
      <rPr>
        <b/>
        <sz val="9"/>
        <rFont val="Arial"/>
        <family val="2"/>
      </rPr>
      <t>Rev. A</t>
    </r>
  </si>
  <si>
    <t>Many opportunities exist; we are using the opportunity register to catalog and identify opportunities that significantly impact the QMS and are deemed immediately actionable.</t>
  </si>
  <si>
    <t>Sheet(s) Affected</t>
  </si>
  <si>
    <t>Risk Register / Engineering Services FMEA; Sales order review</t>
  </si>
  <si>
    <t>ACI recognizes its QMS system has a large impact on ACIs firm commitment to quality and customer service.  Management continually keeps abreast of all issues related to the QMS and takes action accordingly; this is logged in the Management Review Meeting minutes, To-Do Lists, FMEAs, CAPAs, etc.  We have also hired a very qualified Quality Manager, who is helping management perform their required quality management tasks.</t>
  </si>
  <si>
    <t>Facilities / equipment is inadequate, derelict, or creates a poor work environment thereby creating defects and/or not meeting needs of production, QMS, and customers.</t>
  </si>
  <si>
    <t>Maintenance is routinely performed on all machines required for production as needed; Maintenance, equipment, and facility adequacy is reviewed during the Management Review Meeting.  Our facilities, tech and equipment is able to meet the demands of the market/clients.</t>
  </si>
  <si>
    <t>Management routinely looks at staffing to ensure we are adequately staffed to the meet needs of our customers and the QMS; this is captured in the Management Review.  Management vets all new hires rigorously. Tests and interviews are done until Management is satisfied with the candidate's viability. Candidates may be put on a temp to hire basis to ensure the candidate will be a successful employee of ACI.  While the capability of staff hired is very good, during a phase of growth and transitions the sufficient headcount of the right staff to ensure a smooth growth or transition is a delicate balance and an ongoing risk.</t>
  </si>
  <si>
    <t>Employees do not grow, perform their tasks effectively, or perform their tasks at all, resulting in low morale and engagement as well increased defects and lower quality.</t>
  </si>
  <si>
    <t>All employees are adequately trained per the qualifications document. Employee competence and training is covered in the Management Review meetings.  Open and trustful feedback is being encouraged by top management.</t>
  </si>
  <si>
    <t>ACI regularly reviews customer feedback via discussions across staff and which is tracked in the feedback log.  Customer feedback is also reviewed during the management review meetings.  ACI consistently delights it's customers.</t>
  </si>
  <si>
    <t>Continue to work on improving the QMS and using it as a tool to improve our processes, delivery, and quality of products and services.  Continue to strengthen the Quality department.</t>
  </si>
  <si>
    <t>Customers (current)</t>
  </si>
  <si>
    <t>Customers (potential)</t>
  </si>
  <si>
    <t>Unique ID</t>
  </si>
  <si>
    <t>Top Management / Quality</t>
  </si>
  <si>
    <t xml:space="preserve"> </t>
  </si>
  <si>
    <t xml:space="preserve">Mission </t>
  </si>
  <si>
    <t xml:space="preserve">To be the top electronics manufacturing services provider in the market—trusted to become better each passing day—by leveraging our uniqueness, evolving persistently, maintaining stability and efficiency, and delivering electronics manufacturing excellence.  </t>
  </si>
  <si>
    <t>Vision</t>
  </si>
  <si>
    <t>We create enduring value for all our stakeholders by optimizing customer appreciation, human fulfillment, financial robustness, and supplier and community engagement.</t>
  </si>
  <si>
    <t xml:space="preserve">      Our Stakeholders</t>
  </si>
  <si>
    <t>Note: Minor changes to wording to not need to be rev controlled. If you change perinate information for the Parties, Factors, Risks or Opportunities, save the old version with the date at the end of the file name and archive. Changes to the actual Risk Register (i.e. columns, risk action levels, etc.) will be captured on this page.</t>
  </si>
  <si>
    <t>OPP RATING LIMIT:</t>
  </si>
  <si>
    <t>*Management is an interested party as whole that we seprated into select subcomponents/departments for ease of internal clarity and grouping. 
  Some depts may not be explicity listed as interested parties as they are captured within other internal/external parties (e.g. ops).</t>
  </si>
  <si>
    <r>
      <t>Each</t>
    </r>
    <r>
      <rPr>
        <b/>
        <i/>
        <sz val="14"/>
        <color theme="1"/>
        <rFont val="Calibri"/>
        <family val="2"/>
        <scheme val="minor"/>
      </rPr>
      <t xml:space="preserve"> individual advances our mission and develops themselves along with the company.</t>
    </r>
  </si>
  <si>
    <t>Customers / Suppliers / Stakeholders</t>
  </si>
  <si>
    <t>Good relationships with all stakeholders (suppliers, customers, etc) could result in referrals to new clients/customers.</t>
  </si>
  <si>
    <t>Expanding business with current happy customers.</t>
  </si>
  <si>
    <r>
      <rPr>
        <b/>
        <sz val="12"/>
        <rFont val="Calibri"/>
        <family val="2"/>
        <scheme val="minor"/>
      </rPr>
      <t>Probability</t>
    </r>
    <r>
      <rPr>
        <b/>
        <sz val="11"/>
        <rFont val="Calibri"/>
        <family val="2"/>
        <scheme val="minor"/>
      </rPr>
      <t xml:space="preserve"> (of achieving opportunity)</t>
    </r>
  </si>
  <si>
    <t>Issues / Risk / Opp</t>
  </si>
  <si>
    <t>Minor / Various</t>
  </si>
  <si>
    <t>B</t>
  </si>
  <si>
    <t>KG</t>
  </si>
  <si>
    <t xml:space="preserve">All ITAR data is kept in limited access files on a server with no outside internet access and hard copy files in a secure room. All ITAR data is sent via encrypted zip files or secure FTP servers with passwords sent using a different email address, or over the phone to keep them separate. All product is manufactured in a secure environment. Customers are notified if ACI feels that they do not use sufficient means for securing the data. </t>
  </si>
  <si>
    <t>Risk Register/FEMAs</t>
  </si>
  <si>
    <t>All Stakeholders</t>
  </si>
  <si>
    <t>Covid 19 has and will significantly impact the business in the near and mid terms. ACI will take immediate action to address the issues. See Risk and Opps for all information</t>
  </si>
  <si>
    <t>Covid 19 Risks and Opportunities</t>
  </si>
  <si>
    <t>Covid 19 Pandemic</t>
  </si>
  <si>
    <t>Keeping engaged with stakeholders to make sure they're delighted with us will help ACI win new business. Asking customers if they or anyone they know has a need for our services is made apparent within their circle of influence</t>
  </si>
  <si>
    <t>Sales department creation and addition of new salespeople; website and marketing improvements; improved quotation model; adequate staffing to support growth; see strategic direction.  Managements actions to help grow the company will allow ACI to be better positioned in the marketplace and move further along it's vision/mission.  Note: mgmt seeks to grow via volume vs pricing, thereby not sacrificing existing customers</t>
  </si>
  <si>
    <t>Keeping engaged with the customers to make sure they're delighted with us will help ACI win new business from different departments and people within the company</t>
  </si>
  <si>
    <t>C</t>
  </si>
  <si>
    <t>Ket: COTO log needed updates to reflect ACI's COVID 19 response. Max Johnhson will update and create PAR.</t>
  </si>
  <si>
    <t>CLOSED</t>
  </si>
  <si>
    <t>Ket: Original capture of Risk/Opps was superb and requires only minor updates. Closed Inv System Opp (item 27)</t>
  </si>
  <si>
    <t>MJ</t>
  </si>
  <si>
    <t>Management routinely discusses and addresses organizational knowledge to see if any major gaps in the knowledge base exist. Previously, this had been done "off-line" and unofficially as part of Management Review, but is now officially covered in the Management Review.  Furthermore, top management is insisting on documentation follow-through and cross-training.  See also: Training.</t>
  </si>
  <si>
    <t>Management keeps an eye on negative changes or loss in our strengths.  After 2015 is implemented with full fleshed out COTO log and strategic direction, we will ensure employee actions build on our strengths by writing them down, disseminating it, and training new and existing employee.  During time of growth and transition, this is risk is heightened and is ongoing to a degree.</t>
  </si>
  <si>
    <t>Management and Engineering review the requirements of what is to be produced at ACI and ensure adequate tools/information are available for production and inspection. Employees are routinely encouraged to notify Engineering or Management if new/more tooling is needed.  Product engineering &amp; engineering services staff have been hired to provide additional control.</t>
  </si>
  <si>
    <t>Data, equipment, or services are insufficient to allow departments to perform their functions</t>
  </si>
  <si>
    <t>IT data, equipment and services are used and reviewed by staff during the course of the day; missing data, inadequate services, or any issues are immediately notified to IT, and is corrected promptly (IT is always on call).  IT reinforcements are also on dial to assist where necessary.  IT also has a project plan in place (confidential).</t>
  </si>
  <si>
    <t xml:space="preserve">Steps ACI is taking to mitigate risks.
-Having people work from home as much as possible.
-Workers will be split into teams to reduce risk of contact infection.
-Surfaces will be sterilized in frequent intervals throughout the day.
-Workers will also be split between building to reduce infection risks.
-Masks and gloves will be given to employees (depending on contact and interaction risks) and social distancing will be implemented to reduce contact.
-Handwashing buddy system and cleaning schedules will be implemented.
-High risk employees will be segregated from general population as much as possible.
-Incoming material and Work in progress will be sanitized and/or handled appropriately to help ensure worker and customer safety.
-Covid 19 action letters have been sent to active customers and also posted on the website
-ACI will immediately inform the customers of any adjustments made to the delivery schedule. ACI will do its utmost to set, achieve and maintain reasonable OTD or all customers.
-After implementing all of the controls shown above ACI has sucefully mitiagated the Covid-19 risk to lower levels than previously thought. No outbreak of the virus has occured during the pandemic at American Circuits
</t>
  </si>
  <si>
    <t xml:space="preserve">Covid 19 Pandemic may allow us to receive business from competitors who are unable to meet the demands of their customers during the pandemic
</t>
  </si>
  <si>
    <t>Send out notes to existing customers to let them no that ACI is an essential business and that we will not be closing during the pandemic crisis unless absolutely necessary. Put letter of Covid 19 action on website to let potential customers know that ACU is open. Have office personnel available during business hours to take order and answer questions even if all staff if working from home.</t>
  </si>
  <si>
    <t>Implement review of labor yield/efficiency and bolster reporting back to Sales and Management .  This information will feed into our quotation model, enhancing our estimation capabilities/accuracy, as well as be discussed by management to improve our future production times.</t>
  </si>
  <si>
    <t>Max: Updated log to document effectivness of Covid actions. Created and closed PAR (1050</t>
  </si>
  <si>
    <t>D</t>
  </si>
  <si>
    <t>The spread of the Coronavirus-19 can impact the entire supply chain, including daily operations at ACI.
This could include, but is not limited to. Late supply and material deliveries. Worker health and safety, Customer health and safety, Possible plant shutdown (in event of outbreak at ACI), PO cancellation, order delivery problems. Customers closing shop. work efficiency, workers quitting, company perception, loss of business, etc.</t>
  </si>
  <si>
    <t>Major Logistics issues with entire supply chain</t>
  </si>
  <si>
    <t>The worldwide supply chain problem are causing major issues with sourcing parts</t>
  </si>
  <si>
    <t xml:space="preserve">The worldwide supply chain problem are causing major issues with sourcing parts. Purchasing may not be able to get parts in time for the Customer's requirements, or possibly not at all. Part prices can continue to rise, making it difficult to competitively quote or purchase components. </t>
  </si>
  <si>
    <t>Steps ACI is taking to mitigate risks.
- Immediately identifiing High risk parts and putting those at the top of the list for purchase.
- Work with the customer to see if they have the ability to send the parts or source it through there channels. Have them consign the parts to us, if necessary.
- When buying scare/highdollar components, purchase more then needed if a forcast for use is available from the customer.
- Keep in constant contact with out distributors to make sure they keep us in the loop concernign part availability.
Work with internal and customer engineers to find ssuitable subs or alternates.</t>
  </si>
  <si>
    <t>Current Logistics issues may allow us to assist with redesign.</t>
  </si>
  <si>
    <t>If problems with part sorcing are becoming too big to surmount. Remind customers about our Engineering Services and see if they a open to letting us assist in redesign th e boards around readily available componenents, if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</si>
</sst>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m/dd/yy;@"/>
    <numFmt numFmtId="166" formatCode="[$-409]mmm\-yy;@"/>
  </numFmts>
  <fonts count="51" x14ac:knownFonts="1">
    <font>
      <sz val="11"/>
      <color theme="1"/>
      <name val="Calibri"/>
      <family val="2"/>
      <scheme val="minor"/>
    </font>
    <font>
      <b/>
      <sz val="11"/>
      <color theme="1"/>
      <name val="Calibri"/>
      <family val="2"/>
      <scheme val="minor"/>
    </font>
    <font>
      <sz val="22"/>
      <color theme="1"/>
      <name val="Calibri"/>
      <family val="2"/>
      <scheme val="minor"/>
    </font>
    <font>
      <sz val="8"/>
      <color theme="1"/>
      <name val="Arial"/>
      <family val="2"/>
    </font>
    <font>
      <b/>
      <sz val="11"/>
      <color indexed="8"/>
      <name val="Arial"/>
      <family val="2"/>
    </font>
    <font>
      <b/>
      <sz val="11"/>
      <color theme="1"/>
      <name val="Arial"/>
      <family val="2"/>
    </font>
    <font>
      <sz val="11"/>
      <color theme="1"/>
      <name val="Arial"/>
      <family val="2"/>
    </font>
    <font>
      <b/>
      <sz val="14"/>
      <color theme="1"/>
      <name val="Calibri"/>
      <family val="2"/>
      <scheme val="minor"/>
    </font>
    <font>
      <sz val="11"/>
      <color theme="0" tint="-0.14999847407452621"/>
      <name val="Calibri"/>
      <family val="2"/>
      <scheme val="minor"/>
    </font>
    <font>
      <sz val="9"/>
      <color theme="1"/>
      <name val="Calibri"/>
      <family val="2"/>
      <scheme val="minor"/>
    </font>
    <font>
      <sz val="11"/>
      <color rgb="FFA10B0A"/>
      <name val="Calibri"/>
      <family val="2"/>
      <scheme val="minor"/>
    </font>
    <font>
      <sz val="8"/>
      <color theme="0" tint="-0.249977111117893"/>
      <name val="Calibri"/>
      <family val="2"/>
      <scheme val="minor"/>
    </font>
    <font>
      <b/>
      <sz val="11"/>
      <name val="Arial"/>
      <family val="2"/>
    </font>
    <font>
      <b/>
      <sz val="18"/>
      <name val="Arial"/>
      <family val="2"/>
    </font>
    <font>
      <b/>
      <sz val="16"/>
      <name val="Arial"/>
      <family val="2"/>
    </font>
    <font>
      <b/>
      <sz val="8"/>
      <name val="Arial"/>
      <family val="2"/>
    </font>
    <font>
      <b/>
      <sz val="9"/>
      <name val="Arial"/>
      <family val="2"/>
    </font>
    <font>
      <b/>
      <sz val="9"/>
      <color theme="1"/>
      <name val="Calibri"/>
      <family val="2"/>
      <scheme val="minor"/>
    </font>
    <font>
      <sz val="8"/>
      <color theme="1"/>
      <name val="Calibri"/>
      <family val="2"/>
      <scheme val="minor"/>
    </font>
    <font>
      <sz val="10"/>
      <color theme="1"/>
      <name val="Calibri"/>
      <family val="2"/>
      <scheme val="minor"/>
    </font>
    <font>
      <b/>
      <sz val="12"/>
      <color theme="1"/>
      <name val="Calibri"/>
      <family val="2"/>
      <scheme val="minor"/>
    </font>
    <font>
      <b/>
      <sz val="7"/>
      <name val="Arial"/>
      <family val="2"/>
    </font>
    <font>
      <b/>
      <sz val="11"/>
      <name val="Calibri"/>
      <family val="2"/>
      <scheme val="minor"/>
    </font>
    <font>
      <b/>
      <sz val="12"/>
      <name val="Calibri"/>
      <family val="2"/>
      <scheme val="minor"/>
    </font>
    <font>
      <b/>
      <sz val="14"/>
      <name val="Calibri"/>
      <family val="2"/>
      <scheme val="minor"/>
    </font>
    <font>
      <b/>
      <sz val="10"/>
      <name val="Calibri"/>
      <family val="2"/>
      <scheme val="minor"/>
    </font>
    <font>
      <b/>
      <sz val="9"/>
      <name val="Calibri"/>
      <family val="2"/>
      <scheme val="minor"/>
    </font>
    <font>
      <b/>
      <sz val="6"/>
      <name val="Arial Narrow"/>
      <family val="2"/>
    </font>
    <font>
      <b/>
      <sz val="8"/>
      <name val="Calibri"/>
      <family val="2"/>
      <scheme val="minor"/>
    </font>
    <font>
      <b/>
      <sz val="6"/>
      <name val="Calibri"/>
      <family val="2"/>
      <scheme val="minor"/>
    </font>
    <font>
      <sz val="9"/>
      <color indexed="81"/>
      <name val="Tahoma"/>
      <family val="2"/>
    </font>
    <font>
      <b/>
      <i/>
      <sz val="9"/>
      <color indexed="81"/>
      <name val="Tahoma"/>
      <family val="2"/>
    </font>
    <font>
      <sz val="11"/>
      <color rgb="FFFF0000"/>
      <name val="Calibri"/>
      <family val="2"/>
      <scheme val="minor"/>
    </font>
    <font>
      <u/>
      <sz val="11"/>
      <color rgb="FFFF0000"/>
      <name val="Calibri"/>
      <family val="2"/>
      <scheme val="minor"/>
    </font>
    <font>
      <sz val="11"/>
      <name val="Calibri"/>
      <family val="2"/>
      <scheme val="minor"/>
    </font>
    <font>
      <b/>
      <sz val="10"/>
      <color theme="1"/>
      <name val="Calibri"/>
      <family val="2"/>
      <scheme val="minor"/>
    </font>
    <font>
      <sz val="10"/>
      <color theme="1"/>
      <name val="Arial"/>
      <family val="2"/>
    </font>
    <font>
      <b/>
      <sz val="16"/>
      <color theme="7" tint="0.39997558519241921"/>
      <name val="Arial"/>
      <family val="2"/>
    </font>
    <font>
      <sz val="11"/>
      <color rgb="FFFF0000"/>
      <name val="Arial"/>
      <family val="2"/>
    </font>
    <font>
      <sz val="10"/>
      <name val="Calibri"/>
      <family val="2"/>
      <scheme val="minor"/>
    </font>
    <font>
      <i/>
      <sz val="11"/>
      <name val="Calibri"/>
      <family val="2"/>
      <scheme val="minor"/>
    </font>
    <font>
      <b/>
      <sz val="11"/>
      <color rgb="FFFA7D00"/>
      <name val="Calibri"/>
      <family val="2"/>
      <scheme val="minor"/>
    </font>
    <font>
      <sz val="8"/>
      <name val="Tms Rmn"/>
    </font>
    <font>
      <b/>
      <sz val="16"/>
      <name val="Tms Rmn"/>
    </font>
    <font>
      <b/>
      <sz val="10"/>
      <name val="Arial"/>
      <family val="2"/>
    </font>
    <font>
      <sz val="12"/>
      <color theme="1"/>
      <name val="Calibri"/>
      <family val="2"/>
      <scheme val="minor"/>
    </font>
    <font>
      <sz val="14"/>
      <color theme="1"/>
      <name val="Calibri"/>
      <family val="2"/>
      <scheme val="minor"/>
    </font>
    <font>
      <b/>
      <sz val="16"/>
      <color theme="1"/>
      <name val="Calibri"/>
      <family val="2"/>
      <scheme val="minor"/>
    </font>
    <font>
      <b/>
      <i/>
      <u/>
      <sz val="14"/>
      <color theme="1"/>
      <name val="Calibri"/>
      <family val="2"/>
      <scheme val="minor"/>
    </font>
    <font>
      <b/>
      <i/>
      <sz val="14"/>
      <color theme="1"/>
      <name val="Calibri"/>
      <family val="2"/>
      <scheme val="minor"/>
    </font>
    <font>
      <b/>
      <sz val="9"/>
      <color indexed="81"/>
      <name val="Tahoma"/>
      <family val="2"/>
    </font>
  </fonts>
  <fills count="13">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00B050"/>
        <bgColor indexed="64"/>
      </patternFill>
    </fill>
    <fill>
      <patternFill patternType="solid">
        <fgColor rgb="FFF2F2F2"/>
      </patternFill>
    </fill>
  </fills>
  <borders count="36">
    <border>
      <left/>
      <right/>
      <top/>
      <bottom/>
      <diagonal/>
    </border>
    <border>
      <left style="thin">
        <color theme="0"/>
      </left>
      <right style="thin">
        <color theme="0"/>
      </right>
      <top style="thin">
        <color theme="0"/>
      </top>
      <bottom style="thin">
        <color theme="0"/>
      </bottom>
      <diagonal/>
    </border>
    <border>
      <left style="thin">
        <color theme="1" tint="0.499984740745262"/>
      </left>
      <right/>
      <top/>
      <bottom style="thin">
        <color theme="1" tint="0.49998474074526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left>
      <right style="thin">
        <color theme="0"/>
      </right>
      <top style="thin">
        <color theme="0"/>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0.24994659260841701"/>
      </left>
      <right style="thin">
        <color theme="0" tint="-0.24994659260841701"/>
      </right>
      <top/>
      <bottom style="thin">
        <color theme="0" tint="-0.2499465926084170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diagonal/>
    </border>
    <border>
      <left style="thin">
        <color theme="0" tint="-4.9989318521683403E-2"/>
      </left>
      <right style="thin">
        <color theme="0" tint="-4.9989318521683403E-2"/>
      </right>
      <top style="thin">
        <color theme="0"/>
      </top>
      <bottom/>
      <diagonal/>
    </border>
    <border>
      <left style="thin">
        <color theme="0" tint="-4.9989318521683403E-2"/>
      </left>
      <right style="thin">
        <color theme="0" tint="-4.9989318521683403E-2"/>
      </right>
      <top/>
      <bottom style="thin">
        <color theme="0" tint="-0.24994659260841701"/>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left>
      <right style="thin">
        <color theme="0"/>
      </right>
      <top/>
      <bottom/>
      <diagonal/>
    </border>
    <border>
      <left style="thin">
        <color theme="0" tint="-0.14996795556505021"/>
      </left>
      <right/>
      <top/>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rgb="FF7F7F7F"/>
      </right>
      <top style="thin">
        <color rgb="FF7F7F7F"/>
      </top>
      <bottom style="thin">
        <color rgb="FF7F7F7F"/>
      </bottom>
      <diagonal/>
    </border>
    <border>
      <left style="thin">
        <color rgb="FF7F7F7F"/>
      </left>
      <right style="medium">
        <color indexed="64"/>
      </right>
      <top style="thin">
        <color rgb="FF7F7F7F"/>
      </top>
      <bottom style="thin">
        <color rgb="FF7F7F7F"/>
      </bottom>
      <diagonal/>
    </border>
    <border>
      <left style="medium">
        <color indexed="64"/>
      </left>
      <right style="thin">
        <color rgb="FF7F7F7F"/>
      </right>
      <top style="thin">
        <color rgb="FF7F7F7F"/>
      </top>
      <bottom style="medium">
        <color indexed="64"/>
      </bottom>
      <diagonal/>
    </border>
    <border>
      <left style="thin">
        <color rgb="FF7F7F7F"/>
      </left>
      <right style="thin">
        <color rgb="FF7F7F7F"/>
      </right>
      <top style="thin">
        <color rgb="FF7F7F7F"/>
      </top>
      <bottom style="medium">
        <color indexed="64"/>
      </bottom>
      <diagonal/>
    </border>
    <border>
      <left style="thin">
        <color rgb="FF7F7F7F"/>
      </left>
      <right style="medium">
        <color indexed="64"/>
      </right>
      <top style="thin">
        <color rgb="FF7F7F7F"/>
      </top>
      <bottom style="medium">
        <color indexed="64"/>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s>
  <cellStyleXfs count="2">
    <xf numFmtId="0" fontId="0" fillId="0" borderId="0"/>
    <xf numFmtId="0" fontId="41" fillId="12" borderId="25" applyNumberFormat="0" applyAlignment="0" applyProtection="0"/>
  </cellStyleXfs>
  <cellXfs count="192">
    <xf numFmtId="0" fontId="0" fillId="0" borderId="0" xfId="0"/>
    <xf numFmtId="0" fontId="1" fillId="0" borderId="0" xfId="0" applyFont="1" applyAlignment="1">
      <alignment horizontal="center" vertical="center" wrapText="1"/>
    </xf>
    <xf numFmtId="0" fontId="6" fillId="0" borderId="0" xfId="0" applyFont="1"/>
    <xf numFmtId="0" fontId="6" fillId="0" borderId="0" xfId="0" applyFont="1" applyAlignment="1">
      <alignment horizontal="center" wrapText="1"/>
    </xf>
    <xf numFmtId="0" fontId="3" fillId="0" borderId="0" xfId="0" applyFont="1" applyAlignment="1">
      <alignment horizontal="center" vertical="center"/>
    </xf>
    <xf numFmtId="0" fontId="6" fillId="0" borderId="0" xfId="0" applyFont="1" applyAlignment="1">
      <alignment horizontal="center" vertical="center"/>
    </xf>
    <xf numFmtId="0" fontId="7" fillId="4" borderId="0" xfId="0" applyFont="1" applyFill="1" applyAlignment="1">
      <alignment horizontal="center" vertical="center"/>
    </xf>
    <xf numFmtId="164" fontId="7" fillId="5" borderId="0" xfId="0" applyNumberFormat="1" applyFont="1" applyFill="1" applyAlignment="1" applyProtection="1">
      <alignment horizontal="center" vertical="center"/>
      <protection locked="0"/>
    </xf>
    <xf numFmtId="0" fontId="3" fillId="3" borderId="0" xfId="0" applyFont="1" applyFill="1" applyAlignment="1">
      <alignment horizontal="center" vertical="center"/>
    </xf>
    <xf numFmtId="0" fontId="4" fillId="3" borderId="0" xfId="0" applyFont="1" applyFill="1" applyAlignment="1">
      <alignment vertical="center" wrapText="1"/>
    </xf>
    <xf numFmtId="0" fontId="5" fillId="3" borderId="0" xfId="0" applyFont="1" applyFill="1" applyAlignment="1">
      <alignment vertical="center"/>
    </xf>
    <xf numFmtId="0" fontId="6" fillId="3" borderId="0" xfId="0" applyFont="1" applyFill="1"/>
    <xf numFmtId="0" fontId="1" fillId="2" borderId="1" xfId="0" applyFont="1" applyFill="1" applyBorder="1" applyAlignment="1">
      <alignment horizontal="center" vertical="center"/>
    </xf>
    <xf numFmtId="0" fontId="0" fillId="0" borderId="1" xfId="0" applyBorder="1"/>
    <xf numFmtId="0" fontId="0" fillId="3" borderId="1" xfId="0" applyFill="1" applyBorder="1"/>
    <xf numFmtId="0" fontId="0" fillId="3" borderId="0" xfId="0" applyFill="1"/>
    <xf numFmtId="0" fontId="8" fillId="0" borderId="0" xfId="0" applyFont="1"/>
    <xf numFmtId="0" fontId="8" fillId="0" borderId="0" xfId="0" applyFont="1" applyAlignment="1">
      <alignment wrapText="1"/>
    </xf>
    <xf numFmtId="0" fontId="9" fillId="0" borderId="1" xfId="0" applyFont="1" applyBorder="1"/>
    <xf numFmtId="0" fontId="9" fillId="0" borderId="0" xfId="0" applyFont="1"/>
    <xf numFmtId="0" fontId="9" fillId="3" borderId="1" xfId="0" applyFont="1" applyFill="1" applyBorder="1"/>
    <xf numFmtId="0" fontId="9" fillId="0" borderId="1" xfId="0" applyFont="1" applyBorder="1" applyAlignment="1">
      <alignment horizontal="center" vertical="center"/>
    </xf>
    <xf numFmtId="0" fontId="9" fillId="0" borderId="1" xfId="0" applyFont="1" applyBorder="1" applyAlignment="1">
      <alignment horizontal="left" vertical="center"/>
    </xf>
    <xf numFmtId="0" fontId="6" fillId="0" borderId="0" xfId="0" applyFont="1" applyAlignment="1">
      <alignment wrapText="1"/>
    </xf>
    <xf numFmtId="0" fontId="5" fillId="3" borderId="0" xfId="0" applyFont="1" applyFill="1" applyAlignment="1">
      <alignment horizontal="left" vertical="center"/>
    </xf>
    <xf numFmtId="0" fontId="5" fillId="3" borderId="0" xfId="0" applyFont="1" applyFill="1" applyAlignment="1">
      <alignment horizontal="right" vertical="center"/>
    </xf>
    <xf numFmtId="0" fontId="2" fillId="0" borderId="0" xfId="0" applyFont="1" applyAlignment="1">
      <alignment horizontal="left" vertical="center"/>
    </xf>
    <xf numFmtId="0" fontId="10" fillId="0" borderId="0" xfId="0" applyFont="1" applyAlignment="1">
      <alignment vertical="center"/>
    </xf>
    <xf numFmtId="0" fontId="1" fillId="6" borderId="1" xfId="0" applyFont="1" applyFill="1" applyBorder="1" applyAlignment="1">
      <alignment horizontal="center" vertical="center"/>
    </xf>
    <xf numFmtId="0" fontId="1" fillId="4" borderId="0" xfId="0" applyFont="1" applyFill="1" applyAlignment="1">
      <alignment horizontal="center" vertical="center"/>
    </xf>
    <xf numFmtId="0" fontId="11" fillId="0" borderId="0" xfId="0" applyFont="1"/>
    <xf numFmtId="0" fontId="11" fillId="0" borderId="0" xfId="0" applyFont="1" applyAlignment="1">
      <alignment horizontal="left"/>
    </xf>
    <xf numFmtId="0" fontId="1" fillId="7" borderId="4" xfId="0" applyFont="1" applyFill="1" applyBorder="1" applyAlignment="1">
      <alignment horizontal="center" vertical="center" wrapText="1"/>
    </xf>
    <xf numFmtId="0" fontId="13" fillId="0" borderId="0" xfId="0" applyFont="1" applyAlignment="1">
      <alignment horizontal="center" vertical="center" wrapText="1"/>
    </xf>
    <xf numFmtId="0" fontId="14" fillId="3" borderId="8" xfId="0" applyFont="1" applyFill="1" applyBorder="1" applyAlignment="1">
      <alignment vertical="center" wrapText="1"/>
    </xf>
    <xf numFmtId="0" fontId="12" fillId="3" borderId="8" xfId="0" applyFont="1" applyFill="1" applyBorder="1" applyAlignment="1">
      <alignment vertical="center" wrapText="1"/>
    </xf>
    <xf numFmtId="0" fontId="16" fillId="3" borderId="8" xfId="0" applyFont="1" applyFill="1" applyBorder="1" applyAlignment="1">
      <alignment vertical="center" wrapText="1"/>
    </xf>
    <xf numFmtId="0" fontId="17" fillId="7" borderId="4" xfId="0" applyFont="1" applyFill="1" applyBorder="1" applyAlignment="1">
      <alignment horizontal="center" vertical="center" wrapText="1"/>
    </xf>
    <xf numFmtId="0" fontId="9" fillId="0" borderId="0" xfId="0" applyFont="1" applyAlignment="1">
      <alignment horizontal="center" vertical="center"/>
    </xf>
    <xf numFmtId="0" fontId="9" fillId="3" borderId="7" xfId="0" applyFont="1" applyFill="1" applyBorder="1" applyAlignment="1" applyProtection="1">
      <alignment horizontal="center" vertical="center"/>
      <protection locked="0"/>
    </xf>
    <xf numFmtId="0" fontId="0" fillId="3" borderId="7" xfId="0" applyFill="1" applyBorder="1" applyAlignment="1" applyProtection="1">
      <alignment horizontal="left" vertical="center"/>
      <protection locked="0"/>
    </xf>
    <xf numFmtId="0" fontId="0" fillId="3" borderId="7" xfId="0" applyFill="1" applyBorder="1" applyAlignment="1" applyProtection="1">
      <alignment horizontal="left" vertical="center" wrapText="1"/>
      <protection locked="0"/>
    </xf>
    <xf numFmtId="0" fontId="19" fillId="0" borderId="3" xfId="0" applyFont="1" applyBorder="1" applyAlignment="1" applyProtection="1">
      <alignment horizontal="left" vertical="center"/>
      <protection locked="0"/>
    </xf>
    <xf numFmtId="0" fontId="19" fillId="0" borderId="6" xfId="0" applyFont="1" applyBorder="1" applyAlignment="1" applyProtection="1">
      <alignment horizontal="center" vertical="center"/>
      <protection locked="0"/>
    </xf>
    <xf numFmtId="164" fontId="20" fillId="0" borderId="3" xfId="0" applyNumberFormat="1" applyFont="1" applyBorder="1" applyAlignment="1">
      <alignment horizontal="center" vertical="center"/>
    </xf>
    <xf numFmtId="0" fontId="19" fillId="0" borderId="3" xfId="0" applyFont="1" applyBorder="1" applyAlignment="1" applyProtection="1">
      <alignment horizontal="center" vertical="center"/>
      <protection locked="0"/>
    </xf>
    <xf numFmtId="164" fontId="20" fillId="0" borderId="6" xfId="0" applyNumberFormat="1" applyFont="1" applyBorder="1" applyAlignment="1">
      <alignment horizontal="center" vertical="center"/>
    </xf>
    <xf numFmtId="0" fontId="19" fillId="0" borderId="3" xfId="0" applyFont="1" applyBorder="1" applyAlignment="1" applyProtection="1">
      <alignment horizontal="left" vertical="center" wrapText="1"/>
      <protection locked="0"/>
    </xf>
    <xf numFmtId="0" fontId="20" fillId="0" borderId="3" xfId="0" applyFont="1" applyBorder="1" applyAlignment="1" applyProtection="1">
      <alignment horizontal="center" vertical="center"/>
      <protection locked="0"/>
    </xf>
    <xf numFmtId="0" fontId="23" fillId="8" borderId="5" xfId="0" applyFont="1" applyFill="1" applyBorder="1" applyAlignment="1">
      <alignment horizontal="center" vertical="center" wrapText="1"/>
    </xf>
    <xf numFmtId="0" fontId="26" fillId="8" borderId="5" xfId="0" applyFont="1" applyFill="1" applyBorder="1" applyAlignment="1">
      <alignment horizontal="center" vertical="center" wrapText="1"/>
    </xf>
    <xf numFmtId="0" fontId="12" fillId="7" borderId="10" xfId="0" applyFont="1" applyFill="1" applyBorder="1" applyAlignment="1">
      <alignment horizontal="center" wrapText="1"/>
    </xf>
    <xf numFmtId="0" fontId="16" fillId="7" borderId="9" xfId="0" applyFont="1" applyFill="1" applyBorder="1" applyAlignment="1">
      <alignment horizontal="center" vertical="top" wrapText="1"/>
    </xf>
    <xf numFmtId="0" fontId="25" fillId="9" borderId="5" xfId="0" applyFont="1" applyFill="1" applyBorder="1" applyAlignment="1">
      <alignment horizontal="center" vertical="center" wrapText="1"/>
    </xf>
    <xf numFmtId="0" fontId="23" fillId="9" borderId="5" xfId="0" applyFont="1" applyFill="1" applyBorder="1" applyAlignment="1">
      <alignment horizontal="center" vertical="center" wrapText="1"/>
    </xf>
    <xf numFmtId="0" fontId="18" fillId="0" borderId="2" xfId="0" applyFont="1" applyBorder="1" applyAlignment="1">
      <alignment horizontal="center" vertical="center"/>
    </xf>
    <xf numFmtId="0" fontId="18" fillId="0" borderId="6" xfId="0" applyFont="1" applyBorder="1" applyAlignment="1" applyProtection="1">
      <alignment horizontal="center" vertical="center"/>
      <protection locked="0"/>
    </xf>
    <xf numFmtId="0" fontId="2" fillId="0" borderId="0" xfId="0" applyFont="1" applyAlignment="1">
      <alignment horizontal="left" vertical="center" wrapText="1"/>
    </xf>
    <xf numFmtId="0" fontId="0" fillId="0" borderId="0" xfId="0" applyAlignment="1">
      <alignment wrapText="1"/>
    </xf>
    <xf numFmtId="0" fontId="9" fillId="10" borderId="1" xfId="0" applyFont="1" applyFill="1" applyBorder="1" applyAlignment="1" applyProtection="1">
      <alignment horizontal="left" vertical="center"/>
      <protection locked="0"/>
    </xf>
    <xf numFmtId="0" fontId="1" fillId="2" borderId="16" xfId="0" applyFont="1" applyFill="1" applyBorder="1" applyAlignment="1">
      <alignment horizontal="center" vertical="center"/>
    </xf>
    <xf numFmtId="0" fontId="7" fillId="7" borderId="10" xfId="0" applyFont="1" applyFill="1" applyBorder="1" applyAlignment="1">
      <alignment horizontal="center" vertical="center" wrapText="1"/>
    </xf>
    <xf numFmtId="18" fontId="0" fillId="0" borderId="0" xfId="0" applyNumberFormat="1"/>
    <xf numFmtId="0" fontId="32" fillId="0" borderId="0" xfId="0" applyFont="1" applyAlignment="1">
      <alignment vertical="center"/>
    </xf>
    <xf numFmtId="0" fontId="32" fillId="0" borderId="0" xfId="0" applyFont="1"/>
    <xf numFmtId="0" fontId="33" fillId="0" borderId="0" xfId="0" applyFont="1"/>
    <xf numFmtId="0" fontId="32" fillId="3" borderId="7" xfId="0" applyFont="1" applyFill="1" applyBorder="1" applyAlignment="1" applyProtection="1">
      <alignment horizontal="left" vertical="center"/>
      <protection locked="0"/>
    </xf>
    <xf numFmtId="0" fontId="32" fillId="0" borderId="17" xfId="0" applyFont="1" applyBorder="1" applyAlignment="1" applyProtection="1">
      <alignment horizontal="left" vertical="center"/>
      <protection locked="0"/>
    </xf>
    <xf numFmtId="0" fontId="0" fillId="3" borderId="19" xfId="0" applyFill="1" applyBorder="1" applyAlignment="1" applyProtection="1">
      <alignment horizontal="left" vertical="center"/>
      <protection locked="0"/>
    </xf>
    <xf numFmtId="0" fontId="36" fillId="0" borderId="0" xfId="0" applyFont="1" applyAlignment="1">
      <alignment wrapText="1"/>
    </xf>
    <xf numFmtId="0" fontId="35" fillId="0" borderId="3" xfId="0" applyFont="1" applyBorder="1" applyAlignment="1" applyProtection="1">
      <alignment horizontal="center" vertical="center"/>
      <protection locked="0"/>
    </xf>
    <xf numFmtId="0" fontId="36" fillId="0" borderId="0" xfId="0" applyFont="1"/>
    <xf numFmtId="0" fontId="0" fillId="0" borderId="6" xfId="0" applyBorder="1" applyAlignment="1" applyProtection="1">
      <alignment horizontal="left" vertical="center" wrapText="1"/>
      <protection locked="0"/>
    </xf>
    <xf numFmtId="0" fontId="0" fillId="0" borderId="6" xfId="0" applyBorder="1" applyAlignment="1">
      <alignment horizontal="center" vertical="center"/>
    </xf>
    <xf numFmtId="0" fontId="0" fillId="0" borderId="3" xfId="0" applyBorder="1" applyAlignment="1" applyProtection="1">
      <alignment horizontal="left" vertical="center"/>
      <protection locked="0"/>
    </xf>
    <xf numFmtId="0" fontId="0" fillId="0" borderId="6" xfId="0" applyBorder="1" applyAlignment="1" applyProtection="1">
      <alignment horizontal="left" vertical="center"/>
      <protection locked="0"/>
    </xf>
    <xf numFmtId="0" fontId="0" fillId="0" borderId="3" xfId="0" applyBorder="1" applyAlignment="1" applyProtection="1">
      <alignment horizontal="center" vertical="center"/>
      <protection locked="0"/>
    </xf>
    <xf numFmtId="164" fontId="1" fillId="0" borderId="3" xfId="0" applyNumberFormat="1" applyFont="1" applyBorder="1" applyAlignment="1">
      <alignment horizontal="center" vertical="center"/>
    </xf>
    <xf numFmtId="164" fontId="1" fillId="0" borderId="6" xfId="0" applyNumberFormat="1" applyFont="1" applyBorder="1" applyAlignment="1">
      <alignment horizontal="center" vertical="center"/>
    </xf>
    <xf numFmtId="0" fontId="0" fillId="0" borderId="2" xfId="0" applyBorder="1" applyAlignment="1">
      <alignment horizontal="center" vertical="center"/>
    </xf>
    <xf numFmtId="0" fontId="0" fillId="0" borderId="6" xfId="0" applyBorder="1" applyAlignment="1" applyProtection="1">
      <alignment horizontal="center" vertical="center"/>
      <protection locked="0"/>
    </xf>
    <xf numFmtId="0" fontId="34" fillId="0" borderId="6" xfId="0" applyFont="1" applyBorder="1" applyAlignment="1" applyProtection="1">
      <alignment horizontal="center" vertical="center" wrapText="1"/>
      <protection locked="0"/>
    </xf>
    <xf numFmtId="0" fontId="34" fillId="0" borderId="21" xfId="0" applyFont="1" applyBorder="1" applyAlignment="1" applyProtection="1">
      <alignment horizontal="left" vertical="center" wrapText="1"/>
      <protection locked="0"/>
    </xf>
    <xf numFmtId="0" fontId="0" fillId="0" borderId="7" xfId="0" applyBorder="1" applyAlignment="1" applyProtection="1">
      <alignment horizontal="left" vertical="center"/>
      <protection locked="0"/>
    </xf>
    <xf numFmtId="0" fontId="38" fillId="3" borderId="0" xfId="0" applyFont="1" applyFill="1"/>
    <xf numFmtId="0" fontId="34" fillId="3" borderId="21" xfId="0" applyFont="1" applyFill="1" applyBorder="1" applyAlignment="1" applyProtection="1">
      <alignment horizontal="left" vertical="center" wrapText="1"/>
      <protection locked="0"/>
    </xf>
    <xf numFmtId="0" fontId="34" fillId="3" borderId="7" xfId="0" applyFont="1" applyFill="1" applyBorder="1" applyAlignment="1" applyProtection="1">
      <alignment horizontal="left" vertical="center" wrapText="1"/>
      <protection locked="0"/>
    </xf>
    <xf numFmtId="0" fontId="34" fillId="0" borderId="3" xfId="0" applyFont="1" applyBorder="1" applyAlignment="1" applyProtection="1">
      <alignment horizontal="left" vertical="center" wrapText="1"/>
      <protection locked="0"/>
    </xf>
    <xf numFmtId="0" fontId="37" fillId="3" borderId="0" xfId="0" applyFont="1" applyFill="1" applyAlignment="1">
      <alignment vertical="center" wrapText="1"/>
    </xf>
    <xf numFmtId="0" fontId="34" fillId="3" borderId="20" xfId="0" applyFont="1" applyFill="1" applyBorder="1" applyAlignment="1" applyProtection="1">
      <alignment horizontal="left" vertical="center" wrapText="1"/>
      <protection locked="0"/>
    </xf>
    <xf numFmtId="0" fontId="34" fillId="0" borderId="23" xfId="0" applyFont="1" applyBorder="1" applyAlignment="1" applyProtection="1">
      <alignment horizontal="left" vertical="center" wrapText="1"/>
      <protection locked="0"/>
    </xf>
    <xf numFmtId="0" fontId="34" fillId="3" borderId="7" xfId="0" applyFont="1" applyFill="1" applyBorder="1" applyAlignment="1" applyProtection="1">
      <alignment horizontal="left" vertical="center"/>
      <protection locked="0"/>
    </xf>
    <xf numFmtId="0" fontId="34" fillId="0" borderId="7" xfId="0" applyFont="1" applyBorder="1" applyAlignment="1" applyProtection="1">
      <alignment horizontal="left" vertical="center"/>
      <protection locked="0"/>
    </xf>
    <xf numFmtId="0" fontId="34" fillId="3" borderId="19" xfId="0" applyFont="1" applyFill="1" applyBorder="1" applyAlignment="1" applyProtection="1">
      <alignment horizontal="left" vertical="center"/>
      <protection locked="0"/>
    </xf>
    <xf numFmtId="0" fontId="34" fillId="0" borderId="0" xfId="0" applyFont="1"/>
    <xf numFmtId="0" fontId="34" fillId="0" borderId="20" xfId="0" applyFont="1" applyBorder="1" applyAlignment="1" applyProtection="1">
      <alignment horizontal="left" vertical="center" wrapText="1"/>
      <protection locked="0"/>
    </xf>
    <xf numFmtId="0" fontId="34" fillId="0" borderId="7" xfId="0" applyFont="1" applyBorder="1" applyAlignment="1" applyProtection="1">
      <alignment horizontal="left" vertical="center" wrapText="1"/>
      <protection locked="0"/>
    </xf>
    <xf numFmtId="0" fontId="34" fillId="0" borderId="0" xfId="0" applyFont="1" applyAlignment="1" applyProtection="1">
      <alignment horizontal="left" vertical="center" wrapText="1"/>
      <protection locked="0"/>
    </xf>
    <xf numFmtId="0" fontId="34" fillId="0" borderId="6" xfId="0" applyFont="1" applyBorder="1" applyAlignment="1" applyProtection="1">
      <alignment horizontal="left" vertical="center" wrapText="1"/>
      <protection locked="0"/>
    </xf>
    <xf numFmtId="164" fontId="22" fillId="0" borderId="3" xfId="0" applyNumberFormat="1" applyFont="1" applyBorder="1" applyAlignment="1">
      <alignment horizontal="center" vertical="center" wrapText="1"/>
    </xf>
    <xf numFmtId="164" fontId="22" fillId="0" borderId="6" xfId="0" applyNumberFormat="1" applyFont="1" applyBorder="1" applyAlignment="1">
      <alignment horizontal="center" vertical="center" wrapText="1"/>
    </xf>
    <xf numFmtId="0" fontId="34" fillId="0" borderId="3" xfId="0" applyFont="1" applyBorder="1" applyAlignment="1" applyProtection="1">
      <alignment horizontal="center" vertical="center" wrapText="1"/>
      <protection locked="0"/>
    </xf>
    <xf numFmtId="0" fontId="39" fillId="0" borderId="6" xfId="0" applyFont="1" applyBorder="1" applyAlignment="1" applyProtection="1">
      <alignment horizontal="left" vertical="center" wrapText="1"/>
      <protection locked="0"/>
    </xf>
    <xf numFmtId="0" fontId="34" fillId="0" borderId="6" xfId="0" applyFont="1" applyBorder="1" applyAlignment="1" applyProtection="1">
      <alignment horizontal="left" vertical="center"/>
      <protection locked="0"/>
    </xf>
    <xf numFmtId="0" fontId="39" fillId="0" borderId="3" xfId="0" applyFont="1" applyBorder="1" applyAlignment="1" applyProtection="1">
      <alignment horizontal="left" vertical="center" wrapText="1"/>
      <protection locked="0"/>
    </xf>
    <xf numFmtId="0" fontId="34" fillId="0" borderId="3" xfId="0" applyFont="1" applyBorder="1" applyAlignment="1" applyProtection="1">
      <alignment horizontal="center" vertical="center"/>
      <protection locked="0"/>
    </xf>
    <xf numFmtId="164" fontId="22" fillId="0" borderId="6" xfId="0" applyNumberFormat="1" applyFont="1" applyBorder="1" applyAlignment="1">
      <alignment horizontal="center" vertical="center"/>
    </xf>
    <xf numFmtId="164" fontId="22" fillId="0" borderId="3" xfId="0" applyNumberFormat="1" applyFont="1" applyBorder="1" applyAlignment="1">
      <alignment horizontal="center" vertical="center"/>
    </xf>
    <xf numFmtId="0" fontId="34" fillId="0" borderId="3" xfId="0" applyFont="1" applyBorder="1" applyAlignment="1" applyProtection="1">
      <alignment horizontal="left" vertical="center"/>
      <protection locked="0"/>
    </xf>
    <xf numFmtId="0" fontId="34" fillId="0" borderId="6" xfId="0" applyFont="1" applyBorder="1" applyAlignment="1" applyProtection="1">
      <alignment horizontal="center" vertical="center"/>
      <protection locked="0"/>
    </xf>
    <xf numFmtId="0" fontId="42" fillId="0" borderId="0" xfId="0" applyFont="1" applyAlignment="1">
      <alignment vertical="top" wrapText="1"/>
    </xf>
    <xf numFmtId="0" fontId="43" fillId="0" borderId="26" xfId="0" applyFont="1" applyBorder="1" applyAlignment="1">
      <alignment horizontal="center"/>
    </xf>
    <xf numFmtId="0" fontId="42" fillId="0" borderId="0" xfId="0" applyFont="1" applyAlignment="1">
      <alignment horizontal="center"/>
    </xf>
    <xf numFmtId="0" fontId="44" fillId="0" borderId="27" xfId="0" applyFont="1" applyBorder="1" applyAlignment="1">
      <alignment horizontal="center" vertical="center" wrapText="1"/>
    </xf>
    <xf numFmtId="0" fontId="1" fillId="12" borderId="28" xfId="1" applyFont="1" applyBorder="1" applyAlignment="1" applyProtection="1">
      <alignment horizontal="center" vertical="center"/>
      <protection locked="0"/>
    </xf>
    <xf numFmtId="0" fontId="1" fillId="12" borderId="25" xfId="1" applyFont="1" applyAlignment="1" applyProtection="1">
      <alignment horizontal="left" vertical="center" wrapText="1"/>
      <protection locked="0"/>
    </xf>
    <xf numFmtId="49" fontId="1" fillId="12" borderId="25" xfId="1" applyNumberFormat="1" applyFont="1" applyAlignment="1" applyProtection="1">
      <alignment horizontal="center"/>
      <protection locked="0"/>
    </xf>
    <xf numFmtId="0" fontId="1" fillId="12" borderId="25" xfId="1" applyFont="1" applyAlignment="1" applyProtection="1">
      <alignment horizontal="center"/>
      <protection locked="0"/>
    </xf>
    <xf numFmtId="165" fontId="1" fillId="12" borderId="29" xfId="1" applyNumberFormat="1" applyFont="1" applyBorder="1" applyAlignment="1" applyProtection="1">
      <alignment horizontal="center"/>
      <protection locked="0"/>
    </xf>
    <xf numFmtId="0" fontId="1" fillId="12" borderId="30" xfId="1" applyFont="1" applyBorder="1" applyAlignment="1" applyProtection="1">
      <alignment horizontal="center" vertical="center"/>
      <protection locked="0"/>
    </xf>
    <xf numFmtId="0" fontId="1" fillId="12" borderId="31" xfId="1" applyFont="1" applyBorder="1" applyAlignment="1" applyProtection="1">
      <alignment horizontal="left" vertical="center" wrapText="1"/>
      <protection locked="0"/>
    </xf>
    <xf numFmtId="49" fontId="1" fillId="12" borderId="31" xfId="1" applyNumberFormat="1" applyFont="1" applyBorder="1" applyAlignment="1" applyProtection="1">
      <alignment horizontal="center"/>
      <protection locked="0"/>
    </xf>
    <xf numFmtId="0" fontId="1" fillId="12" borderId="31" xfId="1" applyFont="1" applyBorder="1" applyAlignment="1" applyProtection="1">
      <alignment horizontal="center"/>
      <protection locked="0"/>
    </xf>
    <xf numFmtId="165" fontId="1" fillId="12" borderId="32" xfId="1" applyNumberFormat="1" applyFont="1" applyBorder="1" applyAlignment="1" applyProtection="1">
      <alignment horizontal="center"/>
      <protection locked="0"/>
    </xf>
    <xf numFmtId="0" fontId="34" fillId="0" borderId="19" xfId="0" applyFont="1" applyBorder="1" applyAlignment="1" applyProtection="1">
      <alignment horizontal="left" vertical="center"/>
      <protection locked="0"/>
    </xf>
    <xf numFmtId="0" fontId="34" fillId="3" borderId="18" xfId="0" applyFont="1" applyFill="1" applyBorder="1" applyAlignment="1" applyProtection="1">
      <alignment horizontal="left" vertical="center" wrapText="1"/>
      <protection locked="0"/>
    </xf>
    <xf numFmtId="0" fontId="34" fillId="3" borderId="0" xfId="0" applyFont="1" applyFill="1" applyProtection="1">
      <protection locked="0"/>
    </xf>
    <xf numFmtId="164" fontId="25" fillId="11" borderId="6" xfId="0" applyNumberFormat="1" applyFont="1" applyFill="1" applyBorder="1" applyAlignment="1" applyProtection="1">
      <alignment horizontal="center" vertical="center" wrapText="1"/>
      <protection locked="0"/>
    </xf>
    <xf numFmtId="164" fontId="25" fillId="11" borderId="3" xfId="0" applyNumberFormat="1" applyFont="1" applyFill="1" applyBorder="1" applyAlignment="1" applyProtection="1">
      <alignment horizontal="center" vertical="center" wrapText="1"/>
      <protection locked="0"/>
    </xf>
    <xf numFmtId="0" fontId="39" fillId="0" borderId="3" xfId="0" applyFont="1" applyBorder="1" applyAlignment="1">
      <alignment horizontal="left" vertical="center" wrapText="1"/>
    </xf>
    <xf numFmtId="0" fontId="34" fillId="0" borderId="24" xfId="0" applyFont="1" applyBorder="1" applyAlignment="1" applyProtection="1">
      <alignment horizontal="left" vertical="center" wrapText="1"/>
      <protection locked="0"/>
    </xf>
    <xf numFmtId="0" fontId="39" fillId="0" borderId="6" xfId="0" applyFont="1" applyBorder="1" applyAlignment="1" applyProtection="1">
      <alignment horizontal="center" vertical="center"/>
      <protection locked="0"/>
    </xf>
    <xf numFmtId="0" fontId="39" fillId="0" borderId="3" xfId="0" quotePrefix="1" applyFont="1" applyBorder="1" applyAlignment="1" applyProtection="1">
      <alignment horizontal="left" vertical="center" wrapText="1"/>
      <protection locked="0"/>
    </xf>
    <xf numFmtId="0" fontId="9" fillId="0" borderId="7" xfId="0" applyFont="1" applyBorder="1" applyAlignment="1" applyProtection="1">
      <alignment horizontal="center" vertical="center"/>
      <protection locked="0"/>
    </xf>
    <xf numFmtId="0" fontId="0" fillId="0" borderId="6" xfId="0" applyBorder="1" applyAlignment="1">
      <alignment horizontal="center" vertical="center" wrapText="1"/>
    </xf>
    <xf numFmtId="0" fontId="0" fillId="0" borderId="22" xfId="0" applyBorder="1" applyAlignment="1">
      <alignment horizontal="center" vertical="center" wrapText="1"/>
    </xf>
    <xf numFmtId="0" fontId="0" fillId="3" borderId="0" xfId="0" applyFill="1" applyAlignment="1">
      <alignment vertical="center"/>
    </xf>
    <xf numFmtId="0" fontId="20" fillId="3" borderId="0" xfId="0" applyFont="1" applyFill="1" applyAlignment="1">
      <alignment horizontal="center" vertical="center"/>
    </xf>
    <xf numFmtId="0" fontId="45" fillId="3" borderId="0" xfId="0" applyFont="1" applyFill="1"/>
    <xf numFmtId="0" fontId="47" fillId="3" borderId="0" xfId="0" applyFont="1" applyFill="1" applyAlignment="1">
      <alignment vertical="center"/>
    </xf>
    <xf numFmtId="0" fontId="0" fillId="0" borderId="0" xfId="0" applyAlignment="1">
      <alignment horizontal="center" wrapText="1"/>
    </xf>
    <xf numFmtId="0" fontId="48" fillId="3" borderId="0" xfId="0" applyFont="1" applyFill="1" applyAlignment="1">
      <alignment vertical="center"/>
    </xf>
    <xf numFmtId="166" fontId="1" fillId="12" borderId="29" xfId="1" applyNumberFormat="1" applyFont="1" applyBorder="1" applyAlignment="1" applyProtection="1">
      <alignment horizontal="center"/>
      <protection locked="0"/>
    </xf>
    <xf numFmtId="0" fontId="0" fillId="0" borderId="0" xfId="0" applyAlignment="1">
      <alignment horizontal="left" vertical="center"/>
    </xf>
    <xf numFmtId="0" fontId="0" fillId="3" borderId="2" xfId="0" applyFill="1" applyBorder="1" applyAlignment="1">
      <alignment horizontal="center" vertical="center"/>
    </xf>
    <xf numFmtId="0" fontId="34" fillId="3" borderId="24" xfId="0" applyFont="1" applyFill="1" applyBorder="1" applyAlignment="1" applyProtection="1">
      <alignment horizontal="left" vertical="center" wrapText="1"/>
      <protection locked="0"/>
    </xf>
    <xf numFmtId="0" fontId="0" fillId="3" borderId="6" xfId="0" applyFill="1" applyBorder="1" applyAlignment="1" applyProtection="1">
      <alignment horizontal="left" vertical="center" wrapText="1"/>
      <protection locked="0"/>
    </xf>
    <xf numFmtId="0" fontId="34" fillId="3" borderId="3" xfId="0" applyFont="1" applyFill="1" applyBorder="1" applyAlignment="1" applyProtection="1">
      <alignment horizontal="center" vertical="center" wrapText="1"/>
      <protection locked="0"/>
    </xf>
    <xf numFmtId="164" fontId="22" fillId="3" borderId="6" xfId="0" applyNumberFormat="1" applyFont="1" applyFill="1" applyBorder="1" applyAlignment="1">
      <alignment horizontal="center" vertical="center"/>
    </xf>
    <xf numFmtId="0" fontId="34" fillId="3" borderId="3" xfId="0" applyFont="1" applyFill="1" applyBorder="1" applyAlignment="1" applyProtection="1">
      <alignment horizontal="center" vertical="center"/>
      <protection locked="0"/>
    </xf>
    <xf numFmtId="164" fontId="22" fillId="3" borderId="3" xfId="0" applyNumberFormat="1" applyFont="1" applyFill="1" applyBorder="1" applyAlignment="1">
      <alignment horizontal="center" vertical="center"/>
    </xf>
    <xf numFmtId="0" fontId="0" fillId="3" borderId="3" xfId="0" applyFill="1" applyBorder="1" applyAlignment="1" applyProtection="1">
      <alignment horizontal="left" vertical="center" wrapText="1"/>
      <protection locked="0"/>
    </xf>
    <xf numFmtId="0" fontId="0" fillId="3" borderId="6" xfId="0" applyFill="1" applyBorder="1" applyAlignment="1" applyProtection="1">
      <alignment horizontal="center" vertical="center"/>
      <protection locked="0"/>
    </xf>
    <xf numFmtId="0" fontId="19" fillId="3" borderId="6" xfId="0" applyFont="1" applyFill="1" applyBorder="1" applyAlignment="1" applyProtection="1">
      <alignment horizontal="center" vertical="center"/>
      <protection locked="0"/>
    </xf>
    <xf numFmtId="0" fontId="0" fillId="3" borderId="6" xfId="0" applyFill="1" applyBorder="1" applyAlignment="1">
      <alignment horizontal="center" vertical="center"/>
    </xf>
    <xf numFmtId="0" fontId="0" fillId="3" borderId="6" xfId="0" applyFill="1" applyBorder="1" applyAlignment="1" applyProtection="1">
      <alignment horizontal="left" vertical="center"/>
      <protection locked="0"/>
    </xf>
    <xf numFmtId="0" fontId="0" fillId="3" borderId="3" xfId="0" applyFill="1" applyBorder="1" applyAlignment="1" applyProtection="1">
      <alignment horizontal="center" vertical="center"/>
      <protection locked="0"/>
    </xf>
    <xf numFmtId="164" fontId="1" fillId="3" borderId="3" xfId="0" applyNumberFormat="1" applyFont="1" applyFill="1" applyBorder="1" applyAlignment="1">
      <alignment horizontal="center" vertical="center"/>
    </xf>
    <xf numFmtId="164" fontId="22" fillId="3" borderId="6" xfId="0" applyNumberFormat="1" applyFont="1" applyFill="1" applyBorder="1" applyAlignment="1">
      <alignment horizontal="center" vertical="center" wrapText="1"/>
    </xf>
    <xf numFmtId="0" fontId="19" fillId="3" borderId="3" xfId="0" applyFont="1" applyFill="1" applyBorder="1" applyAlignment="1" applyProtection="1">
      <alignment horizontal="left" vertical="center" wrapText="1"/>
      <protection locked="0"/>
    </xf>
    <xf numFmtId="0" fontId="36" fillId="3" borderId="0" xfId="0" applyFont="1" applyFill="1"/>
    <xf numFmtId="0" fontId="0" fillId="3" borderId="0" xfId="0" applyFill="1" applyAlignment="1" applyProtection="1">
      <alignment horizontal="left" vertical="center"/>
      <protection locked="0"/>
    </xf>
    <xf numFmtId="164" fontId="35" fillId="5" borderId="3" xfId="0" applyNumberFormat="1" applyFont="1" applyFill="1" applyBorder="1" applyAlignment="1" applyProtection="1">
      <alignment horizontal="center" vertical="center"/>
      <protection locked="0"/>
    </xf>
    <xf numFmtId="0" fontId="0" fillId="0" borderId="3" xfId="0" applyBorder="1" applyAlignment="1" applyProtection="1">
      <alignment horizontal="left" vertical="center" wrapText="1"/>
      <protection locked="0"/>
    </xf>
    <xf numFmtId="0" fontId="47" fillId="3" borderId="0" xfId="0" applyFont="1" applyFill="1" applyAlignment="1">
      <alignment horizontal="center" vertical="center" wrapText="1"/>
    </xf>
    <xf numFmtId="0" fontId="47" fillId="0" borderId="0" xfId="0" applyFont="1" applyAlignment="1">
      <alignment horizontal="center" wrapText="1"/>
    </xf>
    <xf numFmtId="0" fontId="0" fillId="0" borderId="0" xfId="0" applyAlignment="1">
      <alignment horizontal="center" wrapText="1"/>
    </xf>
    <xf numFmtId="0" fontId="40" fillId="0" borderId="17" xfId="0" applyFont="1" applyBorder="1" applyAlignment="1" applyProtection="1">
      <alignment horizontal="left" vertical="center" wrapText="1"/>
      <protection locked="0"/>
    </xf>
    <xf numFmtId="0" fontId="0" fillId="0" borderId="0" xfId="0"/>
    <xf numFmtId="0" fontId="15" fillId="7" borderId="5" xfId="0" applyFont="1" applyFill="1" applyBorder="1" applyAlignment="1">
      <alignment horizontal="center" vertical="center" wrapText="1"/>
    </xf>
    <xf numFmtId="0" fontId="16" fillId="7" borderId="5" xfId="0" applyFont="1" applyFill="1" applyBorder="1" applyAlignment="1">
      <alignment horizontal="center" vertical="center" wrapText="1"/>
    </xf>
    <xf numFmtId="0" fontId="21" fillId="7" borderId="5" xfId="0" applyFont="1" applyFill="1" applyBorder="1" applyAlignment="1">
      <alignment horizontal="center" vertical="center" wrapText="1"/>
    </xf>
    <xf numFmtId="0" fontId="1" fillId="7" borderId="11" xfId="0" applyFont="1" applyFill="1" applyBorder="1" applyAlignment="1">
      <alignment horizontal="center" vertical="center" wrapText="1"/>
    </xf>
    <xf numFmtId="0" fontId="1" fillId="7" borderId="12" xfId="0" applyFont="1" applyFill="1" applyBorder="1" applyAlignment="1">
      <alignment horizontal="center" vertical="center" wrapText="1"/>
    </xf>
    <xf numFmtId="0" fontId="7" fillId="7" borderId="11" xfId="0" applyFont="1" applyFill="1" applyBorder="1" applyAlignment="1">
      <alignment horizontal="center" vertical="center" wrapText="1"/>
    </xf>
    <xf numFmtId="0" fontId="7" fillId="7" borderId="12" xfId="0" applyFont="1" applyFill="1" applyBorder="1" applyAlignment="1">
      <alignment horizontal="center" vertical="center" wrapText="1"/>
    </xf>
    <xf numFmtId="0" fontId="24" fillId="7" borderId="5" xfId="0" applyFont="1" applyFill="1" applyBorder="1" applyAlignment="1">
      <alignment horizontal="center" vertical="center"/>
    </xf>
    <xf numFmtId="0" fontId="24" fillId="7" borderId="13" xfId="0" applyFont="1" applyFill="1" applyBorder="1" applyAlignment="1">
      <alignment horizontal="center" vertical="center"/>
    </xf>
    <xf numFmtId="0" fontId="24" fillId="7" borderId="14" xfId="0" applyFont="1" applyFill="1" applyBorder="1" applyAlignment="1">
      <alignment horizontal="center" vertical="center"/>
    </xf>
    <xf numFmtId="0" fontId="24" fillId="7" borderId="15" xfId="0" applyFont="1" applyFill="1" applyBorder="1" applyAlignment="1">
      <alignment horizontal="center" vertical="center"/>
    </xf>
    <xf numFmtId="0" fontId="23" fillId="7" borderId="5" xfId="0" applyFont="1" applyFill="1" applyBorder="1" applyAlignment="1">
      <alignment horizontal="center" vertical="center" wrapText="1"/>
    </xf>
    <xf numFmtId="0" fontId="40" fillId="0" borderId="33" xfId="0" applyFont="1" applyBorder="1" applyAlignment="1" applyProtection="1">
      <alignment horizontal="left" vertical="center"/>
      <protection locked="0"/>
    </xf>
    <xf numFmtId="0" fontId="34" fillId="0" borderId="34" xfId="0" applyFont="1" applyBorder="1" applyAlignment="1">
      <alignment vertical="center"/>
    </xf>
    <xf numFmtId="0" fontId="34" fillId="0" borderId="35" xfId="0" applyFont="1" applyBorder="1" applyAlignment="1">
      <alignment vertical="center"/>
    </xf>
    <xf numFmtId="0" fontId="25" fillId="7" borderId="5" xfId="0" applyFont="1" applyFill="1" applyBorder="1" applyAlignment="1">
      <alignment horizontal="center" vertical="center" wrapText="1"/>
    </xf>
    <xf numFmtId="0" fontId="28" fillId="7" borderId="5" xfId="0" applyFont="1" applyFill="1" applyBorder="1" applyAlignment="1">
      <alignment horizontal="center" vertical="center" wrapText="1"/>
    </xf>
    <xf numFmtId="0" fontId="24" fillId="7" borderId="5" xfId="0" applyFont="1" applyFill="1" applyBorder="1" applyAlignment="1">
      <alignment horizontal="center" vertical="center" wrapText="1"/>
    </xf>
    <xf numFmtId="0" fontId="22" fillId="7" borderId="5" xfId="0" applyFont="1" applyFill="1" applyBorder="1" applyAlignment="1">
      <alignment horizontal="center" vertical="center"/>
    </xf>
    <xf numFmtId="0" fontId="26" fillId="7" borderId="5" xfId="0" applyFont="1" applyFill="1" applyBorder="1" applyAlignment="1">
      <alignment horizontal="center" vertical="center" wrapText="1"/>
    </xf>
    <xf numFmtId="0" fontId="22" fillId="7" borderId="5" xfId="0" applyFont="1" applyFill="1" applyBorder="1" applyAlignment="1">
      <alignment horizontal="center" vertical="center" wrapText="1"/>
    </xf>
    <xf numFmtId="0" fontId="46" fillId="0" borderId="0" xfId="0" applyFont="1" applyAlignment="1">
      <alignment horizontal="left" vertical="top" wrapText="1"/>
    </xf>
    <xf numFmtId="0" fontId="46" fillId="0" borderId="0" xfId="0" applyFont="1" applyAlignment="1">
      <alignment horizontal="left" vertical="top"/>
    </xf>
  </cellXfs>
  <cellStyles count="2">
    <cellStyle name="Calculation" xfId="1" builtinId="22"/>
    <cellStyle name="Normal" xfId="0" builtinId="0"/>
  </cellStyles>
  <dxfs count="17">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auto="1"/>
      </font>
      <fill>
        <patternFill>
          <bgColor rgb="FF92D050"/>
        </patternFill>
      </fill>
    </dxf>
    <dxf>
      <fill>
        <patternFill>
          <bgColor theme="0" tint="-0.14996795556505021"/>
        </patternFill>
      </fill>
    </dxf>
    <dxf>
      <fill>
        <patternFill>
          <bgColor rgb="FFFFFF00"/>
        </patternFill>
      </fill>
    </dxf>
    <dxf>
      <font>
        <color rgb="FFFFFF00"/>
      </font>
      <fill>
        <patternFill>
          <bgColor rgb="FFFF0000"/>
        </patternFill>
      </fill>
    </dxf>
    <dxf>
      <fill>
        <patternFill>
          <bgColor rgb="FFFFFF00"/>
        </patternFill>
      </fill>
    </dxf>
    <dxf>
      <font>
        <color rgb="FFFFFF00"/>
      </font>
      <fill>
        <patternFill>
          <bgColor rgb="FFFF0000"/>
        </patternFill>
      </fill>
    </dxf>
    <dxf>
      <fill>
        <patternFill>
          <bgColor rgb="FFFFFF00"/>
        </patternFill>
      </fill>
    </dxf>
    <dxf>
      <font>
        <color rgb="FFFFFF00"/>
      </font>
      <fill>
        <patternFill>
          <bgColor rgb="FFFF0000"/>
        </patternFill>
      </fill>
    </dxf>
    <dxf>
      <fill>
        <patternFill>
          <bgColor theme="0" tint="-0.24994659260841701"/>
        </patternFill>
      </fill>
      <border>
        <left style="thin">
          <color theme="0"/>
        </left>
        <right style="thin">
          <color theme="0"/>
        </right>
        <top style="thin">
          <color theme="0"/>
        </top>
        <bottom style="thin">
          <color theme="0"/>
        </bottom>
      </border>
    </dxf>
  </dxfs>
  <tableStyles count="0" defaultTableStyle="TableStyleMedium2" defaultPivotStyle="PivotStyleLight16"/>
  <colors>
    <mruColors>
      <color rgb="FFA10B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152391</xdr:colOff>
      <xdr:row>2</xdr:row>
      <xdr:rowOff>95243</xdr:rowOff>
    </xdr:from>
    <xdr:to>
      <xdr:col>12</xdr:col>
      <xdr:colOff>31067</xdr:colOff>
      <xdr:row>22</xdr:row>
      <xdr:rowOff>140687</xdr:rowOff>
    </xdr:to>
    <xdr:pic>
      <xdr:nvPicPr>
        <xdr:cNvPr id="8" name="Diagram 1">
          <a:extLst>
            <a:ext uri="{FF2B5EF4-FFF2-40B4-BE49-F238E27FC236}">
              <a16:creationId xmlns:a16="http://schemas.microsoft.com/office/drawing/2014/main" id="{FC817ACB-4BD0-48E3-AC2C-9EB3975C47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34906" r="-34906"/>
        <a:stretch>
          <a:fillRect/>
        </a:stretch>
      </xdr:blipFill>
      <xdr:spPr bwMode="auto">
        <a:xfrm>
          <a:off x="761991" y="857243"/>
          <a:ext cx="6584276" cy="38554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1729740</xdr:colOff>
      <xdr:row>4</xdr:row>
      <xdr:rowOff>68580</xdr:rowOff>
    </xdr:from>
    <xdr:ext cx="184731" cy="264560"/>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120640" y="8305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2</xdr:col>
      <xdr:colOff>606425</xdr:colOff>
      <xdr:row>14</xdr:row>
      <xdr:rowOff>41275</xdr:rowOff>
    </xdr:from>
    <xdr:to>
      <xdr:col>6</xdr:col>
      <xdr:colOff>1149351</xdr:colOff>
      <xdr:row>21</xdr:row>
      <xdr:rowOff>371475</xdr:rowOff>
    </xdr:to>
    <xdr:sp macro="" textlink="">
      <xdr:nvSpPr>
        <xdr:cNvPr id="3" name="Speech Bubble: Rectangle 2">
          <a:extLst>
            <a:ext uri="{FF2B5EF4-FFF2-40B4-BE49-F238E27FC236}">
              <a16:creationId xmlns:a16="http://schemas.microsoft.com/office/drawing/2014/main" id="{00000000-0008-0000-0400-000003000000}"/>
            </a:ext>
          </a:extLst>
        </xdr:cNvPr>
        <xdr:cNvSpPr/>
      </xdr:nvSpPr>
      <xdr:spPr>
        <a:xfrm>
          <a:off x="2387600" y="2851150"/>
          <a:ext cx="3905251" cy="1892300"/>
        </a:xfrm>
        <a:custGeom>
          <a:avLst/>
          <a:gdLst>
            <a:gd name="connsiteX0" fmla="*/ 0 w 3905251"/>
            <a:gd name="connsiteY0" fmla="*/ 0 h 1892300"/>
            <a:gd name="connsiteX1" fmla="*/ 650875 w 3905251"/>
            <a:gd name="connsiteY1" fmla="*/ 0 h 1892300"/>
            <a:gd name="connsiteX2" fmla="*/ 635541 w 3905251"/>
            <a:gd name="connsiteY2" fmla="*/ -2627932 h 1892300"/>
            <a:gd name="connsiteX3" fmla="*/ 1627188 w 3905251"/>
            <a:gd name="connsiteY3" fmla="*/ 0 h 1892300"/>
            <a:gd name="connsiteX4" fmla="*/ 3905251 w 3905251"/>
            <a:gd name="connsiteY4" fmla="*/ 0 h 1892300"/>
            <a:gd name="connsiteX5" fmla="*/ 3905251 w 3905251"/>
            <a:gd name="connsiteY5" fmla="*/ 315383 h 1892300"/>
            <a:gd name="connsiteX6" fmla="*/ 3905251 w 3905251"/>
            <a:gd name="connsiteY6" fmla="*/ 315383 h 1892300"/>
            <a:gd name="connsiteX7" fmla="*/ 3905251 w 3905251"/>
            <a:gd name="connsiteY7" fmla="*/ 788458 h 1892300"/>
            <a:gd name="connsiteX8" fmla="*/ 3905251 w 3905251"/>
            <a:gd name="connsiteY8" fmla="*/ 1892300 h 1892300"/>
            <a:gd name="connsiteX9" fmla="*/ 1627188 w 3905251"/>
            <a:gd name="connsiteY9" fmla="*/ 1892300 h 1892300"/>
            <a:gd name="connsiteX10" fmla="*/ 650875 w 3905251"/>
            <a:gd name="connsiteY10" fmla="*/ 1892300 h 1892300"/>
            <a:gd name="connsiteX11" fmla="*/ 650875 w 3905251"/>
            <a:gd name="connsiteY11" fmla="*/ 1892300 h 1892300"/>
            <a:gd name="connsiteX12" fmla="*/ 0 w 3905251"/>
            <a:gd name="connsiteY12" fmla="*/ 1892300 h 1892300"/>
            <a:gd name="connsiteX13" fmla="*/ 0 w 3905251"/>
            <a:gd name="connsiteY13" fmla="*/ 788458 h 1892300"/>
            <a:gd name="connsiteX14" fmla="*/ 0 w 3905251"/>
            <a:gd name="connsiteY14" fmla="*/ 315383 h 1892300"/>
            <a:gd name="connsiteX15" fmla="*/ 0 w 3905251"/>
            <a:gd name="connsiteY15" fmla="*/ 315383 h 1892300"/>
            <a:gd name="connsiteX16" fmla="*/ 0 w 3905251"/>
            <a:gd name="connsiteY16" fmla="*/ 0 h 1892300"/>
            <a:gd name="connsiteX0" fmla="*/ 0 w 3905251"/>
            <a:gd name="connsiteY0" fmla="*/ 0 h 1892300"/>
            <a:gd name="connsiteX1" fmla="*/ 650875 w 3905251"/>
            <a:gd name="connsiteY1" fmla="*/ 0 h 1892300"/>
            <a:gd name="connsiteX2" fmla="*/ 1627188 w 3905251"/>
            <a:gd name="connsiteY2" fmla="*/ 0 h 1892300"/>
            <a:gd name="connsiteX3" fmla="*/ 3905251 w 3905251"/>
            <a:gd name="connsiteY3" fmla="*/ 0 h 1892300"/>
            <a:gd name="connsiteX4" fmla="*/ 3905251 w 3905251"/>
            <a:gd name="connsiteY4" fmla="*/ 315383 h 1892300"/>
            <a:gd name="connsiteX5" fmla="*/ 3905251 w 3905251"/>
            <a:gd name="connsiteY5" fmla="*/ 315383 h 1892300"/>
            <a:gd name="connsiteX6" fmla="*/ 3905251 w 3905251"/>
            <a:gd name="connsiteY6" fmla="*/ 788458 h 1892300"/>
            <a:gd name="connsiteX7" fmla="*/ 3905251 w 3905251"/>
            <a:gd name="connsiteY7" fmla="*/ 1892300 h 1892300"/>
            <a:gd name="connsiteX8" fmla="*/ 1627188 w 3905251"/>
            <a:gd name="connsiteY8" fmla="*/ 1892300 h 1892300"/>
            <a:gd name="connsiteX9" fmla="*/ 650875 w 3905251"/>
            <a:gd name="connsiteY9" fmla="*/ 1892300 h 1892300"/>
            <a:gd name="connsiteX10" fmla="*/ 650875 w 3905251"/>
            <a:gd name="connsiteY10" fmla="*/ 1892300 h 1892300"/>
            <a:gd name="connsiteX11" fmla="*/ 0 w 3905251"/>
            <a:gd name="connsiteY11" fmla="*/ 1892300 h 1892300"/>
            <a:gd name="connsiteX12" fmla="*/ 0 w 3905251"/>
            <a:gd name="connsiteY12" fmla="*/ 788458 h 1892300"/>
            <a:gd name="connsiteX13" fmla="*/ 0 w 3905251"/>
            <a:gd name="connsiteY13" fmla="*/ 315383 h 1892300"/>
            <a:gd name="connsiteX14" fmla="*/ 0 w 3905251"/>
            <a:gd name="connsiteY14" fmla="*/ 315383 h 1892300"/>
            <a:gd name="connsiteX15" fmla="*/ 0 w 3905251"/>
            <a:gd name="connsiteY15" fmla="*/ 0 h 18923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3905251" h="1892300">
              <a:moveTo>
                <a:pt x="0" y="0"/>
              </a:moveTo>
              <a:lnTo>
                <a:pt x="650875" y="0"/>
              </a:lnTo>
              <a:lnTo>
                <a:pt x="1627188" y="0"/>
              </a:lnTo>
              <a:lnTo>
                <a:pt x="3905251" y="0"/>
              </a:lnTo>
              <a:lnTo>
                <a:pt x="3905251" y="315383"/>
              </a:lnTo>
              <a:lnTo>
                <a:pt x="3905251" y="315383"/>
              </a:lnTo>
              <a:lnTo>
                <a:pt x="3905251" y="788458"/>
              </a:lnTo>
              <a:lnTo>
                <a:pt x="3905251" y="1892300"/>
              </a:lnTo>
              <a:lnTo>
                <a:pt x="1627188" y="1892300"/>
              </a:lnTo>
              <a:lnTo>
                <a:pt x="650875" y="1892300"/>
              </a:lnTo>
              <a:lnTo>
                <a:pt x="650875" y="1892300"/>
              </a:lnTo>
              <a:lnTo>
                <a:pt x="0" y="1892300"/>
              </a:lnTo>
              <a:lnTo>
                <a:pt x="0" y="788458"/>
              </a:lnTo>
              <a:lnTo>
                <a:pt x="0" y="315383"/>
              </a:lnTo>
              <a:lnTo>
                <a:pt x="0" y="315383"/>
              </a:lnTo>
              <a:lnTo>
                <a:pt x="0" y="0"/>
              </a:lnTo>
              <a:close/>
            </a:path>
          </a:pathLst>
        </a:cu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aseline="0">
            <a:solidFill>
              <a:schemeClr val="tx1"/>
            </a:solidFill>
          </a:endParaRPr>
        </a:p>
        <a:p>
          <a:pPr algn="l"/>
          <a:r>
            <a:rPr lang="en-US" sz="1100" baseline="0">
              <a:solidFill>
                <a:schemeClr val="tx1"/>
              </a:solidFill>
            </a:rPr>
            <a:t>The </a:t>
          </a:r>
          <a:r>
            <a:rPr lang="en-US" sz="1100" b="1" baseline="0">
              <a:solidFill>
                <a:schemeClr val="tx1"/>
              </a:solidFill>
            </a:rPr>
            <a:t>Risk Rating Limit </a:t>
          </a:r>
          <a:r>
            <a:rPr lang="en-US" sz="1100" baseline="0">
              <a:solidFill>
                <a:schemeClr val="tx1"/>
              </a:solidFill>
            </a:rPr>
            <a:t>is the minimum risk score which will trigger a MANDATORY mitigation plan. </a:t>
          </a:r>
        </a:p>
        <a:p>
          <a:pPr algn="l"/>
          <a:endParaRPr lang="en-US" sz="1100" baseline="0">
            <a:solidFill>
              <a:schemeClr val="tx1"/>
            </a:solidFill>
          </a:endParaRPr>
        </a:p>
        <a:p>
          <a:pPr algn="l"/>
          <a:r>
            <a:rPr lang="en-US" sz="1100" baseline="0">
              <a:solidFill>
                <a:schemeClr val="tx1"/>
              </a:solidFill>
            </a:rPr>
            <a:t>The </a:t>
          </a:r>
          <a:r>
            <a:rPr lang="en-US" sz="1100" b="1" baseline="0">
              <a:solidFill>
                <a:schemeClr val="tx1"/>
              </a:solidFill>
            </a:rPr>
            <a:t>Risk Consideration Limit</a:t>
          </a:r>
          <a:r>
            <a:rPr lang="en-US" sz="1100" baseline="0">
              <a:solidFill>
                <a:schemeClr val="tx1"/>
              </a:solidFill>
            </a:rPr>
            <a:t> is a score which would trigger a SUGGESTED mitigation plan. </a:t>
          </a:r>
        </a:p>
        <a:p>
          <a:pPr algn="l"/>
          <a:endParaRPr lang="en-US" sz="1100" baseline="0">
            <a:solidFill>
              <a:schemeClr val="tx1"/>
            </a:solidFill>
          </a:endParaRPr>
        </a:p>
        <a:p>
          <a:pPr algn="l"/>
          <a:r>
            <a:rPr lang="en-US" sz="1100" baseline="0">
              <a:solidFill>
                <a:schemeClr val="tx1"/>
              </a:solidFill>
            </a:rPr>
            <a:t>The </a:t>
          </a:r>
          <a:r>
            <a:rPr lang="en-US" sz="1100" b="1" baseline="0">
              <a:solidFill>
                <a:schemeClr val="tx1"/>
              </a:solidFill>
            </a:rPr>
            <a:t>Opportunity Rating Limit </a:t>
          </a:r>
          <a:r>
            <a:rPr lang="en-US" sz="1100" baseline="0">
              <a:solidFill>
                <a:schemeClr val="tx1"/>
              </a:solidFill>
            </a:rPr>
            <a:t>is the minimum score which would require a mandatory "opportunity pursuit plan."</a:t>
          </a:r>
          <a:endParaRPr lang="en-US" sz="1100">
            <a:solidFill>
              <a:schemeClr val="tx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8B972-2572-43D7-A78D-116CF2200289}">
  <dimension ref="B2:Q36"/>
  <sheetViews>
    <sheetView tabSelected="1" zoomScaleNormal="100" workbookViewId="0">
      <selection activeCell="B32" sqref="B32"/>
    </sheetView>
  </sheetViews>
  <sheetFormatPr defaultRowHeight="15" x14ac:dyDescent="0.25"/>
  <cols>
    <col min="1" max="1" width="2.85546875" style="15" customWidth="1"/>
    <col min="2" max="6" width="9.140625" style="15"/>
    <col min="7" max="7" width="9.140625" style="15" customWidth="1"/>
    <col min="8" max="15" width="9.140625" style="15"/>
    <col min="16" max="17" width="9.140625" style="15" customWidth="1"/>
    <col min="18" max="16384" width="9.140625" style="15"/>
  </cols>
  <sheetData>
    <row r="2" spans="2:7" ht="15.75" x14ac:dyDescent="0.25">
      <c r="G2" s="137" t="s">
        <v>343</v>
      </c>
    </row>
    <row r="3" spans="2:7" x14ac:dyDescent="0.25">
      <c r="B3" s="136" t="s">
        <v>338</v>
      </c>
    </row>
    <row r="11" spans="2:7" x14ac:dyDescent="0.25">
      <c r="B11" s="136"/>
    </row>
    <row r="25" spans="2:17" ht="21" x14ac:dyDescent="0.25">
      <c r="B25" s="139" t="s">
        <v>339</v>
      </c>
      <c r="C25" s="138"/>
    </row>
    <row r="26" spans="2:17" x14ac:dyDescent="0.25">
      <c r="B26" s="164" t="s">
        <v>340</v>
      </c>
      <c r="C26" s="165"/>
      <c r="D26" s="165"/>
      <c r="E26" s="165"/>
      <c r="F26" s="165"/>
      <c r="G26" s="165"/>
      <c r="H26" s="165"/>
      <c r="I26" s="165"/>
      <c r="J26" s="165"/>
      <c r="K26" s="165"/>
      <c r="L26" s="165"/>
      <c r="M26" s="165"/>
      <c r="N26" s="165"/>
      <c r="O26" s="165"/>
      <c r="P26" s="165"/>
      <c r="Q26" s="165"/>
    </row>
    <row r="27" spans="2:17" x14ac:dyDescent="0.25">
      <c r="B27" s="164"/>
      <c r="C27" s="165"/>
      <c r="D27" s="165"/>
      <c r="E27" s="165"/>
      <c r="F27" s="165"/>
      <c r="G27" s="165"/>
      <c r="H27" s="165"/>
      <c r="I27" s="165"/>
      <c r="J27" s="165"/>
      <c r="K27" s="165"/>
      <c r="L27" s="165"/>
      <c r="M27" s="165"/>
      <c r="N27" s="165"/>
      <c r="O27" s="165"/>
      <c r="P27" s="165"/>
      <c r="Q27" s="165"/>
    </row>
    <row r="28" spans="2:17" x14ac:dyDescent="0.25">
      <c r="B28" s="164"/>
      <c r="C28" s="165"/>
      <c r="D28" s="165"/>
      <c r="E28" s="165"/>
      <c r="F28" s="165"/>
      <c r="G28" s="165"/>
      <c r="H28" s="165"/>
      <c r="I28" s="165"/>
      <c r="J28" s="165"/>
      <c r="K28" s="165"/>
      <c r="L28" s="165"/>
      <c r="M28" s="165"/>
      <c r="N28" s="165"/>
      <c r="O28" s="165"/>
      <c r="P28" s="165"/>
      <c r="Q28" s="165"/>
    </row>
    <row r="29" spans="2:17" x14ac:dyDescent="0.25">
      <c r="B29" s="165"/>
      <c r="C29" s="165"/>
      <c r="D29" s="165"/>
      <c r="E29" s="165"/>
      <c r="F29" s="165"/>
      <c r="G29" s="165"/>
      <c r="H29" s="165"/>
      <c r="I29" s="165"/>
      <c r="J29" s="165"/>
      <c r="K29" s="165"/>
      <c r="L29" s="165"/>
      <c r="M29" s="165"/>
      <c r="N29" s="165"/>
      <c r="O29" s="165"/>
      <c r="P29" s="165"/>
      <c r="Q29" s="165"/>
    </row>
    <row r="30" spans="2:17" x14ac:dyDescent="0.25">
      <c r="B30" s="165"/>
      <c r="C30" s="165"/>
      <c r="D30" s="165"/>
      <c r="E30" s="165"/>
      <c r="F30" s="165"/>
      <c r="G30" s="165"/>
      <c r="H30" s="165"/>
      <c r="I30" s="165"/>
      <c r="J30" s="165"/>
      <c r="K30" s="165"/>
      <c r="L30" s="165"/>
      <c r="M30" s="165"/>
      <c r="N30" s="165"/>
      <c r="O30" s="165"/>
      <c r="P30" s="165"/>
      <c r="Q30" s="165"/>
    </row>
    <row r="31" spans="2:17" x14ac:dyDescent="0.25">
      <c r="B31" s="58"/>
      <c r="C31" s="58"/>
      <c r="D31" s="58"/>
      <c r="E31" s="58"/>
      <c r="F31" s="58"/>
      <c r="G31" s="58"/>
      <c r="H31" s="58"/>
      <c r="I31" s="58"/>
      <c r="J31" s="58"/>
      <c r="K31" s="58"/>
      <c r="L31" s="58"/>
      <c r="M31" s="58"/>
      <c r="N31" s="58"/>
      <c r="O31" s="58"/>
      <c r="P31" s="58"/>
      <c r="Q31" s="58"/>
    </row>
    <row r="32" spans="2:17" ht="21" x14ac:dyDescent="0.25">
      <c r="B32" s="139" t="s">
        <v>341</v>
      </c>
      <c r="C32" s="138"/>
    </row>
    <row r="33" spans="2:16" ht="22.5" customHeight="1" x14ac:dyDescent="0.25">
      <c r="B33" s="164" t="s">
        <v>342</v>
      </c>
      <c r="C33" s="166"/>
      <c r="D33" s="166"/>
      <c r="E33" s="166"/>
      <c r="F33" s="166"/>
      <c r="G33" s="166"/>
      <c r="H33" s="166"/>
      <c r="I33" s="166"/>
      <c r="J33" s="166"/>
      <c r="K33" s="166"/>
      <c r="L33" s="166"/>
      <c r="M33" s="166"/>
      <c r="N33" s="166"/>
      <c r="O33" s="166"/>
      <c r="P33" s="166"/>
    </row>
    <row r="34" spans="2:16" ht="22.5" customHeight="1" x14ac:dyDescent="0.25">
      <c r="B34" s="166"/>
      <c r="C34" s="166"/>
      <c r="D34" s="166"/>
      <c r="E34" s="166"/>
      <c r="F34" s="166"/>
      <c r="G34" s="166"/>
      <c r="H34" s="166"/>
      <c r="I34" s="166"/>
      <c r="J34" s="166"/>
      <c r="K34" s="166"/>
      <c r="L34" s="166"/>
      <c r="M34" s="166"/>
      <c r="N34" s="166"/>
      <c r="O34" s="166"/>
      <c r="P34" s="166"/>
    </row>
    <row r="35" spans="2:16" ht="22.5" customHeight="1" x14ac:dyDescent="0.25">
      <c r="B35" s="140"/>
      <c r="C35" s="140"/>
      <c r="D35" s="140"/>
      <c r="E35" s="140"/>
      <c r="F35" s="140"/>
      <c r="G35" s="140"/>
      <c r="H35" s="140"/>
      <c r="I35" s="140"/>
      <c r="J35" s="140"/>
      <c r="K35" s="140"/>
      <c r="L35" s="140"/>
      <c r="M35" s="140"/>
      <c r="N35" s="140"/>
      <c r="O35" s="140"/>
      <c r="P35" s="140"/>
    </row>
    <row r="36" spans="2:16" ht="18.75" x14ac:dyDescent="0.25">
      <c r="B36" s="141" t="s">
        <v>347</v>
      </c>
      <c r="C36" s="138"/>
    </row>
  </sheetData>
  <mergeCells count="2">
    <mergeCell ref="B26:Q30"/>
    <mergeCell ref="B33:P34"/>
  </mergeCells>
  <pageMargins left="0.7" right="0.7" top="0.75" bottom="0.75" header="0.3" footer="0.3"/>
  <pageSetup orientation="portrait"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0"/>
  <sheetViews>
    <sheetView showGridLines="0" view="pageBreakPreview" zoomScale="112" zoomScaleNormal="100" zoomScaleSheetLayoutView="112" workbookViewId="0">
      <selection activeCell="B33" sqref="B33"/>
    </sheetView>
  </sheetViews>
  <sheetFormatPr defaultColWidth="9.140625" defaultRowHeight="15" x14ac:dyDescent="0.25"/>
  <cols>
    <col min="1" max="1" width="31.140625" customWidth="1"/>
    <col min="2" max="2" width="13" customWidth="1"/>
    <col min="3" max="3" width="93.5703125" bestFit="1" customWidth="1"/>
    <col min="4" max="8" width="9.140625" style="64"/>
  </cols>
  <sheetData>
    <row r="1" spans="1:8" ht="43.35" customHeight="1" x14ac:dyDescent="0.25">
      <c r="A1" s="26"/>
      <c r="C1" s="33" t="s">
        <v>191</v>
      </c>
      <c r="D1" s="63"/>
    </row>
    <row r="2" spans="1:8" s="1" customFormat="1" ht="17.100000000000001" customHeight="1" x14ac:dyDescent="0.25">
      <c r="A2" s="32" t="s">
        <v>0</v>
      </c>
      <c r="B2" s="32" t="s">
        <v>1</v>
      </c>
      <c r="C2" s="32" t="s">
        <v>171</v>
      </c>
      <c r="D2" s="67"/>
      <c r="E2" s="64"/>
      <c r="F2" s="64"/>
      <c r="G2" s="64"/>
      <c r="H2" s="64"/>
    </row>
    <row r="3" spans="1:8" x14ac:dyDescent="0.25">
      <c r="A3" s="83" t="s">
        <v>104</v>
      </c>
      <c r="B3" s="40" t="s">
        <v>4</v>
      </c>
      <c r="C3" s="40" t="s">
        <v>267</v>
      </c>
    </row>
    <row r="4" spans="1:8" x14ac:dyDescent="0.25">
      <c r="A4" s="92" t="s">
        <v>232</v>
      </c>
      <c r="B4" s="40" t="s">
        <v>4</v>
      </c>
      <c r="C4" s="40" t="s">
        <v>239</v>
      </c>
    </row>
    <row r="5" spans="1:8" x14ac:dyDescent="0.25">
      <c r="A5" s="83" t="s">
        <v>172</v>
      </c>
      <c r="B5" s="40" t="s">
        <v>4</v>
      </c>
      <c r="C5" s="40" t="s">
        <v>105</v>
      </c>
    </row>
    <row r="6" spans="1:8" x14ac:dyDescent="0.25">
      <c r="A6" s="83" t="s">
        <v>289</v>
      </c>
      <c r="B6" s="40" t="s">
        <v>4</v>
      </c>
      <c r="C6" s="40" t="s">
        <v>185</v>
      </c>
    </row>
    <row r="7" spans="1:8" x14ac:dyDescent="0.25">
      <c r="A7" s="83" t="s">
        <v>161</v>
      </c>
      <c r="B7" s="40" t="s">
        <v>4</v>
      </c>
      <c r="C7" s="40" t="s">
        <v>219</v>
      </c>
    </row>
    <row r="8" spans="1:8" x14ac:dyDescent="0.25">
      <c r="A8" s="83" t="s">
        <v>187</v>
      </c>
      <c r="B8" s="40" t="s">
        <v>5</v>
      </c>
      <c r="C8" s="40" t="s">
        <v>188</v>
      </c>
    </row>
    <row r="9" spans="1:8" x14ac:dyDescent="0.25">
      <c r="A9" s="83" t="s">
        <v>270</v>
      </c>
      <c r="B9" s="68" t="s">
        <v>5</v>
      </c>
      <c r="C9" s="40" t="s">
        <v>269</v>
      </c>
    </row>
    <row r="10" spans="1:8" x14ac:dyDescent="0.25">
      <c r="A10" s="40" t="s">
        <v>236</v>
      </c>
      <c r="B10" s="40" t="s">
        <v>5</v>
      </c>
      <c r="C10" s="40" t="s">
        <v>106</v>
      </c>
    </row>
    <row r="11" spans="1:8" x14ac:dyDescent="0.25">
      <c r="A11" s="40" t="s">
        <v>150</v>
      </c>
      <c r="B11" s="40" t="s">
        <v>5</v>
      </c>
      <c r="C11" s="40" t="s">
        <v>108</v>
      </c>
    </row>
    <row r="12" spans="1:8" x14ac:dyDescent="0.25">
      <c r="A12" s="40" t="s">
        <v>184</v>
      </c>
      <c r="B12" s="40" t="s">
        <v>5</v>
      </c>
      <c r="C12" s="40" t="s">
        <v>230</v>
      </c>
    </row>
    <row r="13" spans="1:8" x14ac:dyDescent="0.25">
      <c r="A13" s="40" t="s">
        <v>153</v>
      </c>
      <c r="B13" s="40" t="s">
        <v>5</v>
      </c>
      <c r="C13" s="40" t="s">
        <v>114</v>
      </c>
    </row>
    <row r="14" spans="1:8" x14ac:dyDescent="0.25">
      <c r="A14" s="40" t="s">
        <v>233</v>
      </c>
      <c r="B14" s="40" t="s">
        <v>5</v>
      </c>
      <c r="C14" s="40" t="s">
        <v>234</v>
      </c>
    </row>
    <row r="15" spans="1:8" x14ac:dyDescent="0.25">
      <c r="A15" s="40" t="s">
        <v>6</v>
      </c>
      <c r="B15" s="40" t="s">
        <v>5</v>
      </c>
      <c r="C15" s="40" t="s">
        <v>142</v>
      </c>
    </row>
    <row r="16" spans="1:8" x14ac:dyDescent="0.25">
      <c r="A16" s="40" t="s">
        <v>182</v>
      </c>
      <c r="B16" s="40" t="s">
        <v>5</v>
      </c>
      <c r="C16" s="40" t="s">
        <v>231</v>
      </c>
    </row>
    <row r="17" spans="1:14" x14ac:dyDescent="0.25">
      <c r="A17" s="40" t="s">
        <v>8</v>
      </c>
      <c r="B17" s="40" t="s">
        <v>5</v>
      </c>
      <c r="C17" s="40" t="s">
        <v>107</v>
      </c>
    </row>
    <row r="18" spans="1:14" x14ac:dyDescent="0.25">
      <c r="B18" s="40"/>
      <c r="C18" s="40"/>
    </row>
    <row r="19" spans="1:14" x14ac:dyDescent="0.25">
      <c r="A19" s="40"/>
      <c r="B19" s="40"/>
      <c r="C19" s="40"/>
      <c r="D19" s="65"/>
    </row>
    <row r="20" spans="1:14" x14ac:dyDescent="0.25">
      <c r="A20" s="40"/>
      <c r="B20" s="40"/>
      <c r="C20" s="40"/>
    </row>
    <row r="21" spans="1:14" x14ac:dyDescent="0.25">
      <c r="A21" s="40"/>
      <c r="B21" s="40"/>
      <c r="C21" s="40"/>
    </row>
    <row r="22" spans="1:14" ht="29.25" customHeight="1" x14ac:dyDescent="0.25">
      <c r="A22" s="167" t="s">
        <v>346</v>
      </c>
      <c r="B22" s="168"/>
      <c r="C22" s="168"/>
      <c r="D22" s="168"/>
      <c r="E22" s="168"/>
      <c r="F22" s="168"/>
      <c r="G22" s="168"/>
      <c r="H22" s="168"/>
      <c r="I22" s="168"/>
      <c r="J22" s="168"/>
      <c r="K22" s="168"/>
      <c r="L22" s="168"/>
      <c r="M22" s="168"/>
      <c r="N22" s="168"/>
    </row>
    <row r="23" spans="1:14" x14ac:dyDescent="0.25">
      <c r="A23" s="40"/>
      <c r="B23" s="40"/>
      <c r="C23" s="40"/>
    </row>
    <row r="24" spans="1:14" x14ac:dyDescent="0.25">
      <c r="A24" s="66"/>
      <c r="B24" s="40"/>
      <c r="C24" s="40"/>
    </row>
    <row r="25" spans="1:14" x14ac:dyDescent="0.25">
      <c r="A25" s="66"/>
      <c r="B25" s="40"/>
      <c r="C25" s="40"/>
    </row>
    <row r="26" spans="1:14" x14ac:dyDescent="0.25">
      <c r="A26" s="66"/>
      <c r="B26" s="40"/>
      <c r="C26" s="40"/>
    </row>
    <row r="27" spans="1:14" x14ac:dyDescent="0.25">
      <c r="A27" s="66"/>
      <c r="B27" s="40"/>
      <c r="C27" s="40"/>
    </row>
    <row r="28" spans="1:14" x14ac:dyDescent="0.25">
      <c r="A28" s="40"/>
      <c r="B28" s="40"/>
      <c r="C28" s="40"/>
    </row>
    <row r="29" spans="1:14" x14ac:dyDescent="0.25">
      <c r="A29" s="40"/>
      <c r="B29" s="40"/>
      <c r="C29" s="40"/>
    </row>
    <row r="30" spans="1:14" x14ac:dyDescent="0.25">
      <c r="A30" s="40"/>
      <c r="B30" s="40"/>
      <c r="C30" s="40"/>
    </row>
    <row r="31" spans="1:14" x14ac:dyDescent="0.25">
      <c r="A31" s="40"/>
      <c r="B31" s="40"/>
      <c r="C31" s="40"/>
    </row>
    <row r="32" spans="1:14" x14ac:dyDescent="0.25">
      <c r="A32" s="40"/>
      <c r="B32" s="40"/>
      <c r="C32" s="40"/>
    </row>
    <row r="33" spans="1:3" x14ac:dyDescent="0.25">
      <c r="A33" s="40"/>
      <c r="B33" s="40"/>
      <c r="C33" s="40"/>
    </row>
    <row r="34" spans="1:3" x14ac:dyDescent="0.25">
      <c r="A34" s="40"/>
      <c r="B34" s="40"/>
      <c r="C34" s="40"/>
    </row>
    <row r="35" spans="1:3" x14ac:dyDescent="0.25">
      <c r="A35" s="40"/>
      <c r="B35" s="40"/>
      <c r="C35" s="40"/>
    </row>
    <row r="36" spans="1:3" x14ac:dyDescent="0.25">
      <c r="A36" s="40"/>
      <c r="B36" s="40"/>
      <c r="C36" s="40"/>
    </row>
    <row r="37" spans="1:3" x14ac:dyDescent="0.25">
      <c r="A37" s="40"/>
      <c r="B37" s="40"/>
      <c r="C37" s="40"/>
    </row>
    <row r="38" spans="1:3" x14ac:dyDescent="0.25">
      <c r="A38" s="40"/>
      <c r="B38" s="40"/>
      <c r="C38" s="40"/>
    </row>
    <row r="39" spans="1:3" x14ac:dyDescent="0.25">
      <c r="A39" s="40"/>
      <c r="B39" s="40"/>
      <c r="C39" s="40"/>
    </row>
    <row r="40" spans="1:3" x14ac:dyDescent="0.25">
      <c r="A40" s="40"/>
      <c r="B40" s="40"/>
      <c r="C40" s="40"/>
    </row>
    <row r="41" spans="1:3" x14ac:dyDescent="0.25">
      <c r="A41" s="40"/>
      <c r="B41" s="40"/>
      <c r="C41" s="40"/>
    </row>
    <row r="42" spans="1:3" x14ac:dyDescent="0.25">
      <c r="A42" s="40"/>
      <c r="B42" s="40"/>
      <c r="C42" s="40"/>
    </row>
    <row r="43" spans="1:3" x14ac:dyDescent="0.25">
      <c r="A43" s="40"/>
      <c r="B43" s="40"/>
      <c r="C43" s="40"/>
    </row>
    <row r="44" spans="1:3" x14ac:dyDescent="0.25">
      <c r="A44" s="40"/>
      <c r="B44" s="40"/>
      <c r="C44" s="40"/>
    </row>
    <row r="45" spans="1:3" x14ac:dyDescent="0.25">
      <c r="A45" s="40"/>
      <c r="B45" s="40"/>
      <c r="C45" s="40"/>
    </row>
    <row r="46" spans="1:3" x14ac:dyDescent="0.25">
      <c r="A46" s="40"/>
      <c r="B46" s="40"/>
      <c r="C46" s="40"/>
    </row>
    <row r="47" spans="1:3" x14ac:dyDescent="0.25">
      <c r="A47" s="40"/>
      <c r="B47" s="40"/>
      <c r="C47" s="40"/>
    </row>
    <row r="48" spans="1:3" x14ac:dyDescent="0.25">
      <c r="A48" s="40"/>
      <c r="B48" s="40"/>
      <c r="C48" s="40"/>
    </row>
    <row r="49" spans="1:3" x14ac:dyDescent="0.25">
      <c r="A49" s="40"/>
      <c r="B49" s="40"/>
      <c r="C49" s="40"/>
    </row>
    <row r="50" spans="1:3" x14ac:dyDescent="0.25">
      <c r="A50" s="40"/>
      <c r="B50" s="40"/>
      <c r="C50" s="40"/>
    </row>
    <row r="51" spans="1:3" x14ac:dyDescent="0.25">
      <c r="A51" s="40"/>
      <c r="B51" s="40"/>
      <c r="C51" s="40"/>
    </row>
    <row r="52" spans="1:3" x14ac:dyDescent="0.25">
      <c r="A52" s="40"/>
      <c r="B52" s="40"/>
      <c r="C52" s="40"/>
    </row>
    <row r="53" spans="1:3" x14ac:dyDescent="0.25">
      <c r="A53" s="40"/>
      <c r="B53" s="40"/>
      <c r="C53" s="40"/>
    </row>
    <row r="54" spans="1:3" x14ac:dyDescent="0.25">
      <c r="A54" s="40"/>
      <c r="B54" s="40"/>
      <c r="C54" s="40"/>
    </row>
    <row r="55" spans="1:3" x14ac:dyDescent="0.25">
      <c r="A55" s="40"/>
      <c r="B55" s="40"/>
      <c r="C55" s="40"/>
    </row>
    <row r="56" spans="1:3" x14ac:dyDescent="0.25">
      <c r="A56" s="40"/>
      <c r="B56" s="40"/>
      <c r="C56" s="40"/>
    </row>
    <row r="57" spans="1:3" x14ac:dyDescent="0.25">
      <c r="A57" s="40"/>
      <c r="B57" s="40"/>
      <c r="C57" s="40"/>
    </row>
    <row r="58" spans="1:3" x14ac:dyDescent="0.25">
      <c r="A58" s="40"/>
      <c r="B58" s="40"/>
      <c r="C58" s="40"/>
    </row>
    <row r="59" spans="1:3" x14ac:dyDescent="0.25">
      <c r="A59" s="40"/>
      <c r="B59" s="40"/>
      <c r="C59" s="40"/>
    </row>
    <row r="60" spans="1:3" x14ac:dyDescent="0.25">
      <c r="A60" s="40"/>
      <c r="B60" s="40"/>
      <c r="C60" s="40"/>
    </row>
    <row r="61" spans="1:3" x14ac:dyDescent="0.25">
      <c r="A61" s="40"/>
      <c r="B61" s="40"/>
      <c r="C61" s="40"/>
    </row>
    <row r="62" spans="1:3" x14ac:dyDescent="0.25">
      <c r="A62" s="40"/>
      <c r="B62" s="40"/>
      <c r="C62" s="40"/>
    </row>
    <row r="63" spans="1:3" x14ac:dyDescent="0.25">
      <c r="A63" s="40"/>
      <c r="B63" s="40"/>
      <c r="C63" s="40"/>
    </row>
    <row r="64" spans="1:3" x14ac:dyDescent="0.25">
      <c r="A64" s="40"/>
      <c r="B64" s="40"/>
      <c r="C64" s="40"/>
    </row>
    <row r="65" spans="1:3" x14ac:dyDescent="0.25">
      <c r="A65" s="40"/>
      <c r="B65" s="40"/>
      <c r="C65" s="40"/>
    </row>
    <row r="66" spans="1:3" x14ac:dyDescent="0.25">
      <c r="A66" s="40"/>
      <c r="B66" s="40"/>
      <c r="C66" s="40"/>
    </row>
    <row r="67" spans="1:3" x14ac:dyDescent="0.25">
      <c r="A67" s="40"/>
      <c r="B67" s="40"/>
      <c r="C67" s="40"/>
    </row>
    <row r="68" spans="1:3" x14ac:dyDescent="0.25">
      <c r="A68" s="40"/>
      <c r="B68" s="40"/>
      <c r="C68" s="40"/>
    </row>
    <row r="69" spans="1:3" x14ac:dyDescent="0.25">
      <c r="A69" s="40"/>
      <c r="B69" s="40"/>
      <c r="C69" s="40"/>
    </row>
    <row r="70" spans="1:3" x14ac:dyDescent="0.25">
      <c r="A70" s="40"/>
      <c r="B70" s="40"/>
      <c r="C70" s="40"/>
    </row>
  </sheetData>
  <sheetProtection insertRows="0" deleteRows="0" selectLockedCells="1" sort="0" autoFilter="0"/>
  <sortState xmlns:xlrd2="http://schemas.microsoft.com/office/spreadsheetml/2017/richdata2" ref="A3:C20">
    <sortCondition descending="1" ref="B3:B20"/>
  </sortState>
  <mergeCells count="1">
    <mergeCell ref="A22:N22"/>
  </mergeCells>
  <dataValidations count="1">
    <dataValidation type="list" allowBlank="1" showInputMessage="1" showErrorMessage="1" sqref="A27 B3:B21 B23:B70" xr:uid="{00000000-0002-0000-0000-000000000000}">
      <formula1>Type</formula1>
    </dataValidation>
  </dataValidations>
  <pageMargins left="0.7" right="0.7" top="0.75" bottom="0.75" header="0.3" footer="0.3"/>
  <pageSetup scale="85" orientation="landscape" horizontalDpi="4294967294" verticalDpi="4294967294" r:id="rId1"/>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99"/>
  <sheetViews>
    <sheetView showGridLines="0" showWhiteSpace="0" view="pageBreakPreview" zoomScale="110" zoomScaleNormal="100" zoomScaleSheetLayoutView="110" zoomScalePageLayoutView="90" workbookViewId="0">
      <selection activeCell="C21" sqref="C21"/>
    </sheetView>
  </sheetViews>
  <sheetFormatPr defaultColWidth="8.85546875" defaultRowHeight="15" x14ac:dyDescent="0.25"/>
  <cols>
    <col min="1" max="1" width="6.28515625" style="38" customWidth="1"/>
    <col min="2" max="2" width="30.42578125" style="58" customWidth="1"/>
    <col min="3" max="3" width="54" bestFit="1" customWidth="1"/>
    <col min="4" max="4" width="13" customWidth="1"/>
    <col min="5" max="5" width="21.85546875" customWidth="1"/>
    <col min="6" max="6" width="9.85546875" customWidth="1"/>
    <col min="7" max="7" width="47.42578125" style="58" bestFit="1" customWidth="1"/>
    <col min="8" max="8" width="58.42578125" style="58" bestFit="1" customWidth="1"/>
  </cols>
  <sheetData>
    <row r="1" spans="1:9" ht="28.5" x14ac:dyDescent="0.25">
      <c r="B1" s="57"/>
      <c r="C1" s="34" t="s">
        <v>134</v>
      </c>
      <c r="D1" s="36" t="s">
        <v>190</v>
      </c>
      <c r="F1" s="27"/>
      <c r="G1" s="64"/>
    </row>
    <row r="2" spans="1:9" s="1" customFormat="1" ht="45" x14ac:dyDescent="0.25">
      <c r="A2" s="37" t="s">
        <v>336</v>
      </c>
      <c r="B2" s="32" t="s">
        <v>0</v>
      </c>
      <c r="C2" s="32" t="s">
        <v>158</v>
      </c>
      <c r="D2" s="32" t="s">
        <v>2</v>
      </c>
      <c r="E2" s="32" t="s">
        <v>175</v>
      </c>
      <c r="F2" s="32" t="s">
        <v>174</v>
      </c>
      <c r="G2" s="32" t="s">
        <v>3</v>
      </c>
      <c r="H2" s="32" t="s">
        <v>37</v>
      </c>
    </row>
    <row r="3" spans="1:9" x14ac:dyDescent="0.25">
      <c r="A3" s="133">
        <v>1</v>
      </c>
      <c r="B3" s="96" t="s">
        <v>337</v>
      </c>
      <c r="C3" s="86" t="s">
        <v>272</v>
      </c>
      <c r="D3" s="91" t="s">
        <v>16</v>
      </c>
      <c r="E3" s="91" t="s">
        <v>164</v>
      </c>
      <c r="F3" s="92" t="s">
        <v>155</v>
      </c>
      <c r="G3" s="86" t="s">
        <v>273</v>
      </c>
      <c r="H3" s="86" t="s">
        <v>274</v>
      </c>
    </row>
    <row r="4" spans="1:9" x14ac:dyDescent="0.25">
      <c r="A4" s="133">
        <v>2</v>
      </c>
      <c r="B4" s="96" t="s">
        <v>337</v>
      </c>
      <c r="C4" s="86" t="s">
        <v>211</v>
      </c>
      <c r="D4" s="91" t="s">
        <v>33</v>
      </c>
      <c r="E4" s="91" t="s">
        <v>164</v>
      </c>
      <c r="F4" s="92" t="s">
        <v>155</v>
      </c>
      <c r="G4" s="86" t="s">
        <v>160</v>
      </c>
      <c r="H4" s="86" t="s">
        <v>31</v>
      </c>
    </row>
    <row r="5" spans="1:9" ht="30" x14ac:dyDescent="0.25">
      <c r="A5" s="133">
        <v>3</v>
      </c>
      <c r="B5" s="82" t="s">
        <v>268</v>
      </c>
      <c r="C5" s="85" t="s">
        <v>21</v>
      </c>
      <c r="D5" s="93" t="s">
        <v>33</v>
      </c>
      <c r="E5" s="91" t="s">
        <v>164</v>
      </c>
      <c r="F5" s="92" t="s">
        <v>157</v>
      </c>
      <c r="G5" s="86" t="s">
        <v>238</v>
      </c>
      <c r="H5" s="86" t="s">
        <v>95</v>
      </c>
    </row>
    <row r="6" spans="1:9" ht="30" x14ac:dyDescent="0.25">
      <c r="A6" s="133">
        <v>4</v>
      </c>
      <c r="B6" s="82" t="s">
        <v>232</v>
      </c>
      <c r="C6" s="89" t="s">
        <v>239</v>
      </c>
      <c r="D6" s="93" t="s">
        <v>16</v>
      </c>
      <c r="E6" s="91" t="s">
        <v>240</v>
      </c>
      <c r="F6" s="92" t="s">
        <v>157</v>
      </c>
      <c r="G6" s="86" t="s">
        <v>241</v>
      </c>
      <c r="H6" s="86" t="s">
        <v>242</v>
      </c>
    </row>
    <row r="7" spans="1:9" x14ac:dyDescent="0.25">
      <c r="A7" s="133">
        <v>5</v>
      </c>
      <c r="B7" s="86" t="s">
        <v>104</v>
      </c>
      <c r="C7" s="86" t="s">
        <v>298</v>
      </c>
      <c r="D7" s="91" t="s">
        <v>33</v>
      </c>
      <c r="E7" s="91" t="s">
        <v>164</v>
      </c>
      <c r="F7" s="91" t="s">
        <v>155</v>
      </c>
      <c r="G7" s="86" t="s">
        <v>160</v>
      </c>
      <c r="H7" s="86" t="s">
        <v>31</v>
      </c>
    </row>
    <row r="8" spans="1:9" x14ac:dyDescent="0.25">
      <c r="A8" s="133">
        <v>6</v>
      </c>
      <c r="B8" s="86" t="s">
        <v>104</v>
      </c>
      <c r="C8" s="86" t="s">
        <v>300</v>
      </c>
      <c r="D8" s="91" t="s">
        <v>33</v>
      </c>
      <c r="E8" s="91" t="s">
        <v>164</v>
      </c>
      <c r="F8" s="91" t="s">
        <v>155</v>
      </c>
      <c r="G8" s="86" t="s">
        <v>160</v>
      </c>
      <c r="H8" s="86" t="s">
        <v>31</v>
      </c>
    </row>
    <row r="9" spans="1:9" x14ac:dyDescent="0.25">
      <c r="A9" s="133">
        <v>7</v>
      </c>
      <c r="B9" s="82" t="s">
        <v>104</v>
      </c>
      <c r="C9" s="86" t="s">
        <v>208</v>
      </c>
      <c r="D9" s="91" t="s">
        <v>16</v>
      </c>
      <c r="E9" s="91" t="s">
        <v>164</v>
      </c>
      <c r="F9" s="92" t="s">
        <v>157</v>
      </c>
      <c r="G9" s="86" t="s">
        <v>209</v>
      </c>
      <c r="H9" s="86" t="s">
        <v>210</v>
      </c>
    </row>
    <row r="10" spans="1:9" x14ac:dyDescent="0.25">
      <c r="A10" s="133">
        <v>8</v>
      </c>
      <c r="B10" s="96" t="s">
        <v>289</v>
      </c>
      <c r="C10" s="86" t="s">
        <v>263</v>
      </c>
      <c r="D10" s="93" t="s">
        <v>33</v>
      </c>
      <c r="E10" s="91" t="s">
        <v>164</v>
      </c>
      <c r="F10" s="92" t="s">
        <v>155</v>
      </c>
      <c r="G10" s="86" t="s">
        <v>160</v>
      </c>
      <c r="H10" s="86" t="s">
        <v>253</v>
      </c>
    </row>
    <row r="11" spans="1:9" ht="30" x14ac:dyDescent="0.25">
      <c r="A11" s="133">
        <v>9</v>
      </c>
      <c r="B11" s="96" t="s">
        <v>289</v>
      </c>
      <c r="C11" s="95" t="s">
        <v>275</v>
      </c>
      <c r="D11" s="91" t="s">
        <v>33</v>
      </c>
      <c r="E11" s="91" t="s">
        <v>206</v>
      </c>
      <c r="F11" s="92" t="s">
        <v>157</v>
      </c>
      <c r="G11" s="86" t="s">
        <v>227</v>
      </c>
      <c r="H11" s="86" t="s">
        <v>207</v>
      </c>
    </row>
    <row r="12" spans="1:9" ht="30" x14ac:dyDescent="0.25">
      <c r="A12" s="133">
        <v>10</v>
      </c>
      <c r="B12" s="97" t="s">
        <v>7</v>
      </c>
      <c r="C12" s="86" t="s">
        <v>264</v>
      </c>
      <c r="D12" s="93" t="s">
        <v>16</v>
      </c>
      <c r="E12" s="91" t="s">
        <v>164</v>
      </c>
      <c r="F12" s="92" t="s">
        <v>155</v>
      </c>
      <c r="G12" s="86" t="s">
        <v>295</v>
      </c>
      <c r="H12" s="86" t="s">
        <v>296</v>
      </c>
      <c r="I12" s="64"/>
    </row>
    <row r="13" spans="1:9" ht="60" x14ac:dyDescent="0.25">
      <c r="A13" s="133">
        <v>11</v>
      </c>
      <c r="B13" s="96" t="s">
        <v>7</v>
      </c>
      <c r="C13" s="86" t="s">
        <v>20</v>
      </c>
      <c r="D13" s="91" t="s">
        <v>33</v>
      </c>
      <c r="E13" s="91" t="s">
        <v>205</v>
      </c>
      <c r="F13" s="92" t="s">
        <v>157</v>
      </c>
      <c r="G13" s="86" t="s">
        <v>294</v>
      </c>
      <c r="H13" s="86" t="s">
        <v>276</v>
      </c>
    </row>
    <row r="14" spans="1:9" x14ac:dyDescent="0.25">
      <c r="A14" s="133">
        <v>12</v>
      </c>
      <c r="B14" s="96" t="s">
        <v>7</v>
      </c>
      <c r="C14" s="86" t="s">
        <v>151</v>
      </c>
      <c r="D14" s="91" t="s">
        <v>33</v>
      </c>
      <c r="E14" s="91" t="s">
        <v>19</v>
      </c>
      <c r="F14" s="92" t="s">
        <v>155</v>
      </c>
      <c r="G14" s="86" t="s">
        <v>204</v>
      </c>
      <c r="H14" s="86" t="s">
        <v>167</v>
      </c>
    </row>
    <row r="15" spans="1:9" ht="30" x14ac:dyDescent="0.25">
      <c r="A15" s="133">
        <v>13</v>
      </c>
      <c r="B15" s="82" t="s">
        <v>161</v>
      </c>
      <c r="C15" s="86" t="s">
        <v>255</v>
      </c>
      <c r="D15" s="93" t="s">
        <v>33</v>
      </c>
      <c r="E15" s="91" t="s">
        <v>161</v>
      </c>
      <c r="F15" s="92" t="s">
        <v>155</v>
      </c>
      <c r="G15" s="86" t="s">
        <v>160</v>
      </c>
      <c r="H15" s="86" t="s">
        <v>173</v>
      </c>
    </row>
    <row r="16" spans="1:9" x14ac:dyDescent="0.25">
      <c r="A16" s="133">
        <v>14</v>
      </c>
      <c r="B16" s="82" t="s">
        <v>161</v>
      </c>
      <c r="C16" s="86" t="s">
        <v>259</v>
      </c>
      <c r="D16" s="93" t="s">
        <v>33</v>
      </c>
      <c r="E16" s="91" t="s">
        <v>161</v>
      </c>
      <c r="F16" s="92" t="s">
        <v>155</v>
      </c>
      <c r="G16" s="86" t="s">
        <v>160</v>
      </c>
      <c r="H16" s="86" t="s">
        <v>173</v>
      </c>
    </row>
    <row r="17" spans="1:8" ht="30" x14ac:dyDescent="0.25">
      <c r="A17" s="133">
        <v>15</v>
      </c>
      <c r="B17" s="82" t="s">
        <v>161</v>
      </c>
      <c r="C17" s="86" t="s">
        <v>277</v>
      </c>
      <c r="D17" s="91" t="s">
        <v>33</v>
      </c>
      <c r="E17" s="91" t="s">
        <v>161</v>
      </c>
      <c r="F17" s="92" t="s">
        <v>157</v>
      </c>
      <c r="G17" s="86" t="s">
        <v>278</v>
      </c>
      <c r="H17" s="96" t="s">
        <v>279</v>
      </c>
    </row>
    <row r="18" spans="1:8" ht="30" x14ac:dyDescent="0.25">
      <c r="A18" s="133">
        <v>16</v>
      </c>
      <c r="B18" s="82" t="s">
        <v>244</v>
      </c>
      <c r="C18" s="86" t="s">
        <v>280</v>
      </c>
      <c r="D18" s="93" t="s">
        <v>33</v>
      </c>
      <c r="E18" s="91" t="s">
        <v>164</v>
      </c>
      <c r="F18" s="92" t="s">
        <v>155</v>
      </c>
      <c r="G18" s="86" t="s">
        <v>249</v>
      </c>
      <c r="H18" s="86" t="s">
        <v>250</v>
      </c>
    </row>
    <row r="19" spans="1:8" x14ac:dyDescent="0.25">
      <c r="A19" s="133">
        <v>17</v>
      </c>
      <c r="B19" s="96" t="s">
        <v>270</v>
      </c>
      <c r="C19" s="86" t="s">
        <v>22</v>
      </c>
      <c r="D19" s="91" t="s">
        <v>33</v>
      </c>
      <c r="E19" s="91" t="s">
        <v>145</v>
      </c>
      <c r="F19" s="92" t="s">
        <v>155</v>
      </c>
      <c r="G19" s="86" t="s">
        <v>204</v>
      </c>
      <c r="H19" s="86" t="s">
        <v>31</v>
      </c>
    </row>
    <row r="20" spans="1:8" x14ac:dyDescent="0.25">
      <c r="A20" s="133">
        <v>18</v>
      </c>
      <c r="B20" s="86" t="s">
        <v>270</v>
      </c>
      <c r="C20" s="86" t="s">
        <v>23</v>
      </c>
      <c r="D20" s="91" t="s">
        <v>33</v>
      </c>
      <c r="E20" s="91" t="s">
        <v>146</v>
      </c>
      <c r="F20" s="92" t="s">
        <v>155</v>
      </c>
      <c r="G20" s="86" t="s">
        <v>204</v>
      </c>
      <c r="H20" s="86" t="s">
        <v>31</v>
      </c>
    </row>
    <row r="21" spans="1:8" ht="60" x14ac:dyDescent="0.25">
      <c r="A21" s="133">
        <v>19</v>
      </c>
      <c r="B21" s="86" t="s">
        <v>270</v>
      </c>
      <c r="C21" s="86" t="s">
        <v>216</v>
      </c>
      <c r="D21" s="91" t="s">
        <v>33</v>
      </c>
      <c r="E21" s="91" t="s">
        <v>181</v>
      </c>
      <c r="F21" s="92" t="s">
        <v>157</v>
      </c>
      <c r="G21" s="96" t="s">
        <v>281</v>
      </c>
      <c r="H21" s="96" t="s">
        <v>282</v>
      </c>
    </row>
    <row r="22" spans="1:8" x14ac:dyDescent="0.25">
      <c r="A22" s="133">
        <v>20</v>
      </c>
      <c r="B22" s="86" t="s">
        <v>270</v>
      </c>
      <c r="C22" s="86" t="s">
        <v>159</v>
      </c>
      <c r="D22" s="91" t="s">
        <v>33</v>
      </c>
      <c r="E22" s="91" t="s">
        <v>181</v>
      </c>
      <c r="F22" s="92" t="s">
        <v>155</v>
      </c>
      <c r="G22" s="86" t="s">
        <v>160</v>
      </c>
      <c r="H22" s="86" t="s">
        <v>31</v>
      </c>
    </row>
    <row r="23" spans="1:8" ht="30" x14ac:dyDescent="0.25">
      <c r="A23" s="133">
        <v>21</v>
      </c>
      <c r="B23" s="86" t="s">
        <v>270</v>
      </c>
      <c r="C23" s="86" t="s">
        <v>115</v>
      </c>
      <c r="D23" s="91" t="s">
        <v>33</v>
      </c>
      <c r="E23" s="91" t="s">
        <v>147</v>
      </c>
      <c r="F23" s="92" t="s">
        <v>155</v>
      </c>
      <c r="G23" s="86" t="s">
        <v>325</v>
      </c>
      <c r="H23" s="86" t="s">
        <v>283</v>
      </c>
    </row>
    <row r="24" spans="1:8" x14ac:dyDescent="0.25">
      <c r="A24" s="133">
        <v>22</v>
      </c>
      <c r="B24" s="96" t="s">
        <v>335</v>
      </c>
      <c r="C24" s="86" t="s">
        <v>237</v>
      </c>
      <c r="D24" s="92" t="s">
        <v>32</v>
      </c>
      <c r="E24" s="91" t="s">
        <v>164</v>
      </c>
      <c r="F24" s="92" t="s">
        <v>157</v>
      </c>
      <c r="G24" s="86" t="s">
        <v>119</v>
      </c>
      <c r="H24" s="86" t="s">
        <v>215</v>
      </c>
    </row>
    <row r="25" spans="1:8" x14ac:dyDescent="0.25">
      <c r="A25" s="133">
        <v>23</v>
      </c>
      <c r="B25" s="96" t="s">
        <v>334</v>
      </c>
      <c r="C25" s="86" t="s">
        <v>271</v>
      </c>
      <c r="D25" s="92" t="s">
        <v>32</v>
      </c>
      <c r="E25" s="91" t="s">
        <v>181</v>
      </c>
      <c r="F25" s="92" t="s">
        <v>157</v>
      </c>
      <c r="G25" s="86" t="s">
        <v>119</v>
      </c>
      <c r="H25" s="86" t="s">
        <v>96</v>
      </c>
    </row>
    <row r="26" spans="1:8" s="94" customFormat="1" x14ac:dyDescent="0.25">
      <c r="A26" s="133">
        <v>24</v>
      </c>
      <c r="B26" s="86" t="s">
        <v>270</v>
      </c>
      <c r="C26" s="86" t="s">
        <v>248</v>
      </c>
      <c r="D26" s="93" t="s">
        <v>32</v>
      </c>
      <c r="E26" s="91" t="s">
        <v>164</v>
      </c>
      <c r="F26" s="92" t="s">
        <v>155</v>
      </c>
      <c r="G26" s="86" t="s">
        <v>119</v>
      </c>
      <c r="H26" s="86" t="s">
        <v>119</v>
      </c>
    </row>
    <row r="27" spans="1:8" x14ac:dyDescent="0.25">
      <c r="A27" s="133">
        <v>25</v>
      </c>
      <c r="B27" s="86" t="s">
        <v>270</v>
      </c>
      <c r="C27" s="126" t="s">
        <v>307</v>
      </c>
      <c r="D27" s="91" t="s">
        <v>32</v>
      </c>
      <c r="E27" s="91" t="s">
        <v>147</v>
      </c>
      <c r="F27" s="91" t="s">
        <v>155</v>
      </c>
      <c r="G27" s="86" t="s">
        <v>119</v>
      </c>
      <c r="H27" s="86" t="s">
        <v>96</v>
      </c>
    </row>
    <row r="28" spans="1:8" ht="30" x14ac:dyDescent="0.25">
      <c r="A28" s="133">
        <v>26</v>
      </c>
      <c r="B28" s="86" t="s">
        <v>270</v>
      </c>
      <c r="C28" s="86" t="s">
        <v>306</v>
      </c>
      <c r="D28" s="91" t="s">
        <v>32</v>
      </c>
      <c r="E28" s="91" t="s">
        <v>145</v>
      </c>
      <c r="F28" s="91" t="s">
        <v>155</v>
      </c>
      <c r="G28" s="86" t="s">
        <v>119</v>
      </c>
      <c r="H28" s="86" t="s">
        <v>96</v>
      </c>
    </row>
    <row r="29" spans="1:8" ht="60" x14ac:dyDescent="0.25">
      <c r="A29" s="133">
        <v>27</v>
      </c>
      <c r="B29" s="86" t="s">
        <v>270</v>
      </c>
      <c r="C29" s="86" t="s">
        <v>308</v>
      </c>
      <c r="D29" s="91" t="s">
        <v>32</v>
      </c>
      <c r="E29" s="91" t="s">
        <v>148</v>
      </c>
      <c r="F29" s="91" t="s">
        <v>155</v>
      </c>
      <c r="G29" s="86" t="s">
        <v>119</v>
      </c>
      <c r="H29" s="86" t="s">
        <v>96</v>
      </c>
    </row>
    <row r="30" spans="1:8" ht="30" x14ac:dyDescent="0.25">
      <c r="A30" s="133">
        <v>28</v>
      </c>
      <c r="B30" s="96" t="s">
        <v>348</v>
      </c>
      <c r="C30" s="86" t="s">
        <v>24</v>
      </c>
      <c r="D30" s="92" t="s">
        <v>32</v>
      </c>
      <c r="E30" s="91" t="s">
        <v>181</v>
      </c>
      <c r="F30" s="92" t="s">
        <v>157</v>
      </c>
      <c r="G30" s="86" t="s">
        <v>119</v>
      </c>
      <c r="H30" s="86" t="s">
        <v>96</v>
      </c>
    </row>
    <row r="31" spans="1:8" ht="30" x14ac:dyDescent="0.25">
      <c r="A31" s="133">
        <v>29</v>
      </c>
      <c r="B31" s="96" t="s">
        <v>236</v>
      </c>
      <c r="C31" s="86" t="s">
        <v>22</v>
      </c>
      <c r="D31" s="124" t="s">
        <v>33</v>
      </c>
      <c r="E31" s="91" t="s">
        <v>145</v>
      </c>
      <c r="F31" s="92" t="s">
        <v>155</v>
      </c>
      <c r="G31" s="86" t="s">
        <v>118</v>
      </c>
      <c r="H31" s="86" t="s">
        <v>118</v>
      </c>
    </row>
    <row r="32" spans="1:8" ht="30" x14ac:dyDescent="0.25">
      <c r="A32" s="133">
        <v>30</v>
      </c>
      <c r="B32" s="96" t="s">
        <v>236</v>
      </c>
      <c r="C32" s="86" t="s">
        <v>23</v>
      </c>
      <c r="D32" s="124" t="s">
        <v>33</v>
      </c>
      <c r="E32" s="91" t="s">
        <v>146</v>
      </c>
      <c r="F32" s="92" t="s">
        <v>155</v>
      </c>
      <c r="G32" s="86" t="s">
        <v>118</v>
      </c>
      <c r="H32" s="86" t="s">
        <v>118</v>
      </c>
    </row>
    <row r="33" spans="1:11" x14ac:dyDescent="0.25">
      <c r="A33" s="133">
        <v>31</v>
      </c>
      <c r="B33" s="96" t="s">
        <v>150</v>
      </c>
      <c r="C33" s="86" t="s">
        <v>25</v>
      </c>
      <c r="D33" s="92" t="s">
        <v>33</v>
      </c>
      <c r="E33" s="91" t="s">
        <v>144</v>
      </c>
      <c r="F33" s="92" t="s">
        <v>157</v>
      </c>
      <c r="G33" s="86" t="s">
        <v>260</v>
      </c>
      <c r="H33" s="86" t="s">
        <v>95</v>
      </c>
    </row>
    <row r="34" spans="1:11" x14ac:dyDescent="0.25">
      <c r="A34" s="133">
        <v>32</v>
      </c>
      <c r="B34" s="96" t="s">
        <v>150</v>
      </c>
      <c r="C34" s="86" t="s">
        <v>186</v>
      </c>
      <c r="D34" s="124" t="s">
        <v>33</v>
      </c>
      <c r="E34" s="91" t="s">
        <v>144</v>
      </c>
      <c r="F34" s="92" t="s">
        <v>155</v>
      </c>
      <c r="G34" s="86" t="s">
        <v>203</v>
      </c>
      <c r="H34" s="86" t="s">
        <v>31</v>
      </c>
    </row>
    <row r="35" spans="1:11" ht="30" x14ac:dyDescent="0.25">
      <c r="A35" s="133">
        <v>33</v>
      </c>
      <c r="B35" s="96" t="s">
        <v>150</v>
      </c>
      <c r="C35" s="86" t="s">
        <v>165</v>
      </c>
      <c r="D35" s="92" t="s">
        <v>16</v>
      </c>
      <c r="E35" s="91" t="s">
        <v>144</v>
      </c>
      <c r="F35" s="92" t="s">
        <v>155</v>
      </c>
      <c r="G35" s="86" t="s">
        <v>189</v>
      </c>
      <c r="H35" s="86" t="s">
        <v>152</v>
      </c>
    </row>
    <row r="36" spans="1:11" ht="30" x14ac:dyDescent="0.25">
      <c r="A36" s="133">
        <v>34</v>
      </c>
      <c r="B36" s="96" t="s">
        <v>184</v>
      </c>
      <c r="C36" s="86" t="s">
        <v>192</v>
      </c>
      <c r="D36" s="92" t="s">
        <v>33</v>
      </c>
      <c r="E36" s="91" t="s">
        <v>245</v>
      </c>
      <c r="F36" s="92" t="s">
        <v>157</v>
      </c>
      <c r="G36" s="86" t="s">
        <v>34</v>
      </c>
      <c r="H36" s="86" t="s">
        <v>193</v>
      </c>
    </row>
    <row r="37" spans="1:11" x14ac:dyDescent="0.25">
      <c r="A37" s="133">
        <v>35</v>
      </c>
      <c r="B37" s="82" t="s">
        <v>153</v>
      </c>
      <c r="C37" s="86" t="s">
        <v>235</v>
      </c>
      <c r="D37" s="91" t="s">
        <v>33</v>
      </c>
      <c r="E37" s="91" t="s">
        <v>164</v>
      </c>
      <c r="F37" s="92" t="s">
        <v>157</v>
      </c>
      <c r="G37" s="86" t="s">
        <v>117</v>
      </c>
      <c r="H37" s="86" t="s">
        <v>116</v>
      </c>
    </row>
    <row r="38" spans="1:11" ht="30" x14ac:dyDescent="0.25">
      <c r="A38" s="133">
        <v>36</v>
      </c>
      <c r="B38" s="86" t="s">
        <v>233</v>
      </c>
      <c r="C38" s="86" t="s">
        <v>194</v>
      </c>
      <c r="D38" s="92" t="s">
        <v>33</v>
      </c>
      <c r="E38" s="91" t="s">
        <v>153</v>
      </c>
      <c r="F38" s="92" t="s">
        <v>155</v>
      </c>
      <c r="G38" s="86" t="s">
        <v>160</v>
      </c>
      <c r="H38" s="86" t="s">
        <v>166</v>
      </c>
    </row>
    <row r="39" spans="1:11" ht="54" customHeight="1" x14ac:dyDescent="0.25">
      <c r="A39" s="133">
        <v>37</v>
      </c>
      <c r="B39" s="125" t="s">
        <v>233</v>
      </c>
      <c r="C39" s="86" t="s">
        <v>261</v>
      </c>
      <c r="D39" s="124" t="s">
        <v>33</v>
      </c>
      <c r="E39" s="91" t="s">
        <v>153</v>
      </c>
      <c r="F39" s="92" t="s">
        <v>157</v>
      </c>
      <c r="G39" s="86" t="s">
        <v>34</v>
      </c>
      <c r="H39" s="86" t="s">
        <v>229</v>
      </c>
    </row>
    <row r="40" spans="1:11" ht="30" x14ac:dyDescent="0.25">
      <c r="A40" s="133">
        <v>38</v>
      </c>
      <c r="B40" s="86" t="s">
        <v>233</v>
      </c>
      <c r="C40" s="86" t="s">
        <v>139</v>
      </c>
      <c r="D40" s="92" t="s">
        <v>33</v>
      </c>
      <c r="E40" s="91" t="s">
        <v>164</v>
      </c>
      <c r="F40" s="92" t="s">
        <v>155</v>
      </c>
      <c r="G40" s="86" t="s">
        <v>357</v>
      </c>
      <c r="H40" s="86" t="s">
        <v>31</v>
      </c>
      <c r="K40" s="62"/>
    </row>
    <row r="41" spans="1:11" x14ac:dyDescent="0.25">
      <c r="A41" s="133">
        <v>39</v>
      </c>
      <c r="B41" s="86" t="s">
        <v>6</v>
      </c>
      <c r="C41" s="86" t="s">
        <v>149</v>
      </c>
      <c r="D41" s="92" t="s">
        <v>33</v>
      </c>
      <c r="E41" s="91" t="s">
        <v>164</v>
      </c>
      <c r="F41" s="92" t="s">
        <v>155</v>
      </c>
      <c r="G41" s="86" t="s">
        <v>154</v>
      </c>
      <c r="H41" s="86" t="s">
        <v>168</v>
      </c>
    </row>
    <row r="42" spans="1:11" x14ac:dyDescent="0.25">
      <c r="A42" s="133">
        <v>40</v>
      </c>
      <c r="B42" s="86" t="s">
        <v>182</v>
      </c>
      <c r="C42" s="86" t="s">
        <v>195</v>
      </c>
      <c r="D42" s="92" t="s">
        <v>33</v>
      </c>
      <c r="E42" s="91" t="s">
        <v>145</v>
      </c>
      <c r="F42" s="92" t="s">
        <v>155</v>
      </c>
      <c r="G42" s="86" t="s">
        <v>227</v>
      </c>
      <c r="H42" s="86" t="s">
        <v>228</v>
      </c>
    </row>
    <row r="43" spans="1:11" x14ac:dyDescent="0.25">
      <c r="A43" s="133">
        <v>41</v>
      </c>
      <c r="B43" s="86" t="s">
        <v>8</v>
      </c>
      <c r="C43" s="86" t="s">
        <v>135</v>
      </c>
      <c r="D43" s="92" t="s">
        <v>16</v>
      </c>
      <c r="E43" s="91" t="s">
        <v>162</v>
      </c>
      <c r="F43" s="92" t="s">
        <v>157</v>
      </c>
      <c r="G43" s="86" t="s">
        <v>227</v>
      </c>
      <c r="H43" s="86" t="s">
        <v>36</v>
      </c>
    </row>
    <row r="44" spans="1:11" ht="45" x14ac:dyDescent="0.25">
      <c r="A44" s="133">
        <v>42</v>
      </c>
      <c r="B44" s="86" t="s">
        <v>8</v>
      </c>
      <c r="C44" s="86" t="s">
        <v>265</v>
      </c>
      <c r="D44" s="91" t="s">
        <v>33</v>
      </c>
      <c r="E44" s="91" t="s">
        <v>153</v>
      </c>
      <c r="F44" s="91" t="s">
        <v>155</v>
      </c>
      <c r="G44" s="86" t="s">
        <v>258</v>
      </c>
      <c r="H44" s="86" t="s">
        <v>262</v>
      </c>
    </row>
    <row r="45" spans="1:11" x14ac:dyDescent="0.25">
      <c r="A45" s="133">
        <v>43</v>
      </c>
      <c r="B45" s="86" t="s">
        <v>8</v>
      </c>
      <c r="C45" s="86" t="s">
        <v>109</v>
      </c>
      <c r="D45" s="91" t="s">
        <v>32</v>
      </c>
      <c r="E45" s="91" t="s">
        <v>143</v>
      </c>
      <c r="F45" s="91" t="s">
        <v>157</v>
      </c>
      <c r="G45" s="96" t="s">
        <v>103</v>
      </c>
      <c r="H45" s="86" t="s">
        <v>38</v>
      </c>
    </row>
    <row r="46" spans="1:11" s="143" customFormat="1" ht="45" x14ac:dyDescent="0.25">
      <c r="A46" s="39">
        <v>44</v>
      </c>
      <c r="B46" s="41" t="s">
        <v>358</v>
      </c>
      <c r="C46" s="161" t="s">
        <v>360</v>
      </c>
      <c r="D46" s="40" t="s">
        <v>16</v>
      </c>
      <c r="E46" s="40" t="s">
        <v>164</v>
      </c>
      <c r="F46" s="40" t="s">
        <v>155</v>
      </c>
      <c r="G46" s="86" t="s">
        <v>189</v>
      </c>
      <c r="H46" s="41" t="s">
        <v>359</v>
      </c>
    </row>
    <row r="47" spans="1:11" ht="30" x14ac:dyDescent="0.25">
      <c r="A47" s="39">
        <v>45</v>
      </c>
      <c r="B47" s="41" t="s">
        <v>270</v>
      </c>
      <c r="C47" s="41" t="s">
        <v>382</v>
      </c>
      <c r="D47" s="40" t="s">
        <v>16</v>
      </c>
      <c r="E47" s="40" t="s">
        <v>144</v>
      </c>
      <c r="F47" s="40" t="s">
        <v>155</v>
      </c>
      <c r="G47" s="86" t="s">
        <v>189</v>
      </c>
      <c r="H47" s="41" t="s">
        <v>383</v>
      </c>
    </row>
    <row r="48" spans="1:11" x14ac:dyDescent="0.25">
      <c r="A48" s="39"/>
      <c r="B48" s="41"/>
      <c r="C48" s="41"/>
      <c r="D48" s="40"/>
      <c r="E48" s="40"/>
      <c r="F48" s="40"/>
      <c r="G48" s="41"/>
      <c r="H48" s="41"/>
    </row>
    <row r="49" spans="1:8" x14ac:dyDescent="0.25">
      <c r="A49" s="39"/>
      <c r="B49" s="41"/>
      <c r="C49" s="41"/>
      <c r="D49" s="40"/>
      <c r="E49" s="40"/>
      <c r="F49" s="40"/>
      <c r="G49" s="41"/>
      <c r="H49" s="41"/>
    </row>
    <row r="50" spans="1:8" x14ac:dyDescent="0.25">
      <c r="A50" s="39"/>
      <c r="B50" s="41"/>
      <c r="C50" s="41"/>
      <c r="D50" s="40"/>
      <c r="E50" s="40"/>
      <c r="F50" s="40"/>
      <c r="G50" s="41"/>
      <c r="H50" s="41"/>
    </row>
    <row r="51" spans="1:8" x14ac:dyDescent="0.25">
      <c r="A51" s="39"/>
      <c r="B51" s="41"/>
      <c r="C51" s="41"/>
      <c r="D51" s="40"/>
      <c r="E51" s="40"/>
      <c r="F51" s="40"/>
      <c r="G51" s="41"/>
      <c r="H51" s="41"/>
    </row>
    <row r="52" spans="1:8" x14ac:dyDescent="0.25">
      <c r="A52" s="39"/>
      <c r="B52" s="41"/>
      <c r="C52" s="41"/>
      <c r="D52" s="40"/>
      <c r="E52" s="40"/>
      <c r="F52" s="40"/>
      <c r="G52" s="41"/>
      <c r="H52" s="41"/>
    </row>
    <row r="53" spans="1:8" x14ac:dyDescent="0.25">
      <c r="A53" s="39"/>
      <c r="B53" s="41"/>
      <c r="C53" s="41"/>
      <c r="D53" s="40"/>
      <c r="E53" s="40"/>
      <c r="F53" s="40"/>
      <c r="G53" s="41"/>
      <c r="H53" s="41"/>
    </row>
    <row r="54" spans="1:8" x14ac:dyDescent="0.25">
      <c r="A54" s="39"/>
      <c r="B54" s="41"/>
      <c r="C54" s="41"/>
      <c r="D54" s="40"/>
      <c r="E54" s="40"/>
      <c r="F54" s="40"/>
      <c r="G54" s="41"/>
      <c r="H54" s="41"/>
    </row>
    <row r="55" spans="1:8" x14ac:dyDescent="0.25">
      <c r="A55" s="39"/>
      <c r="B55" s="41"/>
      <c r="C55" s="41"/>
      <c r="D55" s="40"/>
      <c r="E55" s="40"/>
      <c r="F55" s="40"/>
      <c r="G55" s="41"/>
      <c r="H55" s="41"/>
    </row>
    <row r="56" spans="1:8" x14ac:dyDescent="0.25">
      <c r="A56" s="39"/>
      <c r="B56" s="41"/>
      <c r="C56" s="41"/>
      <c r="D56" s="40"/>
      <c r="E56" s="40"/>
      <c r="F56" s="40"/>
      <c r="G56" s="41"/>
      <c r="H56" s="41"/>
    </row>
    <row r="57" spans="1:8" x14ac:dyDescent="0.25">
      <c r="A57" s="39"/>
      <c r="B57" s="41"/>
      <c r="C57" s="41"/>
      <c r="D57" s="40"/>
      <c r="E57" s="40"/>
      <c r="F57" s="40"/>
      <c r="G57" s="41"/>
      <c r="H57" s="41"/>
    </row>
    <row r="58" spans="1:8" x14ac:dyDescent="0.25">
      <c r="A58" s="39"/>
      <c r="B58" s="41"/>
      <c r="C58" s="41"/>
      <c r="D58" s="40"/>
      <c r="E58" s="40"/>
      <c r="F58" s="40"/>
      <c r="G58" s="41"/>
      <c r="H58" s="41"/>
    </row>
    <row r="59" spans="1:8" x14ac:dyDescent="0.25">
      <c r="A59" s="39"/>
      <c r="B59" s="41"/>
      <c r="C59" s="41"/>
      <c r="D59" s="40"/>
      <c r="E59" s="40"/>
      <c r="F59" s="40"/>
      <c r="G59" s="41"/>
      <c r="H59" s="41"/>
    </row>
    <row r="60" spans="1:8" x14ac:dyDescent="0.25">
      <c r="A60" s="39"/>
      <c r="B60" s="41"/>
      <c r="C60" s="41"/>
      <c r="D60" s="40"/>
      <c r="E60" s="40"/>
      <c r="F60" s="40"/>
      <c r="G60" s="41"/>
      <c r="H60" s="41"/>
    </row>
    <row r="61" spans="1:8" x14ac:dyDescent="0.25">
      <c r="A61" s="39"/>
      <c r="B61" s="41"/>
      <c r="C61" s="41"/>
      <c r="D61" s="40"/>
      <c r="E61" s="40"/>
      <c r="F61" s="40"/>
      <c r="G61" s="41"/>
      <c r="H61" s="41"/>
    </row>
    <row r="62" spans="1:8" x14ac:dyDescent="0.25">
      <c r="A62" s="39"/>
      <c r="B62" s="41"/>
      <c r="C62" s="41"/>
      <c r="D62" s="40"/>
      <c r="E62" s="40"/>
      <c r="F62" s="40"/>
      <c r="G62" s="41"/>
      <c r="H62" s="41"/>
    </row>
    <row r="63" spans="1:8" x14ac:dyDescent="0.25">
      <c r="A63" s="39"/>
      <c r="B63" s="41"/>
      <c r="C63" s="41"/>
      <c r="D63" s="40"/>
      <c r="E63" s="40"/>
      <c r="F63" s="40"/>
      <c r="G63" s="41"/>
      <c r="H63" s="41"/>
    </row>
    <row r="64" spans="1:8" x14ac:dyDescent="0.25">
      <c r="A64" s="39"/>
      <c r="B64" s="41"/>
      <c r="C64" s="41"/>
      <c r="D64" s="40"/>
      <c r="E64" s="40"/>
      <c r="F64" s="40"/>
      <c r="G64" s="41"/>
      <c r="H64" s="41"/>
    </row>
    <row r="65" spans="1:8" x14ac:dyDescent="0.25">
      <c r="A65" s="39"/>
      <c r="B65" s="41"/>
      <c r="C65" s="41"/>
      <c r="D65" s="40"/>
      <c r="E65" s="40"/>
      <c r="F65" s="40"/>
      <c r="G65" s="41"/>
      <c r="H65" s="41"/>
    </row>
    <row r="66" spans="1:8" x14ac:dyDescent="0.25">
      <c r="A66" s="39"/>
      <c r="B66" s="41"/>
      <c r="C66" s="41"/>
      <c r="D66" s="40"/>
      <c r="E66" s="40"/>
      <c r="F66" s="40"/>
      <c r="G66" s="41"/>
      <c r="H66" s="41"/>
    </row>
    <row r="67" spans="1:8" x14ac:dyDescent="0.25">
      <c r="A67" s="39"/>
      <c r="B67" s="41"/>
      <c r="C67" s="41"/>
      <c r="D67" s="40"/>
      <c r="E67" s="40"/>
      <c r="F67" s="40"/>
      <c r="G67" s="41"/>
      <c r="H67" s="41"/>
    </row>
    <row r="68" spans="1:8" x14ac:dyDescent="0.25">
      <c r="A68" s="39"/>
      <c r="B68" s="41"/>
      <c r="C68" s="41"/>
      <c r="D68" s="40"/>
      <c r="E68" s="40"/>
      <c r="F68" s="40"/>
      <c r="G68" s="41"/>
      <c r="H68" s="41"/>
    </row>
    <row r="69" spans="1:8" x14ac:dyDescent="0.25">
      <c r="A69" s="39"/>
      <c r="B69" s="41"/>
      <c r="C69" s="41"/>
      <c r="D69" s="40"/>
      <c r="E69" s="40"/>
      <c r="F69" s="40"/>
      <c r="G69" s="41"/>
      <c r="H69" s="41"/>
    </row>
    <row r="70" spans="1:8" x14ac:dyDescent="0.25">
      <c r="A70" s="39"/>
      <c r="B70" s="41"/>
      <c r="C70" s="41"/>
      <c r="D70" s="40"/>
      <c r="E70" s="40"/>
      <c r="F70" s="40"/>
      <c r="G70" s="41"/>
      <c r="H70" s="41"/>
    </row>
    <row r="71" spans="1:8" x14ac:dyDescent="0.25">
      <c r="A71" s="39"/>
      <c r="B71" s="41"/>
      <c r="C71" s="41"/>
      <c r="D71" s="40"/>
      <c r="E71" s="40"/>
      <c r="F71" s="40"/>
      <c r="G71" s="41"/>
      <c r="H71" s="41"/>
    </row>
    <row r="72" spans="1:8" x14ac:dyDescent="0.25">
      <c r="A72" s="39"/>
      <c r="B72" s="41"/>
      <c r="C72" s="41"/>
      <c r="D72" s="40"/>
      <c r="E72" s="40"/>
      <c r="F72" s="40"/>
      <c r="G72" s="41"/>
      <c r="H72" s="41"/>
    </row>
    <row r="73" spans="1:8" x14ac:dyDescent="0.25">
      <c r="A73" s="39"/>
      <c r="B73" s="41"/>
      <c r="C73" s="41"/>
      <c r="D73" s="40"/>
      <c r="E73" s="40"/>
      <c r="F73" s="40"/>
      <c r="G73" s="41"/>
      <c r="H73" s="41"/>
    </row>
    <row r="74" spans="1:8" x14ac:dyDescent="0.25">
      <c r="A74" s="39"/>
      <c r="B74" s="41"/>
      <c r="C74" s="41"/>
      <c r="D74" s="40"/>
      <c r="E74" s="40"/>
      <c r="F74" s="40"/>
      <c r="G74" s="41"/>
      <c r="H74" s="41"/>
    </row>
    <row r="75" spans="1:8" x14ac:dyDescent="0.25">
      <c r="A75" s="39"/>
      <c r="B75" s="41"/>
      <c r="C75" s="41"/>
      <c r="D75" s="40"/>
      <c r="E75" s="40"/>
      <c r="F75" s="40"/>
      <c r="G75" s="41"/>
      <c r="H75" s="41"/>
    </row>
    <row r="76" spans="1:8" x14ac:dyDescent="0.25">
      <c r="A76" s="39"/>
      <c r="B76" s="41"/>
      <c r="C76" s="41"/>
      <c r="D76" s="40"/>
      <c r="E76" s="40"/>
      <c r="F76" s="40"/>
      <c r="G76" s="41"/>
      <c r="H76" s="41"/>
    </row>
    <row r="77" spans="1:8" x14ac:dyDescent="0.25">
      <c r="A77" s="39"/>
      <c r="B77" s="41"/>
      <c r="C77" s="41"/>
      <c r="D77" s="40"/>
      <c r="E77" s="40"/>
      <c r="F77" s="40"/>
      <c r="G77" s="41"/>
      <c r="H77" s="41"/>
    </row>
    <row r="78" spans="1:8" x14ac:dyDescent="0.25">
      <c r="A78" s="39"/>
      <c r="B78" s="41"/>
      <c r="C78" s="41"/>
      <c r="D78" s="40"/>
      <c r="E78" s="40"/>
      <c r="F78" s="40"/>
      <c r="G78" s="41"/>
      <c r="H78" s="41"/>
    </row>
    <row r="79" spans="1:8" x14ac:dyDescent="0.25">
      <c r="A79" s="39"/>
      <c r="B79" s="41"/>
      <c r="C79" s="41"/>
      <c r="D79" s="40"/>
      <c r="E79" s="40"/>
      <c r="F79" s="40"/>
      <c r="G79" s="41"/>
      <c r="H79" s="41"/>
    </row>
    <row r="80" spans="1:8" x14ac:dyDescent="0.25">
      <c r="A80" s="39"/>
      <c r="B80" s="41"/>
      <c r="C80" s="41"/>
      <c r="D80" s="40"/>
      <c r="E80" s="40"/>
      <c r="F80" s="40"/>
      <c r="G80" s="41"/>
      <c r="H80" s="41"/>
    </row>
    <row r="81" spans="1:8" x14ac:dyDescent="0.25">
      <c r="A81" s="39"/>
      <c r="B81" s="41"/>
      <c r="C81" s="41"/>
      <c r="D81" s="40"/>
      <c r="E81" s="40"/>
      <c r="F81" s="40"/>
      <c r="G81" s="41"/>
      <c r="H81" s="41"/>
    </row>
    <row r="82" spans="1:8" x14ac:dyDescent="0.25">
      <c r="A82" s="39"/>
      <c r="B82" s="41"/>
      <c r="C82" s="41"/>
      <c r="D82" s="40"/>
      <c r="E82" s="40"/>
      <c r="F82" s="40"/>
      <c r="G82" s="41"/>
      <c r="H82" s="41"/>
    </row>
    <row r="83" spans="1:8" x14ac:dyDescent="0.25">
      <c r="A83" s="39"/>
      <c r="B83" s="41"/>
      <c r="C83" s="41"/>
      <c r="D83" s="40"/>
      <c r="E83" s="40"/>
      <c r="F83" s="40"/>
      <c r="G83" s="41"/>
      <c r="H83" s="41"/>
    </row>
    <row r="84" spans="1:8" x14ac:dyDescent="0.25">
      <c r="A84" s="39"/>
      <c r="B84" s="41"/>
      <c r="C84" s="41"/>
      <c r="D84" s="40"/>
      <c r="E84" s="40"/>
      <c r="F84" s="40"/>
      <c r="G84" s="41"/>
      <c r="H84" s="41"/>
    </row>
    <row r="85" spans="1:8" x14ac:dyDescent="0.25">
      <c r="A85" s="39"/>
      <c r="B85" s="41"/>
      <c r="C85" s="41"/>
      <c r="D85" s="40"/>
      <c r="E85" s="40"/>
      <c r="F85" s="40"/>
      <c r="G85" s="41"/>
      <c r="H85" s="41"/>
    </row>
    <row r="86" spans="1:8" x14ac:dyDescent="0.25">
      <c r="A86" s="39"/>
      <c r="B86" s="41"/>
      <c r="C86" s="41"/>
      <c r="D86" s="40"/>
      <c r="E86" s="40"/>
      <c r="F86" s="40"/>
      <c r="G86" s="41"/>
      <c r="H86" s="41"/>
    </row>
    <row r="87" spans="1:8" x14ac:dyDescent="0.25">
      <c r="A87" s="39"/>
      <c r="B87" s="41"/>
      <c r="C87" s="41"/>
      <c r="D87" s="40"/>
      <c r="E87" s="40"/>
      <c r="F87" s="40"/>
      <c r="G87" s="41"/>
      <c r="H87" s="41"/>
    </row>
    <row r="88" spans="1:8" x14ac:dyDescent="0.25">
      <c r="A88" s="39"/>
      <c r="B88" s="41"/>
      <c r="C88" s="41"/>
      <c r="D88" s="40"/>
      <c r="E88" s="40"/>
      <c r="F88" s="40"/>
      <c r="G88" s="41"/>
      <c r="H88" s="41"/>
    </row>
    <row r="89" spans="1:8" x14ac:dyDescent="0.25">
      <c r="A89" s="39"/>
      <c r="B89" s="41"/>
      <c r="C89" s="41"/>
      <c r="D89" s="40"/>
      <c r="E89" s="40"/>
      <c r="F89" s="40"/>
      <c r="G89" s="41"/>
      <c r="H89" s="41"/>
    </row>
    <row r="90" spans="1:8" x14ac:dyDescent="0.25">
      <c r="A90" s="39"/>
      <c r="B90" s="41"/>
      <c r="C90" s="41"/>
      <c r="D90" s="40"/>
      <c r="E90" s="40"/>
      <c r="F90" s="40"/>
      <c r="G90" s="41"/>
      <c r="H90" s="41"/>
    </row>
    <row r="91" spans="1:8" x14ac:dyDescent="0.25">
      <c r="A91" s="39"/>
      <c r="B91" s="41"/>
      <c r="C91" s="41"/>
      <c r="D91" s="40"/>
      <c r="E91" s="40"/>
      <c r="F91" s="40"/>
      <c r="G91" s="41"/>
      <c r="H91" s="41"/>
    </row>
    <row r="92" spans="1:8" x14ac:dyDescent="0.25">
      <c r="A92" s="39"/>
      <c r="B92" s="41"/>
      <c r="C92" s="41"/>
      <c r="D92" s="40"/>
      <c r="E92" s="40"/>
      <c r="F92" s="40"/>
      <c r="G92" s="41"/>
      <c r="H92" s="41"/>
    </row>
    <row r="93" spans="1:8" x14ac:dyDescent="0.25">
      <c r="A93" s="39"/>
      <c r="B93" s="41"/>
      <c r="C93" s="41"/>
      <c r="D93" s="40"/>
      <c r="E93" s="40"/>
      <c r="F93" s="40"/>
      <c r="G93" s="41"/>
      <c r="H93" s="41"/>
    </row>
    <row r="94" spans="1:8" x14ac:dyDescent="0.25">
      <c r="A94" s="39"/>
      <c r="B94" s="41"/>
      <c r="C94" s="41"/>
      <c r="D94" s="40"/>
      <c r="E94" s="40"/>
      <c r="F94" s="40"/>
      <c r="G94" s="41"/>
      <c r="H94" s="41"/>
    </row>
    <row r="95" spans="1:8" x14ac:dyDescent="0.25">
      <c r="A95" s="39"/>
      <c r="B95" s="41"/>
      <c r="C95" s="41"/>
      <c r="D95" s="40"/>
      <c r="E95" s="40"/>
      <c r="F95" s="40"/>
      <c r="G95" s="41"/>
      <c r="H95" s="41"/>
    </row>
    <row r="96" spans="1:8" x14ac:dyDescent="0.25">
      <c r="A96" s="39"/>
      <c r="B96" s="41"/>
      <c r="C96" s="41"/>
      <c r="D96" s="40"/>
      <c r="E96" s="40"/>
      <c r="F96" s="40"/>
      <c r="G96" s="41"/>
      <c r="H96" s="41"/>
    </row>
    <row r="97" spans="1:8" x14ac:dyDescent="0.25">
      <c r="A97" s="39"/>
      <c r="B97" s="41"/>
      <c r="C97" s="41"/>
      <c r="D97" s="40"/>
      <c r="E97" s="40"/>
      <c r="F97" s="40"/>
      <c r="G97" s="41"/>
      <c r="H97" s="41"/>
    </row>
    <row r="98" spans="1:8" x14ac:dyDescent="0.25">
      <c r="A98" s="39"/>
      <c r="B98" s="41"/>
      <c r="C98" s="41"/>
      <c r="D98" s="40"/>
      <c r="E98" s="40"/>
      <c r="F98" s="40"/>
      <c r="G98" s="41"/>
      <c r="H98" s="41"/>
    </row>
    <row r="99" spans="1:8" x14ac:dyDescent="0.25">
      <c r="A99" s="39"/>
    </row>
  </sheetData>
  <sheetProtection formatColumns="0" formatRows="0" insertRows="0" deleteRows="0" selectLockedCells="1" sort="0" autoFilter="0"/>
  <autoFilter ref="A2:H45" xr:uid="{3734519B-DCBD-4AFB-BFDA-8A5DFB6B53B2}"/>
  <sortState xmlns:xlrd2="http://schemas.microsoft.com/office/spreadsheetml/2017/richdata2" ref="B12:H39">
    <sortCondition ref="B12:B39"/>
  </sortState>
  <dataValidations count="4">
    <dataValidation type="list" allowBlank="1" showInputMessage="1" sqref="H39 H4 H15:H18 H31:H37 G3:G6 G7:H8 G10:H12 G9 G12:G25 G24:H30 G31:G98" xr:uid="{00000000-0002-0000-0100-000000000000}">
      <formula1>Treatment</formula1>
    </dataValidation>
    <dataValidation type="list" allowBlank="1" showInputMessage="1" showErrorMessage="1" sqref="B3:B98" xr:uid="{00000000-0002-0000-0100-000001000000}">
      <formula1>Party</formula1>
    </dataValidation>
    <dataValidation type="list" allowBlank="1" showInputMessage="1" showErrorMessage="1" sqref="D3:D98" xr:uid="{00000000-0002-0000-0100-000002000000}">
      <formula1>Bias</formula1>
    </dataValidation>
    <dataValidation type="list" allowBlank="1" showInputMessage="1" showErrorMessage="1" sqref="E3:E98" xr:uid="{00000000-0002-0000-0100-000003000000}">
      <formula1>Process</formula1>
    </dataValidation>
  </dataValidations>
  <pageMargins left="0.25" right="0.25" top="0.75" bottom="0.75" header="0.3" footer="0.3"/>
  <pageSetup scale="55"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38FF0719-9E23-4283-A303-DC489E433274}">
          <x14:formula1>
            <xm:f>Lists!$U$2:$U$3</xm:f>
          </x14:formula1>
          <xm:sqref>F3:F1048576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R103"/>
  <sheetViews>
    <sheetView showGridLines="0" zoomScale="85" zoomScaleNormal="85" workbookViewId="0">
      <pane xSplit="4" ySplit="3" topLeftCell="J17" activePane="bottomRight" state="frozen"/>
      <selection activeCell="C44" sqref="C44"/>
      <selection pane="topRight" activeCell="C44" sqref="C44"/>
      <selection pane="bottomLeft" activeCell="C44" sqref="C44"/>
      <selection pane="bottomRight" activeCell="Q24" sqref="Q24"/>
    </sheetView>
  </sheetViews>
  <sheetFormatPr defaultColWidth="9.140625" defaultRowHeight="14.25" x14ac:dyDescent="0.2"/>
  <cols>
    <col min="1" max="1" width="6.85546875" style="4" customWidth="1"/>
    <col min="2" max="2" width="19.85546875" style="4" customWidth="1"/>
    <col min="3" max="3" width="47.28515625" style="5" customWidth="1"/>
    <col min="4" max="4" width="55.28515625" style="5" customWidth="1"/>
    <col min="5" max="5" width="23.5703125" style="5" bestFit="1" customWidth="1"/>
    <col min="6" max="6" width="27.28515625" style="5" bestFit="1" customWidth="1"/>
    <col min="7" max="7" width="7" style="5" customWidth="1"/>
    <col min="8" max="8" width="14.28515625" style="5" bestFit="1" customWidth="1"/>
    <col min="9" max="9" width="15.7109375" style="5" bestFit="1" customWidth="1"/>
    <col min="10" max="10" width="12.5703125" style="5" bestFit="1" customWidth="1"/>
    <col min="11" max="11" width="16" style="5" bestFit="1" customWidth="1"/>
    <col min="12" max="12" width="15.140625" style="5" bestFit="1" customWidth="1"/>
    <col min="13" max="13" width="16.5703125" style="5" bestFit="1" customWidth="1"/>
    <col min="14" max="14" width="10.85546875" style="5" bestFit="1" customWidth="1"/>
    <col min="15" max="15" width="10.140625" style="5" customWidth="1"/>
    <col min="16" max="16" width="70.5703125" style="23" bestFit="1" customWidth="1"/>
    <col min="17" max="17" width="10.42578125" style="2" customWidth="1"/>
    <col min="18" max="16384" width="9.140625" style="2"/>
  </cols>
  <sheetData>
    <row r="1" spans="1:17" s="11" customFormat="1" ht="28.5" x14ac:dyDescent="0.2">
      <c r="A1" s="8"/>
      <c r="B1" s="26"/>
      <c r="C1" s="34" t="s">
        <v>217</v>
      </c>
      <c r="D1" s="88"/>
      <c r="E1" s="84"/>
      <c r="F1" s="35"/>
      <c r="G1" s="27"/>
      <c r="H1" s="9"/>
      <c r="I1" s="9"/>
      <c r="J1" s="9"/>
      <c r="K1" s="9"/>
      <c r="L1" s="9"/>
      <c r="M1" s="9"/>
      <c r="N1" s="10"/>
      <c r="O1" s="10"/>
      <c r="P1" s="23"/>
      <c r="Q1" s="23"/>
    </row>
    <row r="2" spans="1:17" ht="15" customHeight="1" x14ac:dyDescent="0.25">
      <c r="A2" s="172" t="s">
        <v>336</v>
      </c>
      <c r="B2" s="174" t="s">
        <v>169</v>
      </c>
      <c r="C2" s="174" t="s">
        <v>176</v>
      </c>
      <c r="D2" s="61"/>
      <c r="E2" s="176" t="s">
        <v>49</v>
      </c>
      <c r="F2" s="176"/>
      <c r="G2" s="171" t="s">
        <v>39</v>
      </c>
      <c r="H2" s="177" t="s">
        <v>50</v>
      </c>
      <c r="I2" s="178"/>
      <c r="J2" s="178"/>
      <c r="K2" s="178"/>
      <c r="L2" s="178"/>
      <c r="M2" s="179"/>
      <c r="N2" s="169" t="s">
        <v>51</v>
      </c>
      <c r="O2" s="170" t="s">
        <v>136</v>
      </c>
      <c r="P2" s="51" t="s">
        <v>218</v>
      </c>
      <c r="Q2" s="170" t="s">
        <v>52</v>
      </c>
    </row>
    <row r="3" spans="1:17" s="3" customFormat="1" ht="50.25" customHeight="1" x14ac:dyDescent="0.2">
      <c r="A3" s="173"/>
      <c r="B3" s="175"/>
      <c r="C3" s="175"/>
      <c r="D3" s="61" t="s">
        <v>33</v>
      </c>
      <c r="E3" s="49" t="s">
        <v>43</v>
      </c>
      <c r="F3" s="49" t="s">
        <v>44</v>
      </c>
      <c r="G3" s="171"/>
      <c r="H3" s="50" t="s">
        <v>213</v>
      </c>
      <c r="I3" s="50" t="s">
        <v>140</v>
      </c>
      <c r="J3" s="50" t="s">
        <v>137</v>
      </c>
      <c r="K3" s="50" t="s">
        <v>53</v>
      </c>
      <c r="L3" s="50" t="s">
        <v>54</v>
      </c>
      <c r="M3" s="50" t="s">
        <v>141</v>
      </c>
      <c r="N3" s="169"/>
      <c r="O3" s="170"/>
      <c r="P3" s="52" t="str">
        <f>Lists!V18</f>
        <v>(Required for risk factors &gt;=10, 
suggested for risk factors between 5 and 10)</v>
      </c>
      <c r="Q3" s="170"/>
    </row>
    <row r="4" spans="1:17" s="69" customFormat="1" ht="76.5" x14ac:dyDescent="0.2">
      <c r="A4" s="134">
        <v>1</v>
      </c>
      <c r="B4" s="98" t="s">
        <v>164</v>
      </c>
      <c r="C4" s="85" t="s">
        <v>272</v>
      </c>
      <c r="D4" s="98" t="s">
        <v>284</v>
      </c>
      <c r="E4" s="81" t="s">
        <v>72</v>
      </c>
      <c r="F4" s="81" t="s">
        <v>62</v>
      </c>
      <c r="G4" s="99">
        <f>IF($E4="","",AVERAGE(VLOOKUP($E4,Lists!$K$1:$S$6,9,0),(VLOOKUP($F4,Lists!$L$1:$S$6,8,0))))</f>
        <v>2</v>
      </c>
      <c r="H4" s="81" t="s">
        <v>11</v>
      </c>
      <c r="I4" s="81" t="s">
        <v>83</v>
      </c>
      <c r="J4" s="81" t="s">
        <v>68</v>
      </c>
      <c r="K4" s="81" t="s">
        <v>92</v>
      </c>
      <c r="L4" s="81" t="s">
        <v>93</v>
      </c>
      <c r="M4" s="81" t="s">
        <v>110</v>
      </c>
      <c r="N4" s="99">
        <f>IF($H4="","",(AVERAGE(VLOOKUP($H4,Lists!$M$1:$S$6,7,0),VLOOKUP($I4,Lists!$M$1:$S$6,7,0),VLOOKUP($J4,Lists!$M$1:$S$6,7,0),VLOOKUP($K4,Lists!$N$1:$S$6,6,0),VLOOKUP($L4,Lists!$P$1:$S$6,4,0),VLOOKUP($M4,Lists!$O$1:$S$6,5,0))))</f>
        <v>3.5</v>
      </c>
      <c r="O4" s="100">
        <f>IF($E4="","",$G4*$N4)</f>
        <v>7</v>
      </c>
      <c r="P4" s="102" t="s">
        <v>326</v>
      </c>
      <c r="Q4" s="127">
        <v>2</v>
      </c>
    </row>
    <row r="5" spans="1:17" s="69" customFormat="1" ht="63.75" x14ac:dyDescent="0.2">
      <c r="A5" s="134">
        <v>2</v>
      </c>
      <c r="B5" s="87" t="s">
        <v>164</v>
      </c>
      <c r="C5" s="96" t="s">
        <v>211</v>
      </c>
      <c r="D5" s="98" t="s">
        <v>243</v>
      </c>
      <c r="E5" s="101" t="s">
        <v>72</v>
      </c>
      <c r="F5" s="101" t="s">
        <v>77</v>
      </c>
      <c r="G5" s="99">
        <f>IF($E5="","",AVERAGE(VLOOKUP($E5,Lists!$K$1:$S$6,9,0),(VLOOKUP($F5,Lists!$L$1:$S$6,8,0))))</f>
        <v>3.5</v>
      </c>
      <c r="H5" s="81" t="s">
        <v>73</v>
      </c>
      <c r="I5" s="81" t="s">
        <v>73</v>
      </c>
      <c r="J5" s="81" t="s">
        <v>68</v>
      </c>
      <c r="K5" s="81" t="s">
        <v>92</v>
      </c>
      <c r="L5" s="81" t="s">
        <v>73</v>
      </c>
      <c r="M5" s="101" t="s">
        <v>110</v>
      </c>
      <c r="N5" s="99">
        <f>IF($H5="","",(AVERAGE(VLOOKUP($H5,Lists!$M$1:$S$6,7,0),VLOOKUP($I5,Lists!$M$1:$S$6,7,0),VLOOKUP($J5,Lists!$M$1:$S$6,7,0),VLOOKUP($K5,Lists!$N$1:$S$6,6,0),VLOOKUP($L5,Lists!$P$1:$S$6,4,0),VLOOKUP($M5,Lists!$O$1:$S$6,5,0))))</f>
        <v>2.8333333333333335</v>
      </c>
      <c r="O5" s="100">
        <f t="shared" ref="O5:O68" si="0">IF($E5="","",$G5*$N5)</f>
        <v>9.9166666666666679</v>
      </c>
      <c r="P5" s="102" t="s">
        <v>370</v>
      </c>
      <c r="Q5" s="128">
        <v>3</v>
      </c>
    </row>
    <row r="6" spans="1:17" s="71" customFormat="1" ht="63.75" x14ac:dyDescent="0.2">
      <c r="A6" s="134">
        <v>5</v>
      </c>
      <c r="B6" s="108" t="s">
        <v>164</v>
      </c>
      <c r="C6" s="86" t="s">
        <v>298</v>
      </c>
      <c r="D6" s="98" t="s">
        <v>299</v>
      </c>
      <c r="E6" s="105" t="s">
        <v>72</v>
      </c>
      <c r="F6" s="105" t="s">
        <v>62</v>
      </c>
      <c r="G6" s="99">
        <f>IF($E6="","",AVERAGE(VLOOKUP($E6,Lists!$K$1:$S$6,9,0),(VLOOKUP($F6,Lists!$L$1:$S$6,8,0))))</f>
        <v>2</v>
      </c>
      <c r="H6" s="101" t="s">
        <v>83</v>
      </c>
      <c r="I6" s="101" t="s">
        <v>73</v>
      </c>
      <c r="J6" s="101" t="s">
        <v>63</v>
      </c>
      <c r="K6" s="101" t="s">
        <v>92</v>
      </c>
      <c r="L6" s="101" t="s">
        <v>93</v>
      </c>
      <c r="M6" s="101" t="s">
        <v>69</v>
      </c>
      <c r="N6" s="99">
        <f>IF($H6="","",(AVERAGE(VLOOKUP($H6,Lists!$M$1:$S$6,7,0),VLOOKUP($I6,Lists!$M$1:$S$6,7,0),VLOOKUP($J6,Lists!$M$1:$S$6,7,0),VLOOKUP($K6,Lists!$N$1:$S$6,6,0),VLOOKUP($L6,Lists!$P$1:$S$6,4,0),VLOOKUP($M6,Lists!$O$1:$S$6,5,0))))</f>
        <v>3.3333333333333335</v>
      </c>
      <c r="O6" s="100">
        <f t="shared" ref="O6:O13" si="1">IF($E6="","",$G6*$N6)</f>
        <v>6.666666666666667</v>
      </c>
      <c r="P6" s="102" t="s">
        <v>371</v>
      </c>
      <c r="Q6" s="128">
        <v>5</v>
      </c>
    </row>
    <row r="7" spans="1:17" s="71" customFormat="1" ht="76.5" x14ac:dyDescent="0.2">
      <c r="A7" s="134">
        <v>6</v>
      </c>
      <c r="B7" s="108" t="s">
        <v>240</v>
      </c>
      <c r="C7" s="86" t="s">
        <v>300</v>
      </c>
      <c r="D7" s="98" t="s">
        <v>301</v>
      </c>
      <c r="E7" s="105" t="s">
        <v>76</v>
      </c>
      <c r="F7" s="105" t="s">
        <v>77</v>
      </c>
      <c r="G7" s="99">
        <f>IF($E7="","",AVERAGE(VLOOKUP($E7,Lists!$K$1:$S$6,9,0),(VLOOKUP($F7,Lists!$L$1:$S$6,8,0))))</f>
        <v>4</v>
      </c>
      <c r="H7" s="101" t="s">
        <v>73</v>
      </c>
      <c r="I7" s="101" t="s">
        <v>83</v>
      </c>
      <c r="J7" s="101" t="s">
        <v>68</v>
      </c>
      <c r="K7" s="101" t="s">
        <v>92</v>
      </c>
      <c r="L7" s="101" t="s">
        <v>73</v>
      </c>
      <c r="M7" s="101" t="s">
        <v>110</v>
      </c>
      <c r="N7" s="99">
        <f>IF($H7="","",(AVERAGE(VLOOKUP($H7,Lists!$M$1:$S$6,7,0),VLOOKUP($I7,Lists!$M$1:$S$6,7,0),VLOOKUP($J7,Lists!$M$1:$S$6,7,0),VLOOKUP($K7,Lists!$N$1:$S$6,6,0),VLOOKUP($L7,Lists!$P$1:$S$6,4,0),VLOOKUP($M7,Lists!$O$1:$S$6,5,0))))</f>
        <v>3.1666666666666665</v>
      </c>
      <c r="O7" s="100">
        <f t="shared" si="1"/>
        <v>12.666666666666666</v>
      </c>
      <c r="P7" s="102" t="s">
        <v>302</v>
      </c>
      <c r="Q7" s="128">
        <v>4</v>
      </c>
    </row>
    <row r="8" spans="1:17" s="69" customFormat="1" ht="102" x14ac:dyDescent="0.2">
      <c r="A8" s="135">
        <v>8</v>
      </c>
      <c r="B8" s="87" t="s">
        <v>206</v>
      </c>
      <c r="C8" s="89" t="s">
        <v>263</v>
      </c>
      <c r="D8" s="90" t="s">
        <v>266</v>
      </c>
      <c r="E8" s="101" t="s">
        <v>72</v>
      </c>
      <c r="F8" s="101" t="s">
        <v>82</v>
      </c>
      <c r="G8" s="99">
        <f>IF($E8="","",AVERAGE(VLOOKUP($E8,Lists!$K$1:$S$6,9,0),(VLOOKUP($F8,Lists!$L$1:$S$6,8,0))))</f>
        <v>4</v>
      </c>
      <c r="H8" s="81" t="s">
        <v>11</v>
      </c>
      <c r="I8" s="81" t="s">
        <v>83</v>
      </c>
      <c r="J8" s="81" t="s">
        <v>63</v>
      </c>
      <c r="K8" s="81" t="s">
        <v>92</v>
      </c>
      <c r="L8" s="81" t="s">
        <v>73</v>
      </c>
      <c r="M8" s="101" t="s">
        <v>110</v>
      </c>
      <c r="N8" s="99">
        <f>IF($H8="","",(AVERAGE(VLOOKUP($H8,Lists!$M$1:$S$6,7,0),VLOOKUP($I8,Lists!$M$1:$S$6,7,0),VLOOKUP($J8,Lists!$M$1:$S$6,7,0),VLOOKUP($K8,Lists!$N$1:$S$6,6,0),VLOOKUP($L8,Lists!$P$1:$S$6,4,0),VLOOKUP($M8,Lists!$O$1:$S$6,5,0))))</f>
        <v>3.1666666666666665</v>
      </c>
      <c r="O8" s="100">
        <f t="shared" si="1"/>
        <v>12.666666666666666</v>
      </c>
      <c r="P8" s="102" t="s">
        <v>329</v>
      </c>
      <c r="Q8" s="128">
        <v>7</v>
      </c>
    </row>
    <row r="9" spans="1:17" s="69" customFormat="1" ht="45" x14ac:dyDescent="0.2">
      <c r="A9" s="135">
        <v>10</v>
      </c>
      <c r="B9" s="87" t="s">
        <v>205</v>
      </c>
      <c r="C9" s="89" t="s">
        <v>199</v>
      </c>
      <c r="D9" s="90" t="s">
        <v>330</v>
      </c>
      <c r="E9" s="101" t="s">
        <v>66</v>
      </c>
      <c r="F9" s="101" t="s">
        <v>77</v>
      </c>
      <c r="G9" s="99">
        <f>IF($E9="","",AVERAGE(VLOOKUP($E9,Lists!$K$1:$S$6,9,0),(VLOOKUP($F9,Lists!$L$1:$S$6,8,0))))</f>
        <v>3</v>
      </c>
      <c r="H9" s="101" t="s">
        <v>73</v>
      </c>
      <c r="I9" s="101" t="s">
        <v>11</v>
      </c>
      <c r="J9" s="101" t="s">
        <v>73</v>
      </c>
      <c r="K9" s="101" t="s">
        <v>97</v>
      </c>
      <c r="L9" s="101" t="s">
        <v>93</v>
      </c>
      <c r="M9" s="101" t="s">
        <v>110</v>
      </c>
      <c r="N9" s="99">
        <f>IF($H9="","",(AVERAGE(VLOOKUP($H9,Lists!$M$1:$S$6,7,0),VLOOKUP($I9,Lists!$M$1:$S$6,7,0),VLOOKUP($J9,Lists!$M$1:$S$6,7,0),VLOOKUP($K9,Lists!$N$1:$S$6,6,0),VLOOKUP($L9,Lists!$P$1:$S$6,4,0),VLOOKUP($M9,Lists!$O$1:$S$6,5,0))))</f>
        <v>3.5</v>
      </c>
      <c r="O9" s="100">
        <f t="shared" si="1"/>
        <v>10.5</v>
      </c>
      <c r="P9" s="102" t="s">
        <v>331</v>
      </c>
      <c r="Q9" s="128">
        <v>4</v>
      </c>
    </row>
    <row r="10" spans="1:17" s="69" customFormat="1" ht="63.75" x14ac:dyDescent="0.2">
      <c r="A10" s="134">
        <v>12</v>
      </c>
      <c r="B10" s="98" t="s">
        <v>147</v>
      </c>
      <c r="C10" s="89" t="s">
        <v>198</v>
      </c>
      <c r="D10" s="98" t="s">
        <v>201</v>
      </c>
      <c r="E10" s="101" t="s">
        <v>72</v>
      </c>
      <c r="F10" s="101" t="s">
        <v>77</v>
      </c>
      <c r="G10" s="99">
        <f>IF($E10="","",AVERAGE(VLOOKUP($E10,Lists!$K$1:$S$6,9,0),(VLOOKUP($F10,Lists!$L$1:$S$6,8,0))))</f>
        <v>3.5</v>
      </c>
      <c r="H10" s="101" t="s">
        <v>11</v>
      </c>
      <c r="I10" s="101" t="s">
        <v>83</v>
      </c>
      <c r="J10" s="101" t="s">
        <v>73</v>
      </c>
      <c r="K10" s="101" t="s">
        <v>97</v>
      </c>
      <c r="L10" s="101" t="s">
        <v>93</v>
      </c>
      <c r="M10" s="101" t="s">
        <v>110</v>
      </c>
      <c r="N10" s="99">
        <f>IF($H10="","",(AVERAGE(VLOOKUP($H10,Lists!$M$1:$S$6,7,0),VLOOKUP($I10,Lists!$M$1:$S$6,7,0),VLOOKUP($J10,Lists!$M$1:$S$6,7,0),VLOOKUP($K10,Lists!$N$1:$S$6,6,0),VLOOKUP($L10,Lists!$P$1:$S$6,4,0),VLOOKUP($M10,Lists!$O$1:$S$6,5,0))))</f>
        <v>3.8333333333333335</v>
      </c>
      <c r="O10" s="100">
        <f t="shared" si="1"/>
        <v>13.416666666666668</v>
      </c>
      <c r="P10" s="102" t="s">
        <v>372</v>
      </c>
      <c r="Q10" s="128">
        <v>3</v>
      </c>
    </row>
    <row r="11" spans="1:17" s="69" customFormat="1" ht="51" x14ac:dyDescent="0.2">
      <c r="A11" s="135">
        <v>13</v>
      </c>
      <c r="B11" s="87" t="s">
        <v>161</v>
      </c>
      <c r="C11" s="89" t="s">
        <v>255</v>
      </c>
      <c r="D11" s="90" t="s">
        <v>373</v>
      </c>
      <c r="E11" s="101" t="s">
        <v>72</v>
      </c>
      <c r="F11" s="101" t="s">
        <v>62</v>
      </c>
      <c r="G11" s="99">
        <f>IF($E11="","",AVERAGE(VLOOKUP($E11,Lists!$K$1:$S$6,9,0),(VLOOKUP($F11,Lists!$L$1:$S$6,8,0))))</f>
        <v>2</v>
      </c>
      <c r="H11" s="101" t="s">
        <v>11</v>
      </c>
      <c r="I11" s="101" t="s">
        <v>83</v>
      </c>
      <c r="J11" s="101" t="s">
        <v>63</v>
      </c>
      <c r="K11" s="101" t="s">
        <v>92</v>
      </c>
      <c r="L11" s="101" t="s">
        <v>93</v>
      </c>
      <c r="M11" s="101" t="s">
        <v>110</v>
      </c>
      <c r="N11" s="99">
        <f>IF($H11="","",(AVERAGE(VLOOKUP($H11,Lists!$M$1:$S$6,7,0),VLOOKUP($I11,Lists!$M$1:$S$6,7,0),VLOOKUP($J11,Lists!$M$1:$S$6,7,0),VLOOKUP($K11,Lists!$N$1:$S$6,6,0),VLOOKUP($L11,Lists!$P$1:$S$6,4,0),VLOOKUP($M11,Lists!$O$1:$S$6,5,0))))</f>
        <v>3.3333333333333335</v>
      </c>
      <c r="O11" s="100">
        <f t="shared" si="1"/>
        <v>6.666666666666667</v>
      </c>
      <c r="P11" s="129" t="s">
        <v>374</v>
      </c>
      <c r="Q11" s="128">
        <v>4</v>
      </c>
    </row>
    <row r="12" spans="1:17" s="69" customFormat="1" ht="30" x14ac:dyDescent="0.2">
      <c r="A12" s="135">
        <v>14</v>
      </c>
      <c r="B12" s="87" t="s">
        <v>161</v>
      </c>
      <c r="C12" s="89" t="s">
        <v>259</v>
      </c>
      <c r="D12" s="90" t="s">
        <v>256</v>
      </c>
      <c r="E12" s="101" t="s">
        <v>72</v>
      </c>
      <c r="F12" s="101" t="s">
        <v>67</v>
      </c>
      <c r="G12" s="99">
        <f>IF($E12="","",AVERAGE(VLOOKUP($E12,Lists!$K$1:$S$6,9,0),(VLOOKUP($F12,Lists!$L$1:$S$6,8,0))))</f>
        <v>2.5</v>
      </c>
      <c r="H12" s="101" t="s">
        <v>83</v>
      </c>
      <c r="I12" s="101" t="s">
        <v>83</v>
      </c>
      <c r="J12" s="101" t="s">
        <v>11</v>
      </c>
      <c r="K12" s="101" t="s">
        <v>97</v>
      </c>
      <c r="L12" s="101" t="s">
        <v>94</v>
      </c>
      <c r="M12" s="101" t="s">
        <v>69</v>
      </c>
      <c r="N12" s="99">
        <f>IF($H12="","",(AVERAGE(VLOOKUP($H12,Lists!$M$1:$S$6,7,0),VLOOKUP($I12,Lists!$M$1:$S$6,7,0),VLOOKUP($J12,Lists!$M$1:$S$6,7,0),VLOOKUP($K12,Lists!$N$1:$S$6,6,0),VLOOKUP($L12,Lists!$P$1:$S$6,4,0),VLOOKUP($M12,Lists!$O$1:$S$6,5,0))))</f>
        <v>4.5</v>
      </c>
      <c r="O12" s="100">
        <f t="shared" si="1"/>
        <v>11.25</v>
      </c>
      <c r="P12" s="102" t="s">
        <v>291</v>
      </c>
      <c r="Q12" s="128">
        <v>3</v>
      </c>
    </row>
    <row r="13" spans="1:17" s="69" customFormat="1" ht="51" x14ac:dyDescent="0.2">
      <c r="A13" s="135">
        <v>16</v>
      </c>
      <c r="B13" s="87" t="s">
        <v>145</v>
      </c>
      <c r="C13" s="89" t="s">
        <v>288</v>
      </c>
      <c r="D13" s="90" t="s">
        <v>327</v>
      </c>
      <c r="E13" s="101" t="s">
        <v>72</v>
      </c>
      <c r="F13" s="101" t="s">
        <v>100</v>
      </c>
      <c r="G13" s="99">
        <f>IF($E13="","",AVERAGE(VLOOKUP($E13,Lists!$K$1:$S$6,9,0),(VLOOKUP($F13,Lists!$L$1:$S$6,8,0))))</f>
        <v>3</v>
      </c>
      <c r="H13" s="81" t="s">
        <v>11</v>
      </c>
      <c r="I13" s="81" t="s">
        <v>73</v>
      </c>
      <c r="J13" s="81" t="s">
        <v>73</v>
      </c>
      <c r="K13" s="81" t="s">
        <v>92</v>
      </c>
      <c r="L13" s="81" t="s">
        <v>73</v>
      </c>
      <c r="M13" s="101" t="s">
        <v>110</v>
      </c>
      <c r="N13" s="99">
        <f>IF($H13="","",(AVERAGE(VLOOKUP($H13,Lists!$M$1:$S$6,7,0),VLOOKUP($I13,Lists!$M$1:$S$6,7,0),VLOOKUP($J13,Lists!$M$1:$S$6,7,0),VLOOKUP($K13,Lists!$N$1:$S$6,6,0),VLOOKUP($L13,Lists!$P$1:$S$6,4,0),VLOOKUP($M13,Lists!$O$1:$S$6,5,0))))</f>
        <v>3.1666666666666665</v>
      </c>
      <c r="O13" s="100">
        <f t="shared" si="1"/>
        <v>9.5</v>
      </c>
      <c r="P13" s="102" t="s">
        <v>328</v>
      </c>
      <c r="Q13" s="128">
        <v>4</v>
      </c>
    </row>
    <row r="14" spans="1:17" s="69" customFormat="1" ht="63.75" x14ac:dyDescent="0.2">
      <c r="A14" s="134">
        <v>17</v>
      </c>
      <c r="B14" s="87" t="s">
        <v>145</v>
      </c>
      <c r="C14" s="96" t="s">
        <v>178</v>
      </c>
      <c r="D14" s="98" t="s">
        <v>221</v>
      </c>
      <c r="E14" s="101" t="s">
        <v>66</v>
      </c>
      <c r="F14" s="101" t="s">
        <v>82</v>
      </c>
      <c r="G14" s="99">
        <f>IF($E14="","",AVERAGE(VLOOKUP($E14,Lists!$K$1:$S$6,9,0),(VLOOKUP($F14,Lists!$L$1:$S$6,8,0))))</f>
        <v>3.5</v>
      </c>
      <c r="H14" s="101" t="s">
        <v>68</v>
      </c>
      <c r="I14" s="101" t="s">
        <v>73</v>
      </c>
      <c r="J14" s="101" t="s">
        <v>63</v>
      </c>
      <c r="K14" s="101" t="s">
        <v>92</v>
      </c>
      <c r="L14" s="101" t="s">
        <v>73</v>
      </c>
      <c r="M14" s="101" t="s">
        <v>78</v>
      </c>
      <c r="N14" s="99">
        <f>IF($H14="","",(AVERAGE(VLOOKUP($H14,Lists!$M$1:$S$6,7,0),VLOOKUP($I14,Lists!$M$1:$S$6,7,0),VLOOKUP($J14,Lists!$M$1:$S$6,7,0),VLOOKUP($K14,Lists!$N$1:$S$6,6,0),VLOOKUP($L14,Lists!$P$1:$S$6,4,0),VLOOKUP($M14,Lists!$O$1:$S$6,5,0))))</f>
        <v>2.3333333333333335</v>
      </c>
      <c r="O14" s="100">
        <f t="shared" si="0"/>
        <v>8.1666666666666679</v>
      </c>
      <c r="P14" s="102" t="s">
        <v>290</v>
      </c>
      <c r="Q14" s="128">
        <v>3</v>
      </c>
    </row>
    <row r="15" spans="1:17" s="69" customFormat="1" ht="63.75" x14ac:dyDescent="0.2">
      <c r="A15" s="134">
        <v>18</v>
      </c>
      <c r="B15" s="87" t="s">
        <v>146</v>
      </c>
      <c r="C15" s="86" t="s">
        <v>179</v>
      </c>
      <c r="D15" s="98" t="s">
        <v>223</v>
      </c>
      <c r="E15" s="101" t="s">
        <v>66</v>
      </c>
      <c r="F15" s="101" t="s">
        <v>100</v>
      </c>
      <c r="G15" s="99">
        <f>IF($E15="","",AVERAGE(VLOOKUP($E15,Lists!$K$1:$S$6,9,0),(VLOOKUP($F15,Lists!$L$1:$S$6,8,0))))</f>
        <v>2.5</v>
      </c>
      <c r="H15" s="101" t="s">
        <v>73</v>
      </c>
      <c r="I15" s="101" t="s">
        <v>11</v>
      </c>
      <c r="J15" s="101" t="s">
        <v>63</v>
      </c>
      <c r="K15" s="101" t="s">
        <v>63</v>
      </c>
      <c r="L15" s="101" t="s">
        <v>93</v>
      </c>
      <c r="M15" s="101" t="s">
        <v>78</v>
      </c>
      <c r="N15" s="99">
        <f>IF($H15="","",(AVERAGE(VLOOKUP($H15,Lists!$M$1:$S$6,7,0),VLOOKUP($I15,Lists!$M$1:$S$6,7,0),VLOOKUP($J15,Lists!$M$1:$S$6,7,0),VLOOKUP($K15,Lists!$N$1:$S$6,6,0),VLOOKUP($L15,Lists!$P$1:$S$6,4,0),VLOOKUP($M15,Lists!$O$1:$S$6,5,0))))</f>
        <v>2.6666666666666665</v>
      </c>
      <c r="O15" s="100">
        <f>IF($E15="","",$G15*$N15)</f>
        <v>6.6666666666666661</v>
      </c>
      <c r="P15" s="102" t="s">
        <v>222</v>
      </c>
      <c r="Q15" s="128">
        <v>3</v>
      </c>
    </row>
    <row r="16" spans="1:17" s="69" customFormat="1" ht="38.25" x14ac:dyDescent="0.2">
      <c r="A16" s="134">
        <v>20</v>
      </c>
      <c r="B16" s="87" t="s">
        <v>181</v>
      </c>
      <c r="C16" s="89" t="s">
        <v>180</v>
      </c>
      <c r="D16" s="98" t="s">
        <v>197</v>
      </c>
      <c r="E16" s="101" t="s">
        <v>66</v>
      </c>
      <c r="F16" s="101" t="s">
        <v>100</v>
      </c>
      <c r="G16" s="99">
        <f>IF($E16="","",AVERAGE(VLOOKUP($E16,Lists!$K$1:$S$6,9,0),(VLOOKUP($F16,Lists!$L$1:$S$6,8,0))))</f>
        <v>2.5</v>
      </c>
      <c r="H16" s="101" t="s">
        <v>11</v>
      </c>
      <c r="I16" s="101" t="s">
        <v>11</v>
      </c>
      <c r="J16" s="101" t="s">
        <v>63</v>
      </c>
      <c r="K16" s="101" t="s">
        <v>63</v>
      </c>
      <c r="L16" s="101" t="s">
        <v>93</v>
      </c>
      <c r="M16" s="101" t="s">
        <v>110</v>
      </c>
      <c r="N16" s="99">
        <f>IF($H16="","",(AVERAGE(VLOOKUP($H16,Lists!$M$1:$S$6,7,0),VLOOKUP($I16,Lists!$M$1:$S$6,7,0),VLOOKUP($J16,Lists!$M$1:$S$6,7,0),VLOOKUP($K16,Lists!$N$1:$S$6,6,0),VLOOKUP($L16,Lists!$P$1:$S$6,4,0),VLOOKUP($M16,Lists!$O$1:$S$6,5,0))))</f>
        <v>3</v>
      </c>
      <c r="O16" s="100">
        <f t="shared" si="0"/>
        <v>7.5</v>
      </c>
      <c r="P16" s="102" t="s">
        <v>332</v>
      </c>
      <c r="Q16" s="128">
        <v>2</v>
      </c>
    </row>
    <row r="17" spans="1:18" s="69" customFormat="1" ht="51" x14ac:dyDescent="0.2">
      <c r="A17" s="134">
        <v>21</v>
      </c>
      <c r="B17" s="130" t="s">
        <v>164</v>
      </c>
      <c r="C17" s="89" t="s">
        <v>177</v>
      </c>
      <c r="D17" s="98" t="s">
        <v>196</v>
      </c>
      <c r="E17" s="101" t="s">
        <v>76</v>
      </c>
      <c r="F17" s="101" t="s">
        <v>82</v>
      </c>
      <c r="G17" s="99">
        <f>IF($E17="","",AVERAGE(VLOOKUP($E17,Lists!$K$1:$S$6,9,0),(VLOOKUP($F17,Lists!$L$1:$S$6,8,0))))</f>
        <v>4.5</v>
      </c>
      <c r="H17" s="101" t="s">
        <v>68</v>
      </c>
      <c r="I17" s="101" t="s">
        <v>83</v>
      </c>
      <c r="J17" s="101" t="s">
        <v>68</v>
      </c>
      <c r="K17" s="101" t="s">
        <v>97</v>
      </c>
      <c r="L17" s="101" t="s">
        <v>73</v>
      </c>
      <c r="M17" s="101" t="s">
        <v>110</v>
      </c>
      <c r="N17" s="99">
        <f>IF($H17="","",(AVERAGE(VLOOKUP($H17,Lists!$M$1:$S$6,7,0),VLOOKUP($I17,Lists!$M$1:$S$6,7,0),VLOOKUP($J17,Lists!$M$1:$S$6,7,0),VLOOKUP($K17,Lists!$N$1:$S$6,6,0),VLOOKUP($L17,Lists!$P$1:$S$6,4,0),VLOOKUP($M17,Lists!$O$1:$S$6,5,0))))</f>
        <v>3.1666666666666665</v>
      </c>
      <c r="O17" s="100">
        <f>IF($E17="","",$G17*$N17)</f>
        <v>14.25</v>
      </c>
      <c r="P17" s="102" t="s">
        <v>214</v>
      </c>
      <c r="Q17" s="128">
        <v>4</v>
      </c>
    </row>
    <row r="18" spans="1:18" s="69" customFormat="1" ht="38.25" x14ac:dyDescent="0.2">
      <c r="A18" s="133">
        <v>32</v>
      </c>
      <c r="B18" s="87" t="s">
        <v>144</v>
      </c>
      <c r="C18" s="89" t="s">
        <v>285</v>
      </c>
      <c r="D18" s="90" t="s">
        <v>202</v>
      </c>
      <c r="E18" s="101" t="s">
        <v>66</v>
      </c>
      <c r="F18" s="101" t="s">
        <v>100</v>
      </c>
      <c r="G18" s="99">
        <f>IF($E18="","",AVERAGE(VLOOKUP($E18,Lists!$K$1:$S$6,9,0),(VLOOKUP($F18,Lists!$L$1:$S$6,8,0))))</f>
        <v>2.5</v>
      </c>
      <c r="H18" s="101" t="s">
        <v>68</v>
      </c>
      <c r="I18" s="101" t="s">
        <v>73</v>
      </c>
      <c r="J18" s="101" t="s">
        <v>63</v>
      </c>
      <c r="K18" s="101" t="s">
        <v>63</v>
      </c>
      <c r="L18" s="101" t="s">
        <v>91</v>
      </c>
      <c r="M18" s="101" t="s">
        <v>111</v>
      </c>
      <c r="N18" s="99">
        <f>IF($H18="","",(AVERAGE(VLOOKUP($H18,Lists!$M$1:$S$6,7,0),VLOOKUP($I18,Lists!$M$1:$S$6,7,0),VLOOKUP($J18,Lists!$M$1:$S$6,7,0),VLOOKUP($K18,Lists!$N$1:$S$6,6,0),VLOOKUP($L18,Lists!$P$1:$S$6,4,0),VLOOKUP($M18,Lists!$O$1:$S$6,5,0))))</f>
        <v>1.8333333333333333</v>
      </c>
      <c r="O18" s="100">
        <f t="shared" ref="O18:O21" si="2">IF($E18="","",$G18*$N18)</f>
        <v>4.583333333333333</v>
      </c>
      <c r="P18" s="102" t="s">
        <v>225</v>
      </c>
      <c r="Q18" s="128">
        <v>2</v>
      </c>
    </row>
    <row r="19" spans="1:18" s="69" customFormat="1" ht="45" x14ac:dyDescent="0.2">
      <c r="A19" s="133">
        <v>33</v>
      </c>
      <c r="B19" s="98" t="s">
        <v>144</v>
      </c>
      <c r="C19" s="89" t="s">
        <v>165</v>
      </c>
      <c r="D19" s="98" t="s">
        <v>212</v>
      </c>
      <c r="E19" s="101" t="s">
        <v>72</v>
      </c>
      <c r="F19" s="101" t="s">
        <v>77</v>
      </c>
      <c r="G19" s="99">
        <f>IF($E19="","",AVERAGE(VLOOKUP($E19,Lists!$K$1:$S$6,9,0),(VLOOKUP($F19,Lists!$L$1:$S$6,8,0))))</f>
        <v>3.5</v>
      </c>
      <c r="H19" s="101" t="s">
        <v>68</v>
      </c>
      <c r="I19" s="101" t="s">
        <v>73</v>
      </c>
      <c r="J19" s="101" t="s">
        <v>63</v>
      </c>
      <c r="K19" s="101" t="s">
        <v>63</v>
      </c>
      <c r="L19" s="101" t="s">
        <v>91</v>
      </c>
      <c r="M19" s="101" t="s">
        <v>111</v>
      </c>
      <c r="N19" s="99">
        <f>IF($H19="","",(AVERAGE(VLOOKUP($H19,Lists!$M$1:$S$6,7,0),VLOOKUP($I19,Lists!$M$1:$S$6,7,0),VLOOKUP($J19,Lists!$M$1:$S$6,7,0),VLOOKUP($K19,Lists!$N$1:$S$6,6,0),VLOOKUP($L19,Lists!$P$1:$S$6,4,0),VLOOKUP($M19,Lists!$O$1:$S$6,5,0))))</f>
        <v>1.8333333333333333</v>
      </c>
      <c r="O19" s="100">
        <f t="shared" si="2"/>
        <v>6.4166666666666661</v>
      </c>
      <c r="P19" s="102" t="s">
        <v>225</v>
      </c>
      <c r="Q19" s="128">
        <v>3</v>
      </c>
    </row>
    <row r="20" spans="1:18" s="69" customFormat="1" ht="76.5" x14ac:dyDescent="0.2">
      <c r="A20" s="133">
        <v>36</v>
      </c>
      <c r="B20" s="87" t="s">
        <v>153</v>
      </c>
      <c r="C20" s="86" t="s">
        <v>200</v>
      </c>
      <c r="D20" s="98" t="s">
        <v>224</v>
      </c>
      <c r="E20" s="101" t="s">
        <v>66</v>
      </c>
      <c r="F20" s="101" t="s">
        <v>62</v>
      </c>
      <c r="G20" s="99">
        <f>IF($E20="","",AVERAGE(VLOOKUP($E20,Lists!$K$1:$S$6,9,0),(VLOOKUP($F20,Lists!$L$1:$S$6,8,0))))</f>
        <v>1.5</v>
      </c>
      <c r="H20" s="101" t="s">
        <v>11</v>
      </c>
      <c r="I20" s="101" t="s">
        <v>11</v>
      </c>
      <c r="J20" s="101" t="s">
        <v>11</v>
      </c>
      <c r="K20" s="101" t="s">
        <v>98</v>
      </c>
      <c r="L20" s="101" t="s">
        <v>93</v>
      </c>
      <c r="M20" s="101" t="s">
        <v>69</v>
      </c>
      <c r="N20" s="99">
        <f>IF($H20="","",(AVERAGE(VLOOKUP($H20,Lists!$M$1:$S$6,7,0),VLOOKUP($I20,Lists!$M$1:$S$6,7,0),VLOOKUP($J20,Lists!$M$1:$S$6,7,0),VLOOKUP($K20,Lists!$N$1:$S$6,6,0),VLOOKUP($L20,Lists!$P$1:$S$6,4,0),VLOOKUP($M20,Lists!$O$1:$S$6,5,0))))</f>
        <v>4.333333333333333</v>
      </c>
      <c r="O20" s="100">
        <f>IF($E20="","",$G20*$N20)</f>
        <v>6.5</v>
      </c>
      <c r="P20" s="102" t="s">
        <v>286</v>
      </c>
      <c r="Q20" s="128">
        <v>2</v>
      </c>
    </row>
    <row r="21" spans="1:18" s="69" customFormat="1" ht="76.5" x14ac:dyDescent="0.2">
      <c r="A21" s="133">
        <v>38</v>
      </c>
      <c r="B21" s="130" t="s">
        <v>164</v>
      </c>
      <c r="C21" s="86" t="s">
        <v>139</v>
      </c>
      <c r="D21" s="98" t="s">
        <v>226</v>
      </c>
      <c r="E21" s="101" t="s">
        <v>66</v>
      </c>
      <c r="F21" s="101" t="s">
        <v>62</v>
      </c>
      <c r="G21" s="99">
        <f>IF($E21="","",AVERAGE(VLOOKUP($E21,Lists!$K$1:$S$6,9,0),(VLOOKUP($F21,Lists!$L$1:$S$6,8,0))))</f>
        <v>1.5</v>
      </c>
      <c r="H21" s="101" t="s">
        <v>11</v>
      </c>
      <c r="I21" s="101" t="s">
        <v>11</v>
      </c>
      <c r="J21" s="101" t="s">
        <v>63</v>
      </c>
      <c r="K21" s="101" t="s">
        <v>98</v>
      </c>
      <c r="L21" s="101" t="s">
        <v>93</v>
      </c>
      <c r="M21" s="101" t="s">
        <v>110</v>
      </c>
      <c r="N21" s="99">
        <f>IF($H21="","",(AVERAGE(VLOOKUP($H21,Lists!$M$1:$S$6,7,0),VLOOKUP($I21,Lists!$M$1:$S$6,7,0),VLOOKUP($J21,Lists!$M$1:$S$6,7,0),VLOOKUP($K21,Lists!$N$1:$S$6,6,0),VLOOKUP($L21,Lists!$P$1:$S$6,4,0),VLOOKUP($M21,Lists!$O$1:$S$6,5,0))))</f>
        <v>3.6666666666666665</v>
      </c>
      <c r="O21" s="100">
        <f t="shared" si="2"/>
        <v>5.5</v>
      </c>
      <c r="P21" s="102" t="s">
        <v>356</v>
      </c>
      <c r="Q21" s="128">
        <v>2</v>
      </c>
    </row>
    <row r="22" spans="1:18" s="69" customFormat="1" ht="63.75" x14ac:dyDescent="0.2">
      <c r="A22" s="133">
        <v>39</v>
      </c>
      <c r="B22" s="98" t="s">
        <v>170</v>
      </c>
      <c r="C22" s="82" t="s">
        <v>149</v>
      </c>
      <c r="D22" s="98" t="s">
        <v>254</v>
      </c>
      <c r="E22" s="101" t="s">
        <v>66</v>
      </c>
      <c r="F22" s="101" t="s">
        <v>100</v>
      </c>
      <c r="G22" s="99">
        <f>IF($E22="","",AVERAGE(VLOOKUP($E22,Lists!$K$1:$S$6,9,0),(VLOOKUP($F22,Lists!$L$1:$S$6,8,0))))</f>
        <v>2.5</v>
      </c>
      <c r="H22" s="101" t="s">
        <v>73</v>
      </c>
      <c r="I22" s="101" t="s">
        <v>11</v>
      </c>
      <c r="J22" s="101" t="s">
        <v>63</v>
      </c>
      <c r="K22" s="101" t="s">
        <v>63</v>
      </c>
      <c r="L22" s="101" t="s">
        <v>73</v>
      </c>
      <c r="M22" s="101" t="s">
        <v>78</v>
      </c>
      <c r="N22" s="99">
        <f>IF($H22="","",(AVERAGE(VLOOKUP($H22,Lists!$M$1:$S$6,7,0),VLOOKUP($I22,Lists!$M$1:$S$6,7,0),VLOOKUP($J22,Lists!$M$1:$S$6,7,0),VLOOKUP($K22,Lists!$N$1:$S$6,6,0),VLOOKUP($L22,Lists!$P$1:$S$6,4,0),VLOOKUP($M22,Lists!$O$1:$S$6,5,0))))</f>
        <v>2.5</v>
      </c>
      <c r="O22" s="100">
        <f>IF($E22="","",$G22*$N22)</f>
        <v>6.25</v>
      </c>
      <c r="P22" s="102" t="s">
        <v>292</v>
      </c>
      <c r="Q22" s="128">
        <v>3</v>
      </c>
    </row>
    <row r="23" spans="1:18" s="71" customFormat="1" ht="255" x14ac:dyDescent="0.2">
      <c r="A23" s="154">
        <v>44</v>
      </c>
      <c r="B23" s="145" t="s">
        <v>164</v>
      </c>
      <c r="C23" s="155" t="s">
        <v>361</v>
      </c>
      <c r="D23" s="146" t="s">
        <v>381</v>
      </c>
      <c r="E23" s="156" t="s">
        <v>76</v>
      </c>
      <c r="F23" s="156" t="s">
        <v>82</v>
      </c>
      <c r="G23" s="157">
        <v>5</v>
      </c>
      <c r="H23" s="156" t="s">
        <v>11</v>
      </c>
      <c r="I23" s="156" t="s">
        <v>11</v>
      </c>
      <c r="J23" s="156" t="s">
        <v>11</v>
      </c>
      <c r="K23" s="156" t="s">
        <v>63</v>
      </c>
      <c r="L23" s="156" t="s">
        <v>93</v>
      </c>
      <c r="M23" s="156" t="s">
        <v>69</v>
      </c>
      <c r="N23" s="157">
        <v>5</v>
      </c>
      <c r="O23" s="158">
        <f>IF($E23="","",$G23*$N23)</f>
        <v>25</v>
      </c>
      <c r="P23" s="159" t="s">
        <v>375</v>
      </c>
      <c r="Q23" s="128">
        <v>3</v>
      </c>
      <c r="R23" s="160"/>
    </row>
    <row r="24" spans="1:18" s="71" customFormat="1" ht="177.75" customHeight="1" x14ac:dyDescent="0.2">
      <c r="A24" s="73">
        <v>45</v>
      </c>
      <c r="B24" s="74" t="s">
        <v>144</v>
      </c>
      <c r="C24" s="41" t="s">
        <v>382</v>
      </c>
      <c r="D24" s="41" t="s">
        <v>384</v>
      </c>
      <c r="E24" s="76" t="s">
        <v>81</v>
      </c>
      <c r="F24" s="76" t="s">
        <v>62</v>
      </c>
      <c r="G24" s="77">
        <v>4</v>
      </c>
      <c r="H24" s="76" t="s">
        <v>11</v>
      </c>
      <c r="I24" s="76" t="s">
        <v>83</v>
      </c>
      <c r="J24" s="76" t="s">
        <v>63</v>
      </c>
      <c r="K24" s="76" t="s">
        <v>63</v>
      </c>
      <c r="L24" s="76" t="s">
        <v>93</v>
      </c>
      <c r="M24" s="76" t="s">
        <v>69</v>
      </c>
      <c r="N24" s="77">
        <v>4</v>
      </c>
      <c r="O24" s="158">
        <f>IF($E24="","",$G24*$N24)</f>
        <v>16</v>
      </c>
      <c r="P24" s="47" t="s">
        <v>385</v>
      </c>
      <c r="Q24" s="162">
        <v>4</v>
      </c>
    </row>
    <row r="25" spans="1:18" s="71" customFormat="1" ht="14.25" customHeight="1" x14ac:dyDescent="0.2">
      <c r="A25" s="73"/>
      <c r="B25" s="74"/>
      <c r="C25" s="75"/>
      <c r="D25" s="72"/>
      <c r="E25" s="76"/>
      <c r="F25" s="76"/>
      <c r="G25" s="77"/>
      <c r="H25" s="76"/>
      <c r="I25" s="76"/>
      <c r="J25" s="76"/>
      <c r="K25" s="76"/>
      <c r="L25" s="76"/>
      <c r="M25" s="76"/>
      <c r="N25" s="77"/>
      <c r="O25" s="78"/>
      <c r="P25" s="47"/>
      <c r="Q25" s="70"/>
    </row>
    <row r="26" spans="1:18" s="71" customFormat="1" ht="14.25" customHeight="1" x14ac:dyDescent="0.2">
      <c r="A26" s="73"/>
      <c r="B26" s="74"/>
      <c r="C26" s="75"/>
      <c r="D26" s="75"/>
      <c r="E26" s="76"/>
      <c r="F26" s="76"/>
      <c r="G26" s="77" t="str">
        <f>IF($E26="","",AVERAGE(VLOOKUP($E26,Lists!$K$1:$S$6,9,0),(VLOOKUP($F26,Lists!$L$1:$S$6,8,0))))</f>
        <v/>
      </c>
      <c r="H26" s="76"/>
      <c r="I26" s="76"/>
      <c r="J26" s="76"/>
      <c r="K26" s="76"/>
      <c r="L26" s="76"/>
      <c r="M26" s="76"/>
      <c r="N26" s="77" t="str">
        <f>IF($H26="","",(AVERAGE(VLOOKUP($H26,Lists!$M$1:$S$6,7,0),VLOOKUP($I26,Lists!$M$1:$S$6,7,0),VLOOKUP($J26,Lists!$M$1:$S$6,7,0),VLOOKUP($K26,Lists!$N$1:$S$6,6,0),VLOOKUP($L26,Lists!$P$1:$S$6,4,0),VLOOKUP($M26,Lists!$O$1:$S$6,5,0))))</f>
        <v/>
      </c>
      <c r="O26" s="78" t="str">
        <f t="shared" ref="O26:O37" si="3">IF($E26="","",$G26*$N26)</f>
        <v/>
      </c>
      <c r="P26" s="47"/>
      <c r="Q26" s="70"/>
    </row>
    <row r="27" spans="1:18" s="71" customFormat="1" ht="14.25" customHeight="1" x14ac:dyDescent="0.2">
      <c r="A27" s="73"/>
      <c r="B27" s="74"/>
      <c r="C27" s="75"/>
      <c r="D27" s="75"/>
      <c r="E27" s="76"/>
      <c r="F27" s="76"/>
      <c r="G27" s="77" t="str">
        <f>IF($E27="","",AVERAGE(VLOOKUP($E27,Lists!$K$1:$S$6,9,0),(VLOOKUP($F27,Lists!$L$1:$S$6,8,0))))</f>
        <v/>
      </c>
      <c r="H27" s="76"/>
      <c r="I27" s="76"/>
      <c r="J27" s="76"/>
      <c r="K27" s="76"/>
      <c r="L27" s="76"/>
      <c r="M27" s="76"/>
      <c r="N27" s="77" t="str">
        <f>IF($H27="","",(AVERAGE(VLOOKUP($H27,Lists!$M$1:$S$6,7,0),VLOOKUP($I27,Lists!$M$1:$S$6,7,0),VLOOKUP($J27,Lists!$M$1:$S$6,7,0),VLOOKUP($K27,Lists!$N$1:$S$6,6,0),VLOOKUP($L27,Lists!$P$1:$S$6,4,0),VLOOKUP($M27,Lists!$O$1:$S$6,5,0))))</f>
        <v/>
      </c>
      <c r="O27" s="78" t="str">
        <f t="shared" si="3"/>
        <v/>
      </c>
      <c r="P27" s="47"/>
      <c r="Q27" s="70"/>
    </row>
    <row r="28" spans="1:18" s="71" customFormat="1" ht="14.25" customHeight="1" x14ac:dyDescent="0.2">
      <c r="A28" s="73"/>
      <c r="B28" s="74"/>
      <c r="C28" s="75"/>
      <c r="D28" s="75"/>
      <c r="E28" s="76"/>
      <c r="F28" s="76"/>
      <c r="G28" s="77" t="str">
        <f>IF($E28="","",AVERAGE(VLOOKUP($E28,Lists!$K$1:$S$6,9,0),(VLOOKUP($F28,Lists!$L$1:$S$6,8,0))))</f>
        <v/>
      </c>
      <c r="H28" s="76"/>
      <c r="I28" s="76"/>
      <c r="J28" s="76"/>
      <c r="K28" s="76"/>
      <c r="L28" s="76"/>
      <c r="M28" s="76"/>
      <c r="N28" s="77" t="str">
        <f>IF($H28="","",(AVERAGE(VLOOKUP($H28,Lists!$M$1:$S$6,7,0),VLOOKUP($I28,Lists!$M$1:$S$6,7,0),VLOOKUP($J28,Lists!$M$1:$S$6,7,0),VLOOKUP($K28,Lists!$N$1:$S$6,6,0),VLOOKUP($L28,Lists!$P$1:$S$6,4,0),VLOOKUP($M28,Lists!$O$1:$S$6,5,0))))</f>
        <v/>
      </c>
      <c r="O28" s="78" t="str">
        <f t="shared" si="3"/>
        <v/>
      </c>
      <c r="P28" s="47"/>
      <c r="Q28" s="70"/>
    </row>
    <row r="29" spans="1:18" s="71" customFormat="1" ht="14.25" customHeight="1" x14ac:dyDescent="0.2">
      <c r="A29" s="73"/>
      <c r="B29" s="74"/>
      <c r="C29" s="75"/>
      <c r="D29" s="75"/>
      <c r="E29" s="76"/>
      <c r="F29" s="76"/>
      <c r="G29" s="77" t="str">
        <f>IF($E29="","",AVERAGE(VLOOKUP($E29,Lists!$K$1:$S$6,9,0),(VLOOKUP($F29,Lists!$L$1:$S$6,8,0))))</f>
        <v/>
      </c>
      <c r="H29" s="76"/>
      <c r="I29" s="76"/>
      <c r="J29" s="76"/>
      <c r="K29" s="76"/>
      <c r="L29" s="76"/>
      <c r="M29" s="76"/>
      <c r="N29" s="77" t="str">
        <f>IF($H29="","",(AVERAGE(VLOOKUP($H29,Lists!$M$1:$S$6,7,0),VLOOKUP($I29,Lists!$M$1:$S$6,7,0),VLOOKUP($J29,Lists!$M$1:$S$6,7,0),VLOOKUP($K29,Lists!$N$1:$S$6,6,0),VLOOKUP($L29,Lists!$P$1:$S$6,4,0),VLOOKUP($M29,Lists!$O$1:$S$6,5,0))))</f>
        <v/>
      </c>
      <c r="O29" s="78" t="str">
        <f t="shared" si="3"/>
        <v/>
      </c>
      <c r="P29" s="47"/>
      <c r="Q29" s="70"/>
    </row>
    <row r="30" spans="1:18" s="71" customFormat="1" ht="14.25" customHeight="1" x14ac:dyDescent="0.2">
      <c r="A30" s="73"/>
      <c r="B30" s="74"/>
      <c r="C30" s="75"/>
      <c r="D30" s="75"/>
      <c r="E30" s="76"/>
      <c r="F30" s="76"/>
      <c r="G30" s="77" t="str">
        <f>IF($E30="","",AVERAGE(VLOOKUP($E30,Lists!$K$1:$S$6,9,0),(VLOOKUP($F30,Lists!$L$1:$S$6,8,0))))</f>
        <v/>
      </c>
      <c r="H30" s="76"/>
      <c r="I30" s="76"/>
      <c r="J30" s="76"/>
      <c r="K30" s="76"/>
      <c r="L30" s="76"/>
      <c r="M30" s="76"/>
      <c r="N30" s="77" t="str">
        <f>IF($H30="","",(AVERAGE(VLOOKUP($H30,Lists!$M$1:$S$6,7,0),VLOOKUP($I30,Lists!$M$1:$S$6,7,0),VLOOKUP($J30,Lists!$M$1:$S$6,7,0),VLOOKUP($K30,Lists!$N$1:$S$6,6,0),VLOOKUP($L30,Lists!$P$1:$S$6,4,0),VLOOKUP($M30,Lists!$O$1:$S$6,5,0))))</f>
        <v/>
      </c>
      <c r="O30" s="78" t="str">
        <f t="shared" si="3"/>
        <v/>
      </c>
      <c r="P30" s="47"/>
      <c r="Q30" s="70"/>
    </row>
    <row r="31" spans="1:18" s="71" customFormat="1" ht="14.25" customHeight="1" x14ac:dyDescent="0.2">
      <c r="A31" s="73"/>
      <c r="B31" s="74"/>
      <c r="C31" s="75"/>
      <c r="D31" s="75"/>
      <c r="E31" s="76"/>
      <c r="F31" s="76"/>
      <c r="G31" s="77" t="str">
        <f>IF($E31="","",AVERAGE(VLOOKUP($E31,Lists!$K$1:$S$6,9,0),(VLOOKUP($F31,Lists!$L$1:$S$6,8,0))))</f>
        <v/>
      </c>
      <c r="H31" s="76"/>
      <c r="I31" s="76"/>
      <c r="J31" s="76"/>
      <c r="K31" s="76"/>
      <c r="L31" s="76"/>
      <c r="M31" s="76"/>
      <c r="N31" s="77" t="str">
        <f>IF($H31="","",(AVERAGE(VLOOKUP($H31,Lists!$M$1:$S$6,7,0),VLOOKUP($I31,Lists!$M$1:$S$6,7,0),VLOOKUP($J31,Lists!$M$1:$S$6,7,0),VLOOKUP($K31,Lists!$N$1:$S$6,6,0),VLOOKUP($L31,Lists!$P$1:$S$6,4,0),VLOOKUP($M31,Lists!$O$1:$S$6,5,0))))</f>
        <v/>
      </c>
      <c r="O31" s="78" t="str">
        <f t="shared" si="3"/>
        <v/>
      </c>
      <c r="P31" s="47"/>
      <c r="Q31" s="70"/>
    </row>
    <row r="32" spans="1:18" s="71" customFormat="1" ht="14.25" customHeight="1" x14ac:dyDescent="0.2">
      <c r="A32" s="73"/>
      <c r="B32" s="74"/>
      <c r="C32" s="75"/>
      <c r="D32" s="75"/>
      <c r="E32" s="76"/>
      <c r="F32" s="76"/>
      <c r="G32" s="77" t="str">
        <f>IF($E32="","",AVERAGE(VLOOKUP($E32,Lists!$K$1:$S$6,9,0),(VLOOKUP($F32,Lists!$L$1:$S$6,8,0))))</f>
        <v/>
      </c>
      <c r="H32" s="76"/>
      <c r="I32" s="76"/>
      <c r="J32" s="76"/>
      <c r="K32" s="76"/>
      <c r="L32" s="76"/>
      <c r="M32" s="76"/>
      <c r="N32" s="77" t="str">
        <f>IF($H32="","",(AVERAGE(VLOOKUP($H32,Lists!$M$1:$S$6,7,0),VLOOKUP($I32,Lists!$M$1:$S$6,7,0),VLOOKUP($J32,Lists!$M$1:$S$6,7,0),VLOOKUP($K32,Lists!$N$1:$S$6,6,0),VLOOKUP($L32,Lists!$P$1:$S$6,4,0),VLOOKUP($M32,Lists!$O$1:$S$6,5,0))))</f>
        <v/>
      </c>
      <c r="O32" s="78" t="str">
        <f t="shared" si="3"/>
        <v/>
      </c>
      <c r="P32" s="47"/>
      <c r="Q32" s="70"/>
    </row>
    <row r="33" spans="1:17" s="71" customFormat="1" ht="14.25" customHeight="1" x14ac:dyDescent="0.2">
      <c r="A33" s="73"/>
      <c r="B33" s="74"/>
      <c r="C33" s="75"/>
      <c r="D33" s="75"/>
      <c r="E33" s="76"/>
      <c r="F33" s="76"/>
      <c r="G33" s="77" t="str">
        <f>IF($E33="","",AVERAGE(VLOOKUP($E33,Lists!$K$1:$S$6,9,0),(VLOOKUP($F33,Lists!$L$1:$S$6,8,0))))</f>
        <v/>
      </c>
      <c r="H33" s="76"/>
      <c r="I33" s="76"/>
      <c r="J33" s="76"/>
      <c r="K33" s="76"/>
      <c r="L33" s="76"/>
      <c r="M33" s="76"/>
      <c r="N33" s="77" t="str">
        <f>IF($H33="","",(AVERAGE(VLOOKUP($H33,Lists!$M$1:$S$6,7,0),VLOOKUP($I33,Lists!$M$1:$S$6,7,0),VLOOKUP($J33,Lists!$M$1:$S$6,7,0),VLOOKUP($K33,Lists!$N$1:$S$6,6,0),VLOOKUP($L33,Lists!$P$1:$S$6,4,0),VLOOKUP($M33,Lists!$O$1:$S$6,5,0))))</f>
        <v/>
      </c>
      <c r="O33" s="78" t="str">
        <f t="shared" si="3"/>
        <v/>
      </c>
      <c r="P33" s="47"/>
      <c r="Q33" s="70"/>
    </row>
    <row r="34" spans="1:17" s="71" customFormat="1" ht="14.25" customHeight="1" x14ac:dyDescent="0.2">
      <c r="A34" s="73"/>
      <c r="B34" s="74"/>
      <c r="C34" s="75"/>
      <c r="D34" s="75"/>
      <c r="E34" s="76"/>
      <c r="F34" s="76"/>
      <c r="G34" s="77" t="str">
        <f>IF($E34="","",AVERAGE(VLOOKUP($E34,Lists!$K$1:$S$6,9,0),(VLOOKUP($F34,Lists!$L$1:$S$6,8,0))))</f>
        <v/>
      </c>
      <c r="H34" s="76"/>
      <c r="I34" s="76"/>
      <c r="J34" s="76"/>
      <c r="K34" s="76"/>
      <c r="L34" s="76"/>
      <c r="M34" s="76"/>
      <c r="N34" s="77" t="str">
        <f>IF($H34="","",(AVERAGE(VLOOKUP($H34,Lists!$M$1:$S$6,7,0),VLOOKUP($I34,Lists!$M$1:$S$6,7,0),VLOOKUP($J34,Lists!$M$1:$S$6,7,0),VLOOKUP($K34,Lists!$N$1:$S$6,6,0),VLOOKUP($L34,Lists!$P$1:$S$6,4,0),VLOOKUP($M34,Lists!$O$1:$S$6,5,0))))</f>
        <v/>
      </c>
      <c r="O34" s="78" t="str">
        <f t="shared" si="3"/>
        <v/>
      </c>
      <c r="P34" s="47"/>
      <c r="Q34" s="70"/>
    </row>
    <row r="35" spans="1:17" s="71" customFormat="1" ht="14.25" customHeight="1" x14ac:dyDescent="0.2">
      <c r="A35" s="73"/>
      <c r="B35" s="74"/>
      <c r="C35" s="75"/>
      <c r="D35" s="75"/>
      <c r="E35" s="76"/>
      <c r="F35" s="76"/>
      <c r="G35" s="77" t="str">
        <f>IF($E35="","",AVERAGE(VLOOKUP($E35,Lists!$K$1:$S$6,9,0),(VLOOKUP($F35,Lists!$L$1:$S$6,8,0))))</f>
        <v/>
      </c>
      <c r="H35" s="76"/>
      <c r="I35" s="76"/>
      <c r="J35" s="76"/>
      <c r="K35" s="76"/>
      <c r="L35" s="76"/>
      <c r="M35" s="76"/>
      <c r="N35" s="77" t="str">
        <f>IF($H35="","",(AVERAGE(VLOOKUP($H35,Lists!$M$1:$S$6,7,0),VLOOKUP($I35,Lists!$M$1:$S$6,7,0),VLOOKUP($J35,Lists!$M$1:$S$6,7,0),VLOOKUP($K35,Lists!$N$1:$S$6,6,0),VLOOKUP($L35,Lists!$P$1:$S$6,4,0),VLOOKUP($M35,Lists!$O$1:$S$6,5,0))))</f>
        <v/>
      </c>
      <c r="O35" s="78" t="str">
        <f t="shared" si="3"/>
        <v/>
      </c>
      <c r="P35" s="47"/>
      <c r="Q35" s="70"/>
    </row>
    <row r="36" spans="1:17" s="71" customFormat="1" ht="14.25" customHeight="1" x14ac:dyDescent="0.2">
      <c r="A36" s="73"/>
      <c r="B36" s="74"/>
      <c r="C36" s="75"/>
      <c r="D36" s="75"/>
      <c r="E36" s="76"/>
      <c r="F36" s="76"/>
      <c r="G36" s="77" t="str">
        <f>IF($E36="","",AVERAGE(VLOOKUP($E36,Lists!$K$1:$S$6,9,0),(VLOOKUP($F36,Lists!$L$1:$S$6,8,0))))</f>
        <v/>
      </c>
      <c r="H36" s="76"/>
      <c r="I36" s="76"/>
      <c r="J36" s="76"/>
      <c r="K36" s="76"/>
      <c r="L36" s="76"/>
      <c r="M36" s="76"/>
      <c r="N36" s="77" t="str">
        <f>IF($H36="","",(AVERAGE(VLOOKUP($H36,Lists!$M$1:$S$6,7,0),VLOOKUP($I36,Lists!$M$1:$S$6,7,0),VLOOKUP($J36,Lists!$M$1:$S$6,7,0),VLOOKUP($K36,Lists!$N$1:$S$6,6,0),VLOOKUP($L36,Lists!$P$1:$S$6,4,0),VLOOKUP($M36,Lists!$O$1:$S$6,5,0))))</f>
        <v/>
      </c>
      <c r="O36" s="78" t="str">
        <f t="shared" si="3"/>
        <v/>
      </c>
      <c r="P36" s="47"/>
      <c r="Q36" s="70"/>
    </row>
    <row r="37" spans="1:17" s="71" customFormat="1" ht="14.25" customHeight="1" x14ac:dyDescent="0.2">
      <c r="A37" s="73"/>
      <c r="B37" s="74"/>
      <c r="C37" s="75"/>
      <c r="D37" s="75"/>
      <c r="E37" s="76"/>
      <c r="F37" s="76"/>
      <c r="G37" s="77" t="str">
        <f>IF($E37="","",AVERAGE(VLOOKUP($E37,Lists!$K$1:$S$6,9,0),(VLOOKUP($F37,Lists!$L$1:$S$6,8,0))))</f>
        <v/>
      </c>
      <c r="H37" s="76"/>
      <c r="I37" s="76"/>
      <c r="J37" s="76"/>
      <c r="K37" s="76"/>
      <c r="L37" s="76"/>
      <c r="M37" s="76"/>
      <c r="N37" s="77" t="str">
        <f>IF($H37="","",(AVERAGE(VLOOKUP($H37,Lists!$M$1:$S$6,7,0),VLOOKUP($I37,Lists!$M$1:$S$6,7,0),VLOOKUP($J37,Lists!$M$1:$S$6,7,0),VLOOKUP($K37,Lists!$N$1:$S$6,6,0),VLOOKUP($L37,Lists!$P$1:$S$6,4,0),VLOOKUP($M37,Lists!$O$1:$S$6,5,0))))</f>
        <v/>
      </c>
      <c r="O37" s="78" t="str">
        <f t="shared" si="3"/>
        <v/>
      </c>
      <c r="P37" s="47"/>
      <c r="Q37" s="70"/>
    </row>
    <row r="38" spans="1:17" s="71" customFormat="1" ht="14.25" customHeight="1" x14ac:dyDescent="0.2">
      <c r="A38" s="73"/>
      <c r="B38" s="74"/>
      <c r="C38" s="75"/>
      <c r="D38" s="75"/>
      <c r="E38" s="76"/>
      <c r="F38" s="76"/>
      <c r="G38" s="77" t="str">
        <f>IF($E38="","",AVERAGE(VLOOKUP($E38,Lists!$K$1:$S$6,9,0),(VLOOKUP($F38,Lists!$L$1:$S$6,8,0))))</f>
        <v/>
      </c>
      <c r="H38" s="76"/>
      <c r="I38" s="76"/>
      <c r="J38" s="76"/>
      <c r="K38" s="76"/>
      <c r="L38" s="76"/>
      <c r="M38" s="76"/>
      <c r="N38" s="77" t="str">
        <f>IF($H38="","",(AVERAGE(VLOOKUP($H38,Lists!$M$1:$S$6,7,0),VLOOKUP($I38,Lists!$M$1:$S$6,7,0),VLOOKUP($J38,Lists!$M$1:$S$6,7,0),VLOOKUP($K38,Lists!$N$1:$S$6,6,0),VLOOKUP($L38,Lists!$P$1:$S$6,4,0),VLOOKUP($M38,Lists!$O$1:$S$6,5,0))))</f>
        <v/>
      </c>
      <c r="O38" s="78" t="str">
        <f t="shared" si="0"/>
        <v/>
      </c>
      <c r="P38" s="47"/>
      <c r="Q38" s="70"/>
    </row>
    <row r="39" spans="1:17" s="71" customFormat="1" ht="14.25" customHeight="1" x14ac:dyDescent="0.2">
      <c r="A39" s="73"/>
      <c r="B39" s="74"/>
      <c r="C39" s="75"/>
      <c r="D39" s="75"/>
      <c r="E39" s="76"/>
      <c r="F39" s="76"/>
      <c r="G39" s="77" t="str">
        <f>IF($E39="","",AVERAGE(VLOOKUP($E39,Lists!$K$1:$S$6,9,0),(VLOOKUP($F39,Lists!$L$1:$S$6,8,0))))</f>
        <v/>
      </c>
      <c r="H39" s="76"/>
      <c r="I39" s="76"/>
      <c r="J39" s="76"/>
      <c r="K39" s="76"/>
      <c r="L39" s="76"/>
      <c r="M39" s="76"/>
      <c r="N39" s="77" t="str">
        <f>IF($H39="","",(AVERAGE(VLOOKUP($H39,Lists!$M$1:$S$6,7,0),VLOOKUP($I39,Lists!$M$1:$S$6,7,0),VLOOKUP($J39,Lists!$M$1:$S$6,7,0),VLOOKUP($K39,Lists!$N$1:$S$6,6,0),VLOOKUP($L39,Lists!$P$1:$S$6,4,0),VLOOKUP($M39,Lists!$O$1:$S$6,5,0))))</f>
        <v/>
      </c>
      <c r="O39" s="78" t="str">
        <f t="shared" si="0"/>
        <v/>
      </c>
      <c r="P39" s="47"/>
      <c r="Q39" s="70"/>
    </row>
    <row r="40" spans="1:17" s="71" customFormat="1" ht="14.25" customHeight="1" x14ac:dyDescent="0.2">
      <c r="A40" s="73"/>
      <c r="B40" s="74"/>
      <c r="C40" s="75"/>
      <c r="D40" s="75"/>
      <c r="E40" s="76"/>
      <c r="F40" s="76"/>
      <c r="G40" s="77" t="str">
        <f>IF($E40="","",AVERAGE(VLOOKUP($E40,Lists!$K$1:$S$6,9,0),(VLOOKUP($F40,Lists!$L$1:$S$6,8,0))))</f>
        <v/>
      </c>
      <c r="H40" s="76"/>
      <c r="I40" s="76"/>
      <c r="J40" s="76"/>
      <c r="K40" s="76"/>
      <c r="L40" s="76"/>
      <c r="M40" s="76"/>
      <c r="N40" s="77" t="str">
        <f>IF($H40="","",(AVERAGE(VLOOKUP($H40,Lists!$M$1:$S$6,7,0),VLOOKUP($I40,Lists!$M$1:$S$6,7,0),VLOOKUP($J40,Lists!$M$1:$S$6,7,0),VLOOKUP($K40,Lists!$N$1:$S$6,6,0),VLOOKUP($L40,Lists!$P$1:$S$6,4,0),VLOOKUP($M40,Lists!$O$1:$S$6,5,0))))</f>
        <v/>
      </c>
      <c r="O40" s="78" t="str">
        <f t="shared" si="0"/>
        <v/>
      </c>
      <c r="P40" s="47"/>
      <c r="Q40" s="70"/>
    </row>
    <row r="41" spans="1:17" s="71" customFormat="1" ht="14.25" customHeight="1" x14ac:dyDescent="0.2">
      <c r="A41" s="73"/>
      <c r="B41" s="74"/>
      <c r="C41" s="75"/>
      <c r="D41" s="75"/>
      <c r="E41" s="76"/>
      <c r="F41" s="76"/>
      <c r="G41" s="77" t="str">
        <f>IF($E41="","",AVERAGE(VLOOKUP($E41,Lists!$K$1:$S$6,9,0),(VLOOKUP($F41,Lists!$L$1:$S$6,8,0))))</f>
        <v/>
      </c>
      <c r="H41" s="76"/>
      <c r="I41" s="76"/>
      <c r="J41" s="76"/>
      <c r="K41" s="76"/>
      <c r="L41" s="76"/>
      <c r="M41" s="76"/>
      <c r="N41" s="77" t="str">
        <f>IF($H41="","",(AVERAGE(VLOOKUP($H41,Lists!$M$1:$S$6,7,0),VLOOKUP($I41,Lists!$M$1:$S$6,7,0),VLOOKUP($J41,Lists!$M$1:$S$6,7,0),VLOOKUP($K41,Lists!$N$1:$S$6,6,0),VLOOKUP($L41,Lists!$P$1:$S$6,4,0),VLOOKUP($M41,Lists!$O$1:$S$6,5,0))))</f>
        <v/>
      </c>
      <c r="O41" s="78" t="str">
        <f t="shared" si="0"/>
        <v/>
      </c>
      <c r="P41" s="47"/>
      <c r="Q41" s="70"/>
    </row>
    <row r="42" spans="1:17" s="71" customFormat="1" ht="14.25" customHeight="1" x14ac:dyDescent="0.2">
      <c r="A42" s="73"/>
      <c r="B42" s="74"/>
      <c r="C42" s="75"/>
      <c r="D42" s="75"/>
      <c r="E42" s="76"/>
      <c r="F42" s="76"/>
      <c r="G42" s="77" t="str">
        <f>IF($E42="","",AVERAGE(VLOOKUP($E42,Lists!$K$1:$S$6,9,0),(VLOOKUP($F42,Lists!$L$1:$S$6,8,0))))</f>
        <v/>
      </c>
      <c r="H42" s="76"/>
      <c r="I42" s="76"/>
      <c r="J42" s="76"/>
      <c r="K42" s="76"/>
      <c r="L42" s="76"/>
      <c r="M42" s="76"/>
      <c r="N42" s="77" t="str">
        <f>IF($H42="","",(AVERAGE(VLOOKUP($H42,Lists!$M$1:$S$6,7,0),VLOOKUP($I42,Lists!$M$1:$S$6,7,0),VLOOKUP($J42,Lists!$M$1:$S$6,7,0),VLOOKUP($K42,Lists!$N$1:$S$6,6,0),VLOOKUP($L42,Lists!$P$1:$S$6,4,0),VLOOKUP($M42,Lists!$O$1:$S$6,5,0))))</f>
        <v/>
      </c>
      <c r="O42" s="78" t="str">
        <f t="shared" si="0"/>
        <v/>
      </c>
      <c r="P42" s="47"/>
      <c r="Q42" s="70"/>
    </row>
    <row r="43" spans="1:17" s="71" customFormat="1" ht="14.25" customHeight="1" x14ac:dyDescent="0.2">
      <c r="A43" s="73"/>
      <c r="B43" s="74"/>
      <c r="C43" s="75"/>
      <c r="D43" s="75"/>
      <c r="E43" s="76"/>
      <c r="F43" s="76"/>
      <c r="G43" s="77" t="str">
        <f>IF($E43="","",AVERAGE(VLOOKUP($E43,Lists!$K$1:$S$6,9,0),(VLOOKUP($F43,Lists!$L$1:$S$6,8,0))))</f>
        <v/>
      </c>
      <c r="H43" s="76"/>
      <c r="I43" s="76"/>
      <c r="J43" s="76"/>
      <c r="K43" s="76"/>
      <c r="L43" s="76"/>
      <c r="M43" s="76"/>
      <c r="N43" s="77" t="str">
        <f>IF($H43="","",(AVERAGE(VLOOKUP($H43,Lists!$M$1:$S$6,7,0),VLOOKUP($I43,Lists!$M$1:$S$6,7,0),VLOOKUP($J43,Lists!$M$1:$S$6,7,0),VLOOKUP($K43,Lists!$N$1:$S$6,6,0),VLOOKUP($L43,Lists!$P$1:$S$6,4,0),VLOOKUP($M43,Lists!$O$1:$S$6,5,0))))</f>
        <v/>
      </c>
      <c r="O43" s="78" t="str">
        <f t="shared" si="0"/>
        <v/>
      </c>
      <c r="P43" s="47"/>
      <c r="Q43" s="70"/>
    </row>
    <row r="44" spans="1:17" s="71" customFormat="1" ht="14.25" customHeight="1" x14ac:dyDescent="0.2">
      <c r="A44" s="73"/>
      <c r="B44" s="74"/>
      <c r="C44" s="75"/>
      <c r="D44" s="75"/>
      <c r="E44" s="76"/>
      <c r="F44" s="76"/>
      <c r="G44" s="77" t="str">
        <f>IF($E44="","",AVERAGE(VLOOKUP($E44,Lists!$K$1:$S$6,9,0),(VLOOKUP($F44,Lists!$L$1:$S$6,8,0))))</f>
        <v/>
      </c>
      <c r="H44" s="76"/>
      <c r="I44" s="76"/>
      <c r="J44" s="76"/>
      <c r="K44" s="76"/>
      <c r="L44" s="76"/>
      <c r="M44" s="76"/>
      <c r="N44" s="77" t="str">
        <f>IF($H44="","",(AVERAGE(VLOOKUP($H44,Lists!$M$1:$S$6,7,0),VLOOKUP($I44,Lists!$M$1:$S$6,7,0),VLOOKUP($J44,Lists!$M$1:$S$6,7,0),VLOOKUP($K44,Lists!$N$1:$S$6,6,0),VLOOKUP($L44,Lists!$P$1:$S$6,4,0),VLOOKUP($M44,Lists!$O$1:$S$6,5,0))))</f>
        <v/>
      </c>
      <c r="O44" s="78" t="str">
        <f t="shared" si="0"/>
        <v/>
      </c>
      <c r="P44" s="47"/>
      <c r="Q44" s="70"/>
    </row>
    <row r="45" spans="1:17" s="71" customFormat="1" ht="14.25" customHeight="1" x14ac:dyDescent="0.2">
      <c r="A45" s="73"/>
      <c r="B45" s="74"/>
      <c r="C45" s="75"/>
      <c r="D45" s="75"/>
      <c r="E45" s="76"/>
      <c r="F45" s="76"/>
      <c r="G45" s="77" t="str">
        <f>IF($E45="","",AVERAGE(VLOOKUP($E45,Lists!$K$1:$S$6,9,0),(VLOOKUP($F45,Lists!$L$1:$S$6,8,0))))</f>
        <v/>
      </c>
      <c r="H45" s="76"/>
      <c r="I45" s="76"/>
      <c r="J45" s="76"/>
      <c r="K45" s="76"/>
      <c r="L45" s="76"/>
      <c r="M45" s="76"/>
      <c r="N45" s="77" t="str">
        <f>IF($H45="","",(AVERAGE(VLOOKUP($H45,Lists!$M$1:$S$6,7,0),VLOOKUP($I45,Lists!$M$1:$S$6,7,0),VLOOKUP($J45,Lists!$M$1:$S$6,7,0),VLOOKUP($K45,Lists!$N$1:$S$6,6,0),VLOOKUP($L45,Lists!$P$1:$S$6,4,0),VLOOKUP($M45,Lists!$O$1:$S$6,5,0))))</f>
        <v/>
      </c>
      <c r="O45" s="78" t="str">
        <f t="shared" si="0"/>
        <v/>
      </c>
      <c r="P45" s="47"/>
      <c r="Q45" s="70"/>
    </row>
    <row r="46" spans="1:17" s="71" customFormat="1" ht="14.25" customHeight="1" x14ac:dyDescent="0.2">
      <c r="A46" s="73"/>
      <c r="B46" s="74"/>
      <c r="C46" s="75"/>
      <c r="D46" s="75"/>
      <c r="E46" s="76"/>
      <c r="F46" s="76"/>
      <c r="G46" s="77" t="str">
        <f>IF($E46="","",AVERAGE(VLOOKUP($E46,Lists!$K$1:$S$6,9,0),(VLOOKUP($F46,Lists!$L$1:$S$6,8,0))))</f>
        <v/>
      </c>
      <c r="H46" s="76"/>
      <c r="I46" s="76"/>
      <c r="J46" s="76"/>
      <c r="K46" s="76"/>
      <c r="L46" s="76"/>
      <c r="M46" s="76"/>
      <c r="N46" s="77" t="str">
        <f>IF($H46="","",(AVERAGE(VLOOKUP($H46,Lists!$M$1:$S$6,7,0),VLOOKUP($I46,Lists!$M$1:$S$6,7,0),VLOOKUP($J46,Lists!$M$1:$S$6,7,0),VLOOKUP($K46,Lists!$N$1:$S$6,6,0),VLOOKUP($L46,Lists!$P$1:$S$6,4,0),VLOOKUP($M46,Lists!$O$1:$S$6,5,0))))</f>
        <v/>
      </c>
      <c r="O46" s="78" t="str">
        <f t="shared" si="0"/>
        <v/>
      </c>
      <c r="P46" s="47"/>
      <c r="Q46" s="70"/>
    </row>
    <row r="47" spans="1:17" s="71" customFormat="1" ht="14.25" customHeight="1" x14ac:dyDescent="0.2">
      <c r="A47" s="73"/>
      <c r="B47" s="74"/>
      <c r="C47" s="75"/>
      <c r="D47" s="75"/>
      <c r="E47" s="76"/>
      <c r="F47" s="76"/>
      <c r="G47" s="77" t="str">
        <f>IF($E47="","",AVERAGE(VLOOKUP($E47,Lists!$K$1:$S$6,9,0),(VLOOKUP($F47,Lists!$L$1:$S$6,8,0))))</f>
        <v/>
      </c>
      <c r="H47" s="76"/>
      <c r="I47" s="76"/>
      <c r="J47" s="76"/>
      <c r="K47" s="76"/>
      <c r="L47" s="76"/>
      <c r="M47" s="76"/>
      <c r="N47" s="77" t="str">
        <f>IF($H47="","",(AVERAGE(VLOOKUP($H47,Lists!$M$1:$S$6,7,0),VLOOKUP($I47,Lists!$M$1:$S$6,7,0),VLOOKUP($J47,Lists!$M$1:$S$6,7,0),VLOOKUP($K47,Lists!$N$1:$S$6,6,0),VLOOKUP($L47,Lists!$P$1:$S$6,4,0),VLOOKUP($M47,Lists!$O$1:$S$6,5,0))))</f>
        <v/>
      </c>
      <c r="O47" s="78" t="str">
        <f t="shared" si="0"/>
        <v/>
      </c>
      <c r="P47" s="47"/>
      <c r="Q47" s="70"/>
    </row>
    <row r="48" spans="1:17" s="71" customFormat="1" ht="14.25" customHeight="1" x14ac:dyDescent="0.2">
      <c r="A48" s="73"/>
      <c r="B48" s="74"/>
      <c r="C48" s="75"/>
      <c r="D48" s="75"/>
      <c r="E48" s="76"/>
      <c r="F48" s="76"/>
      <c r="G48" s="77" t="str">
        <f>IF($E48="","",AVERAGE(VLOOKUP($E48,Lists!$K$1:$S$6,9,0),(VLOOKUP($F48,Lists!$L$1:$S$6,8,0))))</f>
        <v/>
      </c>
      <c r="H48" s="76"/>
      <c r="I48" s="76"/>
      <c r="J48" s="76"/>
      <c r="K48" s="76"/>
      <c r="L48" s="76"/>
      <c r="M48" s="76"/>
      <c r="N48" s="77" t="str">
        <f>IF($H48="","",(AVERAGE(VLOOKUP($H48,Lists!$M$1:$S$6,7,0),VLOOKUP($I48,Lists!$M$1:$S$6,7,0),VLOOKUP($J48,Lists!$M$1:$S$6,7,0),VLOOKUP($K48,Lists!$N$1:$S$6,6,0),VLOOKUP($L48,Lists!$P$1:$S$6,4,0),VLOOKUP($M48,Lists!$O$1:$S$6,5,0))))</f>
        <v/>
      </c>
      <c r="O48" s="78" t="str">
        <f t="shared" si="0"/>
        <v/>
      </c>
      <c r="P48" s="47"/>
      <c r="Q48" s="70"/>
    </row>
    <row r="49" spans="1:17" s="71" customFormat="1" ht="14.25" customHeight="1" x14ac:dyDescent="0.2">
      <c r="A49" s="73"/>
      <c r="B49" s="74"/>
      <c r="C49" s="75"/>
      <c r="D49" s="75"/>
      <c r="E49" s="76"/>
      <c r="F49" s="76"/>
      <c r="G49" s="77" t="str">
        <f>IF($E49="","",AVERAGE(VLOOKUP($E49,Lists!$K$1:$S$6,9,0),(VLOOKUP($F49,Lists!$L$1:$S$6,8,0))))</f>
        <v/>
      </c>
      <c r="H49" s="76"/>
      <c r="I49" s="76"/>
      <c r="J49" s="76"/>
      <c r="K49" s="76"/>
      <c r="L49" s="76"/>
      <c r="M49" s="76"/>
      <c r="N49" s="77" t="str">
        <f>IF($H49="","",(AVERAGE(VLOOKUP($H49,Lists!$M$1:$S$6,7,0),VLOOKUP($I49,Lists!$M$1:$S$6,7,0),VLOOKUP($J49,Lists!$M$1:$S$6,7,0),VLOOKUP($K49,Lists!$N$1:$S$6,6,0),VLOOKUP($L49,Lists!$P$1:$S$6,4,0),VLOOKUP($M49,Lists!$O$1:$S$6,5,0))))</f>
        <v/>
      </c>
      <c r="O49" s="78" t="str">
        <f t="shared" si="0"/>
        <v/>
      </c>
      <c r="P49" s="47"/>
      <c r="Q49" s="70"/>
    </row>
    <row r="50" spans="1:17" s="71" customFormat="1" ht="14.25" customHeight="1" x14ac:dyDescent="0.2">
      <c r="A50" s="73"/>
      <c r="B50" s="74"/>
      <c r="C50" s="75"/>
      <c r="D50" s="75"/>
      <c r="E50" s="76"/>
      <c r="F50" s="76"/>
      <c r="G50" s="77" t="str">
        <f>IF($E50="","",AVERAGE(VLOOKUP($E50,Lists!$K$1:$S$6,9,0),(VLOOKUP($F50,Lists!$L$1:$S$6,8,0))))</f>
        <v/>
      </c>
      <c r="H50" s="76"/>
      <c r="I50" s="76"/>
      <c r="J50" s="76"/>
      <c r="K50" s="76"/>
      <c r="L50" s="76"/>
      <c r="M50" s="76"/>
      <c r="N50" s="77" t="str">
        <f>IF($H50="","",(AVERAGE(VLOOKUP($H50,Lists!$M$1:$S$6,7,0),VLOOKUP($I50,Lists!$M$1:$S$6,7,0),VLOOKUP($J50,Lists!$M$1:$S$6,7,0),VLOOKUP($K50,Lists!$N$1:$S$6,6,0),VLOOKUP($L50,Lists!$P$1:$S$6,4,0),VLOOKUP($M50,Lists!$O$1:$S$6,5,0))))</f>
        <v/>
      </c>
      <c r="O50" s="78" t="str">
        <f t="shared" si="0"/>
        <v/>
      </c>
      <c r="P50" s="47"/>
      <c r="Q50" s="70"/>
    </row>
    <row r="51" spans="1:17" s="71" customFormat="1" ht="14.25" customHeight="1" x14ac:dyDescent="0.2">
      <c r="A51" s="73"/>
      <c r="B51" s="74"/>
      <c r="C51" s="75"/>
      <c r="D51" s="75"/>
      <c r="E51" s="76"/>
      <c r="F51" s="76"/>
      <c r="G51" s="77" t="str">
        <f>IF($E51="","",AVERAGE(VLOOKUP($E51,Lists!$K$1:$S$6,9,0),(VLOOKUP($F51,Lists!$L$1:$S$6,8,0))))</f>
        <v/>
      </c>
      <c r="H51" s="76"/>
      <c r="I51" s="76"/>
      <c r="J51" s="76"/>
      <c r="K51" s="76"/>
      <c r="L51" s="76"/>
      <c r="M51" s="76"/>
      <c r="N51" s="77" t="str">
        <f>IF($H51="","",(AVERAGE(VLOOKUP($H51,Lists!$M$1:$S$6,7,0),VLOOKUP($I51,Lists!$M$1:$S$6,7,0),VLOOKUP($J51,Lists!$M$1:$S$6,7,0),VLOOKUP($K51,Lists!$N$1:$S$6,6,0),VLOOKUP($L51,Lists!$P$1:$S$6,4,0),VLOOKUP($M51,Lists!$O$1:$S$6,5,0))))</f>
        <v/>
      </c>
      <c r="O51" s="78" t="str">
        <f t="shared" si="0"/>
        <v/>
      </c>
      <c r="P51" s="47"/>
      <c r="Q51" s="70"/>
    </row>
    <row r="52" spans="1:17" s="71" customFormat="1" ht="14.25" customHeight="1" x14ac:dyDescent="0.2">
      <c r="A52" s="73"/>
      <c r="B52" s="74"/>
      <c r="C52" s="75"/>
      <c r="D52" s="75"/>
      <c r="E52" s="76"/>
      <c r="F52" s="76"/>
      <c r="G52" s="77" t="str">
        <f>IF($E52="","",AVERAGE(VLOOKUP($E52,Lists!$K$1:$S$6,9,0),(VLOOKUP($F52,Lists!$L$1:$S$6,8,0))))</f>
        <v/>
      </c>
      <c r="H52" s="76"/>
      <c r="I52" s="76"/>
      <c r="J52" s="76"/>
      <c r="K52" s="76"/>
      <c r="L52" s="76"/>
      <c r="M52" s="76"/>
      <c r="N52" s="77" t="str">
        <f>IF($H52="","",(AVERAGE(VLOOKUP($H52,Lists!$M$1:$S$6,7,0),VLOOKUP($I52,Lists!$M$1:$S$6,7,0),VLOOKUP($J52,Lists!$M$1:$S$6,7,0),VLOOKUP($K52,Lists!$N$1:$S$6,6,0),VLOOKUP($L52,Lists!$P$1:$S$6,4,0),VLOOKUP($M52,Lists!$O$1:$S$6,5,0))))</f>
        <v/>
      </c>
      <c r="O52" s="78" t="str">
        <f t="shared" si="0"/>
        <v/>
      </c>
      <c r="P52" s="47"/>
      <c r="Q52" s="70"/>
    </row>
    <row r="53" spans="1:17" s="71" customFormat="1" ht="14.25" customHeight="1" x14ac:dyDescent="0.2">
      <c r="A53" s="73"/>
      <c r="B53" s="74"/>
      <c r="C53" s="75"/>
      <c r="D53" s="75"/>
      <c r="E53" s="76"/>
      <c r="F53" s="76"/>
      <c r="G53" s="77" t="str">
        <f>IF($E53="","",AVERAGE(VLOOKUP($E53,Lists!$K$1:$S$6,9,0),(VLOOKUP($F53,Lists!$L$1:$S$6,8,0))))</f>
        <v/>
      </c>
      <c r="H53" s="76"/>
      <c r="I53" s="76"/>
      <c r="J53" s="76"/>
      <c r="K53" s="76"/>
      <c r="L53" s="76"/>
      <c r="M53" s="76"/>
      <c r="N53" s="77" t="str">
        <f>IF($H53="","",(AVERAGE(VLOOKUP($H53,Lists!$M$1:$S$6,7,0),VLOOKUP($I53,Lists!$M$1:$S$6,7,0),VLOOKUP($J53,Lists!$M$1:$S$6,7,0),VLOOKUP($K53,Lists!$N$1:$S$6,6,0),VLOOKUP($L53,Lists!$P$1:$S$6,4,0),VLOOKUP($M53,Lists!$O$1:$S$6,5,0))))</f>
        <v/>
      </c>
      <c r="O53" s="78" t="str">
        <f t="shared" si="0"/>
        <v/>
      </c>
      <c r="P53" s="47"/>
      <c r="Q53" s="70"/>
    </row>
    <row r="54" spans="1:17" s="71" customFormat="1" ht="14.25" customHeight="1" x14ac:dyDescent="0.2">
      <c r="A54" s="73"/>
      <c r="B54" s="74"/>
      <c r="C54" s="75"/>
      <c r="D54" s="75"/>
      <c r="E54" s="76"/>
      <c r="F54" s="76"/>
      <c r="G54" s="77" t="str">
        <f>IF($E54="","",AVERAGE(VLOOKUP($E54,Lists!$K$1:$S$6,9,0),(VLOOKUP($F54,Lists!$L$1:$S$6,8,0))))</f>
        <v/>
      </c>
      <c r="H54" s="76"/>
      <c r="I54" s="76"/>
      <c r="J54" s="76"/>
      <c r="K54" s="76"/>
      <c r="L54" s="76"/>
      <c r="M54" s="76"/>
      <c r="N54" s="77" t="str">
        <f>IF($H54="","",(AVERAGE(VLOOKUP($H54,Lists!$M$1:$S$6,7,0),VLOOKUP($I54,Lists!$M$1:$S$6,7,0),VLOOKUP($J54,Lists!$M$1:$S$6,7,0),VLOOKUP($K54,Lists!$N$1:$S$6,6,0),VLOOKUP($L54,Lists!$P$1:$S$6,4,0),VLOOKUP($M54,Lists!$O$1:$S$6,5,0))))</f>
        <v/>
      </c>
      <c r="O54" s="78" t="str">
        <f t="shared" si="0"/>
        <v/>
      </c>
      <c r="P54" s="47"/>
      <c r="Q54" s="70"/>
    </row>
    <row r="55" spans="1:17" s="71" customFormat="1" ht="14.25" customHeight="1" x14ac:dyDescent="0.2">
      <c r="A55" s="73"/>
      <c r="B55" s="74"/>
      <c r="C55" s="75"/>
      <c r="D55" s="75"/>
      <c r="E55" s="76"/>
      <c r="F55" s="76"/>
      <c r="G55" s="77" t="str">
        <f>IF($E55="","",AVERAGE(VLOOKUP($E55,Lists!$K$1:$S$6,9,0),(VLOOKUP($F55,Lists!$L$1:$S$6,8,0))))</f>
        <v/>
      </c>
      <c r="H55" s="76"/>
      <c r="I55" s="76"/>
      <c r="J55" s="76"/>
      <c r="K55" s="76"/>
      <c r="L55" s="76"/>
      <c r="M55" s="76"/>
      <c r="N55" s="77" t="str">
        <f>IF($H55="","",(AVERAGE(VLOOKUP($H55,Lists!$M$1:$S$6,7,0),VLOOKUP($I55,Lists!$M$1:$S$6,7,0),VLOOKUP($J55,Lists!$M$1:$S$6,7,0),VLOOKUP($K55,Lists!$N$1:$S$6,6,0),VLOOKUP($L55,Lists!$P$1:$S$6,4,0),VLOOKUP($M55,Lists!$O$1:$S$6,5,0))))</f>
        <v/>
      </c>
      <c r="O55" s="78" t="str">
        <f t="shared" si="0"/>
        <v/>
      </c>
      <c r="P55" s="47"/>
      <c r="Q55" s="70"/>
    </row>
    <row r="56" spans="1:17" s="71" customFormat="1" ht="14.25" customHeight="1" x14ac:dyDescent="0.2">
      <c r="A56" s="73"/>
      <c r="B56" s="74"/>
      <c r="C56" s="75"/>
      <c r="D56" s="75"/>
      <c r="E56" s="76"/>
      <c r="F56" s="76"/>
      <c r="G56" s="77" t="str">
        <f>IF($E56="","",AVERAGE(VLOOKUP($E56,Lists!$K$1:$S$6,9,0),(VLOOKUP($F56,Lists!$L$1:$S$6,8,0))))</f>
        <v/>
      </c>
      <c r="H56" s="76"/>
      <c r="I56" s="76"/>
      <c r="J56" s="76"/>
      <c r="K56" s="76"/>
      <c r="L56" s="76"/>
      <c r="M56" s="76"/>
      <c r="N56" s="77" t="str">
        <f>IF($H56="","",(AVERAGE(VLOOKUP($H56,Lists!$M$1:$S$6,7,0),VLOOKUP($I56,Lists!$M$1:$S$6,7,0),VLOOKUP($J56,Lists!$M$1:$S$6,7,0),VLOOKUP($K56,Lists!$N$1:$S$6,6,0),VLOOKUP($L56,Lists!$P$1:$S$6,4,0),VLOOKUP($M56,Lists!$O$1:$S$6,5,0))))</f>
        <v/>
      </c>
      <c r="O56" s="78" t="str">
        <f t="shared" si="0"/>
        <v/>
      </c>
      <c r="P56" s="47"/>
      <c r="Q56" s="70"/>
    </row>
    <row r="57" spans="1:17" s="71" customFormat="1" ht="14.25" customHeight="1" x14ac:dyDescent="0.2">
      <c r="A57" s="73"/>
      <c r="B57" s="74"/>
      <c r="C57" s="75"/>
      <c r="D57" s="75"/>
      <c r="E57" s="76"/>
      <c r="F57" s="76"/>
      <c r="G57" s="77" t="str">
        <f>IF($E57="","",AVERAGE(VLOOKUP($E57,Lists!$K$1:$S$6,9,0),(VLOOKUP($F57,Lists!$L$1:$S$6,8,0))))</f>
        <v/>
      </c>
      <c r="H57" s="76"/>
      <c r="I57" s="76"/>
      <c r="J57" s="76"/>
      <c r="K57" s="76"/>
      <c r="L57" s="76"/>
      <c r="M57" s="76"/>
      <c r="N57" s="77" t="str">
        <f>IF($H57="","",(AVERAGE(VLOOKUP($H57,Lists!$M$1:$S$6,7,0),VLOOKUP($I57,Lists!$M$1:$S$6,7,0),VLOOKUP($J57,Lists!$M$1:$S$6,7,0),VLOOKUP($K57,Lists!$N$1:$S$6,6,0),VLOOKUP($L57,Lists!$P$1:$S$6,4,0),VLOOKUP($M57,Lists!$O$1:$S$6,5,0))))</f>
        <v/>
      </c>
      <c r="O57" s="78" t="str">
        <f t="shared" si="0"/>
        <v/>
      </c>
      <c r="P57" s="47"/>
      <c r="Q57" s="70"/>
    </row>
    <row r="58" spans="1:17" s="71" customFormat="1" ht="14.25" customHeight="1" x14ac:dyDescent="0.2">
      <c r="A58" s="73"/>
      <c r="B58" s="74"/>
      <c r="C58" s="75"/>
      <c r="D58" s="75"/>
      <c r="E58" s="76"/>
      <c r="F58" s="76"/>
      <c r="G58" s="77" t="str">
        <f>IF($E58="","",AVERAGE(VLOOKUP($E58,Lists!$K$1:$S$6,9,0),(VLOOKUP($F58,Lists!$L$1:$S$6,8,0))))</f>
        <v/>
      </c>
      <c r="H58" s="76"/>
      <c r="I58" s="76"/>
      <c r="J58" s="76"/>
      <c r="K58" s="76"/>
      <c r="L58" s="76"/>
      <c r="M58" s="76"/>
      <c r="N58" s="77" t="str">
        <f>IF($H58="","",(AVERAGE(VLOOKUP($H58,Lists!$M$1:$S$6,7,0),VLOOKUP($I58,Lists!$M$1:$S$6,7,0),VLOOKUP($J58,Lists!$M$1:$S$6,7,0),VLOOKUP($K58,Lists!$N$1:$S$6,6,0),VLOOKUP($L58,Lists!$P$1:$S$6,4,0),VLOOKUP($M58,Lists!$O$1:$S$6,5,0))))</f>
        <v/>
      </c>
      <c r="O58" s="78" t="str">
        <f t="shared" si="0"/>
        <v/>
      </c>
      <c r="P58" s="47"/>
      <c r="Q58" s="70"/>
    </row>
    <row r="59" spans="1:17" s="71" customFormat="1" ht="14.25" customHeight="1" x14ac:dyDescent="0.2">
      <c r="A59" s="73"/>
      <c r="B59" s="74"/>
      <c r="C59" s="75"/>
      <c r="D59" s="75"/>
      <c r="E59" s="76"/>
      <c r="F59" s="76"/>
      <c r="G59" s="77" t="str">
        <f>IF($E59="","",AVERAGE(VLOOKUP($E59,Lists!$K$1:$S$6,9,0),(VLOOKUP($F59,Lists!$L$1:$S$6,8,0))))</f>
        <v/>
      </c>
      <c r="H59" s="76"/>
      <c r="I59" s="76"/>
      <c r="J59" s="76"/>
      <c r="K59" s="76"/>
      <c r="L59" s="76"/>
      <c r="M59" s="76"/>
      <c r="N59" s="77" t="str">
        <f>IF($H59="","",(AVERAGE(VLOOKUP($H59,Lists!$M$1:$S$6,7,0),VLOOKUP($I59,Lists!$M$1:$S$6,7,0),VLOOKUP($J59,Lists!$M$1:$S$6,7,0),VLOOKUP($K59,Lists!$N$1:$S$6,6,0),VLOOKUP($L59,Lists!$P$1:$S$6,4,0),VLOOKUP($M59,Lists!$O$1:$S$6,5,0))))</f>
        <v/>
      </c>
      <c r="O59" s="78" t="str">
        <f t="shared" si="0"/>
        <v/>
      </c>
      <c r="P59" s="47"/>
      <c r="Q59" s="70"/>
    </row>
    <row r="60" spans="1:17" s="71" customFormat="1" ht="14.25" customHeight="1" x14ac:dyDescent="0.2">
      <c r="A60" s="73"/>
      <c r="B60" s="74"/>
      <c r="C60" s="75"/>
      <c r="D60" s="75"/>
      <c r="E60" s="76"/>
      <c r="F60" s="76"/>
      <c r="G60" s="77" t="str">
        <f>IF($E60="","",AVERAGE(VLOOKUP($E60,Lists!$K$1:$S$6,9,0),(VLOOKUP($F60,Lists!$L$1:$S$6,8,0))))</f>
        <v/>
      </c>
      <c r="H60" s="76"/>
      <c r="I60" s="76"/>
      <c r="J60" s="76"/>
      <c r="K60" s="76"/>
      <c r="L60" s="76"/>
      <c r="M60" s="76"/>
      <c r="N60" s="77" t="str">
        <f>IF($H60="","",(AVERAGE(VLOOKUP($H60,Lists!$M$1:$S$6,7,0),VLOOKUP($I60,Lists!$M$1:$S$6,7,0),VLOOKUP($J60,Lists!$M$1:$S$6,7,0),VLOOKUP($K60,Lists!$N$1:$S$6,6,0),VLOOKUP($L60,Lists!$P$1:$S$6,4,0),VLOOKUP($M60,Lists!$O$1:$S$6,5,0))))</f>
        <v/>
      </c>
      <c r="O60" s="78" t="str">
        <f t="shared" si="0"/>
        <v/>
      </c>
      <c r="P60" s="47"/>
      <c r="Q60" s="70"/>
    </row>
    <row r="61" spans="1:17" s="71" customFormat="1" ht="14.25" customHeight="1" x14ac:dyDescent="0.2">
      <c r="A61" s="73"/>
      <c r="B61" s="74"/>
      <c r="C61" s="75"/>
      <c r="D61" s="75"/>
      <c r="E61" s="76"/>
      <c r="F61" s="76"/>
      <c r="G61" s="77" t="str">
        <f>IF($E61="","",AVERAGE(VLOOKUP($E61,Lists!$K$1:$S$6,9,0),(VLOOKUP($F61,Lists!$L$1:$S$6,8,0))))</f>
        <v/>
      </c>
      <c r="H61" s="76"/>
      <c r="I61" s="76"/>
      <c r="J61" s="76"/>
      <c r="K61" s="76"/>
      <c r="L61" s="76"/>
      <c r="M61" s="76"/>
      <c r="N61" s="77" t="str">
        <f>IF($H61="","",(AVERAGE(VLOOKUP($H61,Lists!$M$1:$S$6,7,0),VLOOKUP($I61,Lists!$M$1:$S$6,7,0),VLOOKUP($J61,Lists!$M$1:$S$6,7,0),VLOOKUP($K61,Lists!$N$1:$S$6,6,0),VLOOKUP($L61,Lists!$P$1:$S$6,4,0),VLOOKUP($M61,Lists!$O$1:$S$6,5,0))))</f>
        <v/>
      </c>
      <c r="O61" s="78" t="str">
        <f t="shared" si="0"/>
        <v/>
      </c>
      <c r="P61" s="47"/>
      <c r="Q61" s="70"/>
    </row>
    <row r="62" spans="1:17" s="71" customFormat="1" ht="14.25" customHeight="1" x14ac:dyDescent="0.2">
      <c r="A62" s="73"/>
      <c r="B62" s="74"/>
      <c r="C62" s="75"/>
      <c r="D62" s="75"/>
      <c r="E62" s="76"/>
      <c r="F62" s="76"/>
      <c r="G62" s="77" t="str">
        <f>IF($E62="","",AVERAGE(VLOOKUP($E62,Lists!$K$1:$S$6,9,0),(VLOOKUP($F62,Lists!$L$1:$S$6,8,0))))</f>
        <v/>
      </c>
      <c r="H62" s="76"/>
      <c r="I62" s="76"/>
      <c r="J62" s="76"/>
      <c r="K62" s="76"/>
      <c r="L62" s="76"/>
      <c r="M62" s="76"/>
      <c r="N62" s="77" t="str">
        <f>IF($H62="","",(AVERAGE(VLOOKUP($H62,Lists!$M$1:$S$6,7,0),VLOOKUP($I62,Lists!$M$1:$S$6,7,0),VLOOKUP($J62,Lists!$M$1:$S$6,7,0),VLOOKUP($K62,Lists!$N$1:$S$6,6,0),VLOOKUP($L62,Lists!$P$1:$S$6,4,0),VLOOKUP($M62,Lists!$O$1:$S$6,5,0))))</f>
        <v/>
      </c>
      <c r="O62" s="78" t="str">
        <f t="shared" si="0"/>
        <v/>
      </c>
      <c r="P62" s="47"/>
      <c r="Q62" s="70"/>
    </row>
    <row r="63" spans="1:17" s="71" customFormat="1" ht="14.25" customHeight="1" x14ac:dyDescent="0.2">
      <c r="A63" s="73"/>
      <c r="B63" s="74"/>
      <c r="C63" s="75"/>
      <c r="D63" s="75"/>
      <c r="E63" s="76"/>
      <c r="F63" s="76"/>
      <c r="G63" s="77" t="str">
        <f>IF($E63="","",AVERAGE(VLOOKUP($E63,Lists!$K$1:$S$6,9,0),(VLOOKUP($F63,Lists!$L$1:$S$6,8,0))))</f>
        <v/>
      </c>
      <c r="H63" s="76"/>
      <c r="I63" s="76"/>
      <c r="J63" s="76"/>
      <c r="K63" s="76"/>
      <c r="L63" s="76"/>
      <c r="M63" s="76"/>
      <c r="N63" s="77" t="str">
        <f>IF($H63="","",(AVERAGE(VLOOKUP($H63,Lists!$M$1:$S$6,7,0),VLOOKUP($I63,Lists!$M$1:$S$6,7,0),VLOOKUP($J63,Lists!$M$1:$S$6,7,0),VLOOKUP($K63,Lists!$N$1:$S$6,6,0),VLOOKUP($L63,Lists!$P$1:$S$6,4,0),VLOOKUP($M63,Lists!$O$1:$S$6,5,0))))</f>
        <v/>
      </c>
      <c r="O63" s="78" t="str">
        <f t="shared" si="0"/>
        <v/>
      </c>
      <c r="P63" s="47"/>
      <c r="Q63" s="70"/>
    </row>
    <row r="64" spans="1:17" s="71" customFormat="1" ht="15" x14ac:dyDescent="0.2">
      <c r="A64" s="73"/>
      <c r="B64" s="74"/>
      <c r="C64" s="75"/>
      <c r="D64" s="75"/>
      <c r="E64" s="76"/>
      <c r="F64" s="76"/>
      <c r="G64" s="77" t="str">
        <f>IF($E64="","",AVERAGE(VLOOKUP($E64,Lists!$K$1:$S$6,9,0),(VLOOKUP($F64,Lists!$L$1:$S$6,8,0))))</f>
        <v/>
      </c>
      <c r="H64" s="76"/>
      <c r="I64" s="76"/>
      <c r="J64" s="76"/>
      <c r="K64" s="76"/>
      <c r="L64" s="76"/>
      <c r="M64" s="76"/>
      <c r="N64" s="77" t="str">
        <f>IF($H64="","",(AVERAGE(VLOOKUP($H64,Lists!$M$1:$S$6,7,0),VLOOKUP($I64,Lists!$M$1:$S$6,7,0),VLOOKUP($J64,Lists!$M$1:$S$6,7,0),VLOOKUP($K64,Lists!$N$1:$S$6,6,0),VLOOKUP($L64,Lists!$P$1:$S$6,4,0),VLOOKUP($M64,Lists!$O$1:$S$6,5,0))))</f>
        <v/>
      </c>
      <c r="O64" s="78" t="str">
        <f t="shared" si="0"/>
        <v/>
      </c>
      <c r="P64" s="47"/>
      <c r="Q64" s="70"/>
    </row>
    <row r="65" spans="1:17" s="71" customFormat="1" ht="12.6" customHeight="1" x14ac:dyDescent="0.2">
      <c r="A65" s="73"/>
      <c r="B65" s="74"/>
      <c r="C65" s="75"/>
      <c r="D65" s="75"/>
      <c r="E65" s="76"/>
      <c r="F65" s="76"/>
      <c r="G65" s="77" t="str">
        <f>IF($E65="","",AVERAGE(VLOOKUP($E65,Lists!$K$1:$S$6,9,0),(VLOOKUP($F65,Lists!$L$1:$S$6,8,0))))</f>
        <v/>
      </c>
      <c r="H65" s="76"/>
      <c r="I65" s="76"/>
      <c r="J65" s="76"/>
      <c r="K65" s="76"/>
      <c r="L65" s="76"/>
      <c r="M65" s="76"/>
      <c r="N65" s="77" t="str">
        <f>IF($H65="","",(AVERAGE(VLOOKUP($H65,Lists!$M$1:$S$6,7,0),VLOOKUP($I65,Lists!$M$1:$S$6,7,0),VLOOKUP($J65,Lists!$M$1:$S$6,7,0),VLOOKUP($K65,Lists!$N$1:$S$6,6,0),VLOOKUP($L65,Lists!$P$1:$S$6,4,0),VLOOKUP($M65,Lists!$O$1:$S$6,5,0))))</f>
        <v/>
      </c>
      <c r="O65" s="78" t="str">
        <f t="shared" si="0"/>
        <v/>
      </c>
      <c r="P65" s="47"/>
      <c r="Q65" s="70"/>
    </row>
    <row r="66" spans="1:17" s="71" customFormat="1" ht="14.25" customHeight="1" x14ac:dyDescent="0.2">
      <c r="A66" s="73"/>
      <c r="B66" s="74"/>
      <c r="C66" s="75"/>
      <c r="D66" s="75"/>
      <c r="E66" s="76"/>
      <c r="F66" s="76"/>
      <c r="G66" s="77" t="str">
        <f>IF($E66="","",AVERAGE(VLOOKUP($E66,Lists!$K$1:$S$6,9,0),(VLOOKUP($F66,Lists!$L$1:$S$6,8,0))))</f>
        <v/>
      </c>
      <c r="H66" s="76"/>
      <c r="I66" s="76"/>
      <c r="J66" s="76"/>
      <c r="K66" s="76"/>
      <c r="L66" s="76"/>
      <c r="M66" s="76"/>
      <c r="N66" s="77" t="str">
        <f>IF($H66="","",(AVERAGE(VLOOKUP($H66,Lists!$M$1:$S$6,7,0),VLOOKUP($I66,Lists!$M$1:$S$6,7,0),VLOOKUP($J66,Lists!$M$1:$S$6,7,0),VLOOKUP($K66,Lists!$N$1:$S$6,6,0),VLOOKUP($L66,Lists!$P$1:$S$6,4,0),VLOOKUP($M66,Lists!$O$1:$S$6,5,0))))</f>
        <v/>
      </c>
      <c r="O66" s="78" t="str">
        <f t="shared" si="0"/>
        <v/>
      </c>
      <c r="P66" s="47"/>
      <c r="Q66" s="70"/>
    </row>
    <row r="67" spans="1:17" s="71" customFormat="1" ht="15" customHeight="1" x14ac:dyDescent="0.2">
      <c r="A67" s="73"/>
      <c r="B67" s="74"/>
      <c r="C67" s="75"/>
      <c r="D67" s="75"/>
      <c r="E67" s="76"/>
      <c r="F67" s="76"/>
      <c r="G67" s="77" t="str">
        <f>IF($E67="","",AVERAGE(VLOOKUP($E67,Lists!$K$1:$S$6,9,0),(VLOOKUP($F67,Lists!$L$1:$S$6,8,0))))</f>
        <v/>
      </c>
      <c r="H67" s="76"/>
      <c r="I67" s="76"/>
      <c r="J67" s="76"/>
      <c r="K67" s="76"/>
      <c r="L67" s="76"/>
      <c r="M67" s="76"/>
      <c r="N67" s="77" t="str">
        <f>IF($H67="","",(AVERAGE(VLOOKUP($H67,Lists!$M$1:$S$6,7,0),VLOOKUP($I67,Lists!$M$1:$S$6,7,0),VLOOKUP($J67,Lists!$M$1:$S$6,7,0),VLOOKUP($K67,Lists!$N$1:$S$6,6,0),VLOOKUP($L67,Lists!$P$1:$S$6,4,0),VLOOKUP($M67,Lists!$O$1:$S$6,5,0))))</f>
        <v/>
      </c>
      <c r="O67" s="78" t="str">
        <f t="shared" si="0"/>
        <v/>
      </c>
      <c r="P67" s="47"/>
      <c r="Q67" s="70"/>
    </row>
    <row r="68" spans="1:17" s="71" customFormat="1" ht="14.25" customHeight="1" x14ac:dyDescent="0.2">
      <c r="A68" s="73"/>
      <c r="B68" s="74"/>
      <c r="C68" s="75"/>
      <c r="D68" s="75"/>
      <c r="E68" s="76"/>
      <c r="F68" s="76"/>
      <c r="G68" s="77" t="str">
        <f>IF($E68="","",AVERAGE(VLOOKUP($E68,Lists!$K$1:$S$6,9,0),(VLOOKUP($F68,Lists!$L$1:$S$6,8,0))))</f>
        <v/>
      </c>
      <c r="H68" s="76"/>
      <c r="I68" s="76"/>
      <c r="J68" s="76"/>
      <c r="K68" s="76"/>
      <c r="L68" s="76"/>
      <c r="M68" s="76"/>
      <c r="N68" s="77" t="str">
        <f>IF($H68="","",(AVERAGE(VLOOKUP($H68,Lists!$M$1:$S$6,7,0),VLOOKUP($I68,Lists!$M$1:$S$6,7,0),VLOOKUP($J68,Lists!$M$1:$S$6,7,0),VLOOKUP($K68,Lists!$N$1:$S$6,6,0),VLOOKUP($L68,Lists!$P$1:$S$6,4,0),VLOOKUP($M68,Lists!$O$1:$S$6,5,0))))</f>
        <v/>
      </c>
      <c r="O68" s="78" t="str">
        <f t="shared" si="0"/>
        <v/>
      </c>
      <c r="P68" s="47"/>
      <c r="Q68" s="70"/>
    </row>
    <row r="69" spans="1:17" s="71" customFormat="1" ht="14.25" customHeight="1" x14ac:dyDescent="0.2">
      <c r="A69" s="73"/>
      <c r="B69" s="74"/>
      <c r="C69" s="75"/>
      <c r="D69" s="75"/>
      <c r="E69" s="76"/>
      <c r="F69" s="76"/>
      <c r="G69" s="77" t="str">
        <f>IF($E69="","",AVERAGE(VLOOKUP($E69,Lists!$K$1:$S$6,9,0),(VLOOKUP($F69,Lists!$L$1:$S$6,8,0))))</f>
        <v/>
      </c>
      <c r="H69" s="76"/>
      <c r="I69" s="76"/>
      <c r="J69" s="76"/>
      <c r="K69" s="76"/>
      <c r="L69" s="76"/>
      <c r="M69" s="76"/>
      <c r="N69" s="77" t="str">
        <f>IF($H69="","",(AVERAGE(VLOOKUP($H69,Lists!$M$1:$S$6,7,0),VLOOKUP($I69,Lists!$M$1:$S$6,7,0),VLOOKUP($J69,Lists!$M$1:$S$6,7,0),VLOOKUP($K69,Lists!$N$1:$S$6,6,0),VLOOKUP($L69,Lists!$P$1:$S$6,4,0),VLOOKUP($M69,Lists!$O$1:$S$6,5,0))))</f>
        <v/>
      </c>
      <c r="O69" s="78" t="str">
        <f t="shared" ref="O69:O103" si="4">IF($E69="","",$G69*$N69)</f>
        <v/>
      </c>
      <c r="P69" s="47"/>
      <c r="Q69" s="70"/>
    </row>
    <row r="70" spans="1:17" s="71" customFormat="1" ht="14.25" customHeight="1" x14ac:dyDescent="0.2">
      <c r="A70" s="73"/>
      <c r="B70" s="74"/>
      <c r="C70" s="75"/>
      <c r="D70" s="75"/>
      <c r="E70" s="76"/>
      <c r="F70" s="76"/>
      <c r="G70" s="77" t="str">
        <f>IF($E70="","",AVERAGE(VLOOKUP($E70,Lists!$K$1:$S$6,9,0),(VLOOKUP($F70,Lists!$L$1:$S$6,8,0))))</f>
        <v/>
      </c>
      <c r="H70" s="76"/>
      <c r="I70" s="76"/>
      <c r="J70" s="76"/>
      <c r="K70" s="76"/>
      <c r="L70" s="76"/>
      <c r="M70" s="76"/>
      <c r="N70" s="77" t="str">
        <f>IF($H70="","",(AVERAGE(VLOOKUP($H70,Lists!$M$1:$S$6,7,0),VLOOKUP($I70,Lists!$M$1:$S$6,7,0),VLOOKUP($J70,Lists!$M$1:$S$6,7,0),VLOOKUP($K70,Lists!$N$1:$S$6,6,0),VLOOKUP($L70,Lists!$P$1:$S$6,4,0),VLOOKUP($M70,Lists!$O$1:$S$6,5,0))))</f>
        <v/>
      </c>
      <c r="O70" s="78" t="str">
        <f t="shared" si="4"/>
        <v/>
      </c>
      <c r="P70" s="47"/>
      <c r="Q70" s="70"/>
    </row>
    <row r="71" spans="1:17" s="71" customFormat="1" ht="14.25" customHeight="1" x14ac:dyDescent="0.2">
      <c r="A71" s="73"/>
      <c r="B71" s="74"/>
      <c r="C71" s="75"/>
      <c r="D71" s="75"/>
      <c r="E71" s="76"/>
      <c r="F71" s="76"/>
      <c r="G71" s="77" t="str">
        <f>IF($E71="","",AVERAGE(VLOOKUP($E71,Lists!$K$1:$S$6,9,0),(VLOOKUP($F71,Lists!$L$1:$S$6,8,0))))</f>
        <v/>
      </c>
      <c r="H71" s="76"/>
      <c r="I71" s="76"/>
      <c r="J71" s="76"/>
      <c r="K71" s="76"/>
      <c r="L71" s="76"/>
      <c r="M71" s="76"/>
      <c r="N71" s="77" t="str">
        <f>IF($H71="","",(AVERAGE(VLOOKUP($H71,Lists!$M$1:$S$6,7,0),VLOOKUP($I71,Lists!$M$1:$S$6,7,0),VLOOKUP($J71,Lists!$M$1:$S$6,7,0),VLOOKUP($K71,Lists!$N$1:$S$6,6,0),VLOOKUP($L71,Lists!$P$1:$S$6,4,0),VLOOKUP($M71,Lists!$O$1:$S$6,5,0))))</f>
        <v/>
      </c>
      <c r="O71" s="78" t="str">
        <f t="shared" si="4"/>
        <v/>
      </c>
      <c r="P71" s="47"/>
      <c r="Q71" s="70"/>
    </row>
    <row r="72" spans="1:17" s="71" customFormat="1" ht="14.25" customHeight="1" x14ac:dyDescent="0.2">
      <c r="A72" s="73"/>
      <c r="B72" s="74"/>
      <c r="C72" s="75"/>
      <c r="D72" s="75"/>
      <c r="E72" s="76"/>
      <c r="F72" s="76"/>
      <c r="G72" s="77" t="str">
        <f>IF($E72="","",AVERAGE(VLOOKUP($E72,Lists!$K$1:$S$6,9,0),(VLOOKUP($F72,Lists!$L$1:$S$6,8,0))))</f>
        <v/>
      </c>
      <c r="H72" s="76"/>
      <c r="I72" s="76"/>
      <c r="J72" s="76"/>
      <c r="K72" s="76"/>
      <c r="L72" s="76"/>
      <c r="M72" s="76"/>
      <c r="N72" s="77" t="str">
        <f>IF($H72="","",(AVERAGE(VLOOKUP($H72,Lists!$M$1:$S$6,7,0),VLOOKUP($I72,Lists!$M$1:$S$6,7,0),VLOOKUP($J72,Lists!$M$1:$S$6,7,0),VLOOKUP($K72,Lists!$N$1:$S$6,6,0),VLOOKUP($L72,Lists!$P$1:$S$6,4,0),VLOOKUP($M72,Lists!$O$1:$S$6,5,0))))</f>
        <v/>
      </c>
      <c r="O72" s="78" t="str">
        <f t="shared" si="4"/>
        <v/>
      </c>
      <c r="P72" s="47"/>
      <c r="Q72" s="70"/>
    </row>
    <row r="73" spans="1:17" s="71" customFormat="1" ht="14.25" customHeight="1" x14ac:dyDescent="0.2">
      <c r="A73" s="73"/>
      <c r="B73" s="74"/>
      <c r="C73" s="75"/>
      <c r="D73" s="75"/>
      <c r="E73" s="76"/>
      <c r="F73" s="76"/>
      <c r="G73" s="77" t="str">
        <f>IF($E73="","",AVERAGE(VLOOKUP($E73,Lists!$K$1:$S$6,9,0),(VLOOKUP($F73,Lists!$L$1:$S$6,8,0))))</f>
        <v/>
      </c>
      <c r="H73" s="76"/>
      <c r="I73" s="76"/>
      <c r="J73" s="76"/>
      <c r="K73" s="76"/>
      <c r="L73" s="76"/>
      <c r="M73" s="76"/>
      <c r="N73" s="77" t="str">
        <f>IF($H73="","",(AVERAGE(VLOOKUP($H73,Lists!$M$1:$S$6,7,0),VLOOKUP($I73,Lists!$M$1:$S$6,7,0),VLOOKUP($J73,Lists!$M$1:$S$6,7,0),VLOOKUP($K73,Lists!$N$1:$S$6,6,0),VLOOKUP($L73,Lists!$P$1:$S$6,4,0),VLOOKUP($M73,Lists!$O$1:$S$6,5,0))))</f>
        <v/>
      </c>
      <c r="O73" s="78" t="str">
        <f t="shared" si="4"/>
        <v/>
      </c>
      <c r="P73" s="47"/>
      <c r="Q73" s="70"/>
    </row>
    <row r="74" spans="1:17" s="71" customFormat="1" ht="14.25" customHeight="1" x14ac:dyDescent="0.2">
      <c r="A74" s="73"/>
      <c r="B74" s="74"/>
      <c r="C74" s="75"/>
      <c r="D74" s="75"/>
      <c r="E74" s="76"/>
      <c r="F74" s="76"/>
      <c r="G74" s="77" t="str">
        <f>IF($E74="","",AVERAGE(VLOOKUP($E74,Lists!$K$1:$S$6,9,0),(VLOOKUP($F74,Lists!$L$1:$S$6,8,0))))</f>
        <v/>
      </c>
      <c r="H74" s="76"/>
      <c r="I74" s="76"/>
      <c r="J74" s="76"/>
      <c r="K74" s="76"/>
      <c r="L74" s="76"/>
      <c r="M74" s="76"/>
      <c r="N74" s="77" t="str">
        <f>IF($H74="","",(AVERAGE(VLOOKUP($H74,Lists!$M$1:$S$6,7,0),VLOOKUP($I74,Lists!$M$1:$S$6,7,0),VLOOKUP($J74,Lists!$M$1:$S$6,7,0),VLOOKUP($K74,Lists!$N$1:$S$6,6,0),VLOOKUP($L74,Lists!$P$1:$S$6,4,0),VLOOKUP($M74,Lists!$O$1:$S$6,5,0))))</f>
        <v/>
      </c>
      <c r="O74" s="78" t="str">
        <f t="shared" si="4"/>
        <v/>
      </c>
      <c r="P74" s="47"/>
      <c r="Q74" s="70"/>
    </row>
    <row r="75" spans="1:17" s="71" customFormat="1" ht="14.25" customHeight="1" x14ac:dyDescent="0.2">
      <c r="A75" s="73"/>
      <c r="B75" s="74"/>
      <c r="C75" s="75"/>
      <c r="D75" s="75"/>
      <c r="E75" s="76"/>
      <c r="F75" s="76"/>
      <c r="G75" s="77" t="str">
        <f>IF($E75="","",AVERAGE(VLOOKUP($E75,Lists!$K$1:$S$6,9,0),(VLOOKUP($F75,Lists!$L$1:$S$6,8,0))))</f>
        <v/>
      </c>
      <c r="H75" s="76"/>
      <c r="I75" s="76"/>
      <c r="J75" s="76"/>
      <c r="K75" s="76"/>
      <c r="L75" s="76"/>
      <c r="M75" s="76"/>
      <c r="N75" s="77" t="str">
        <f>IF($H75="","",(AVERAGE(VLOOKUP($H75,Lists!$M$1:$S$6,7,0),VLOOKUP($I75,Lists!$M$1:$S$6,7,0),VLOOKUP($J75,Lists!$M$1:$S$6,7,0),VLOOKUP($K75,Lists!$N$1:$S$6,6,0),VLOOKUP($L75,Lists!$P$1:$S$6,4,0),VLOOKUP($M75,Lists!$O$1:$S$6,5,0))))</f>
        <v/>
      </c>
      <c r="O75" s="78" t="str">
        <f t="shared" si="4"/>
        <v/>
      </c>
      <c r="P75" s="47"/>
      <c r="Q75" s="70"/>
    </row>
    <row r="76" spans="1:17" s="71" customFormat="1" ht="14.25" customHeight="1" x14ac:dyDescent="0.2">
      <c r="A76" s="73"/>
      <c r="B76" s="74"/>
      <c r="C76" s="75"/>
      <c r="D76" s="75"/>
      <c r="E76" s="76"/>
      <c r="F76" s="76"/>
      <c r="G76" s="77" t="str">
        <f>IF($E76="","",AVERAGE(VLOOKUP($E76,Lists!$K$1:$S$6,9,0),(VLOOKUP($F76,Lists!$L$1:$S$6,8,0))))</f>
        <v/>
      </c>
      <c r="H76" s="76"/>
      <c r="I76" s="76"/>
      <c r="J76" s="76"/>
      <c r="K76" s="76"/>
      <c r="L76" s="76"/>
      <c r="M76" s="76"/>
      <c r="N76" s="77" t="str">
        <f>IF($H76="","",(AVERAGE(VLOOKUP($H76,Lists!$M$1:$S$6,7,0),VLOOKUP($I76,Lists!$M$1:$S$6,7,0),VLOOKUP($J76,Lists!$M$1:$S$6,7,0),VLOOKUP($K76,Lists!$N$1:$S$6,6,0),VLOOKUP($L76,Lists!$P$1:$S$6,4,0),VLOOKUP($M76,Lists!$O$1:$S$6,5,0))))</f>
        <v/>
      </c>
      <c r="O76" s="78" t="str">
        <f t="shared" si="4"/>
        <v/>
      </c>
      <c r="P76" s="47"/>
      <c r="Q76" s="70"/>
    </row>
    <row r="77" spans="1:17" s="71" customFormat="1" ht="14.25" customHeight="1" x14ac:dyDescent="0.2">
      <c r="A77" s="73"/>
      <c r="B77" s="74"/>
      <c r="C77" s="74"/>
      <c r="D77" s="74"/>
      <c r="E77" s="76"/>
      <c r="F77" s="76"/>
      <c r="G77" s="77" t="str">
        <f>IF($E77="","",AVERAGE(VLOOKUP($E77,Lists!$K$1:$S$6,9,0),(VLOOKUP($F77,Lists!$L$1:$S$6,8,0))))</f>
        <v/>
      </c>
      <c r="H77" s="76"/>
      <c r="I77" s="76"/>
      <c r="J77" s="76"/>
      <c r="K77" s="76"/>
      <c r="L77" s="76"/>
      <c r="M77" s="76"/>
      <c r="N77" s="77" t="str">
        <f>IF($H77="","",(AVERAGE(VLOOKUP($H77,Lists!$M$1:$S$6,7,0),VLOOKUP($I77,Lists!$M$1:$S$6,7,0),VLOOKUP($J77,Lists!$M$1:$S$6,7,0),VLOOKUP($K77,Lists!$N$1:$S$6,6,0),VLOOKUP($L77,Lists!$P$1:$S$6,4,0),VLOOKUP($M77,Lists!$O$1:$S$6,5,0))))</f>
        <v/>
      </c>
      <c r="O77" s="78" t="str">
        <f t="shared" si="4"/>
        <v/>
      </c>
      <c r="P77" s="47"/>
      <c r="Q77" s="70"/>
    </row>
    <row r="78" spans="1:17" s="71" customFormat="1" ht="14.25" customHeight="1" x14ac:dyDescent="0.2">
      <c r="A78" s="73"/>
      <c r="B78" s="74"/>
      <c r="C78" s="74"/>
      <c r="D78" s="74"/>
      <c r="E78" s="76"/>
      <c r="F78" s="76"/>
      <c r="G78" s="77" t="str">
        <f>IF($E78="","",AVERAGE(VLOOKUP($E78,Lists!$K$1:$S$6,9,0),(VLOOKUP($F78,Lists!$L$1:$S$6,8,0))))</f>
        <v/>
      </c>
      <c r="H78" s="76"/>
      <c r="I78" s="76"/>
      <c r="J78" s="76"/>
      <c r="K78" s="76"/>
      <c r="L78" s="76"/>
      <c r="M78" s="76"/>
      <c r="N78" s="77" t="str">
        <f>IF($H78="","",(AVERAGE(VLOOKUP($H78,Lists!$M$1:$S$6,7,0),VLOOKUP($I78,Lists!$M$1:$S$6,7,0),VLOOKUP($J78,Lists!$M$1:$S$6,7,0),VLOOKUP($K78,Lists!$N$1:$S$6,6,0),VLOOKUP($L78,Lists!$P$1:$S$6,4,0),VLOOKUP($M78,Lists!$O$1:$S$6,5,0))))</f>
        <v/>
      </c>
      <c r="O78" s="78" t="str">
        <f t="shared" si="4"/>
        <v/>
      </c>
      <c r="P78" s="47"/>
      <c r="Q78" s="70"/>
    </row>
    <row r="79" spans="1:17" s="71" customFormat="1" ht="14.25" customHeight="1" x14ac:dyDescent="0.2">
      <c r="A79" s="73"/>
      <c r="B79" s="74"/>
      <c r="C79" s="74"/>
      <c r="D79" s="74"/>
      <c r="E79" s="76"/>
      <c r="F79" s="76"/>
      <c r="G79" s="77" t="str">
        <f>IF($E79="","",AVERAGE(VLOOKUP($E79,Lists!$K$1:$S$6,9,0),(VLOOKUP($F79,Lists!$L$1:$S$6,8,0))))</f>
        <v/>
      </c>
      <c r="H79" s="76"/>
      <c r="I79" s="76"/>
      <c r="J79" s="76"/>
      <c r="K79" s="76"/>
      <c r="L79" s="76"/>
      <c r="M79" s="76"/>
      <c r="N79" s="77" t="str">
        <f>IF($H79="","",(AVERAGE(VLOOKUP($H79,Lists!$M$1:$S$6,7,0),VLOOKUP($I79,Lists!$M$1:$S$6,7,0),VLOOKUP($J79,Lists!$M$1:$S$6,7,0),VLOOKUP($K79,Lists!$N$1:$S$6,6,0),VLOOKUP($L79,Lists!$P$1:$S$6,4,0),VLOOKUP($M79,Lists!$O$1:$S$6,5,0))))</f>
        <v/>
      </c>
      <c r="O79" s="78" t="str">
        <f t="shared" si="4"/>
        <v/>
      </c>
      <c r="P79" s="47"/>
      <c r="Q79" s="70"/>
    </row>
    <row r="80" spans="1:17" s="71" customFormat="1" ht="14.25" customHeight="1" x14ac:dyDescent="0.2">
      <c r="A80" s="73"/>
      <c r="B80" s="74"/>
      <c r="C80" s="74"/>
      <c r="D80" s="74"/>
      <c r="E80" s="76"/>
      <c r="F80" s="76"/>
      <c r="G80" s="77" t="str">
        <f>IF($E80="","",AVERAGE(VLOOKUP($E80,Lists!$K$1:$S$6,9,0),(VLOOKUP($F80,Lists!$L$1:$S$6,8,0))))</f>
        <v/>
      </c>
      <c r="H80" s="76"/>
      <c r="I80" s="76"/>
      <c r="J80" s="76"/>
      <c r="K80" s="76"/>
      <c r="L80" s="76"/>
      <c r="M80" s="76"/>
      <c r="N80" s="77" t="str">
        <f>IF($H80="","",(AVERAGE(VLOOKUP($H80,Lists!$M$1:$S$6,7,0),VLOOKUP($I80,Lists!$M$1:$S$6,7,0),VLOOKUP($J80,Lists!$M$1:$S$6,7,0),VLOOKUP($K80,Lists!$N$1:$S$6,6,0),VLOOKUP($L80,Lists!$P$1:$S$6,4,0),VLOOKUP($M80,Lists!$O$1:$S$6,5,0))))</f>
        <v/>
      </c>
      <c r="O80" s="78" t="str">
        <f t="shared" si="4"/>
        <v/>
      </c>
      <c r="P80" s="47"/>
      <c r="Q80" s="70"/>
    </row>
    <row r="81" spans="1:17" s="71" customFormat="1" ht="14.25" customHeight="1" x14ac:dyDescent="0.2">
      <c r="A81" s="73"/>
      <c r="B81" s="74"/>
      <c r="C81" s="74"/>
      <c r="D81" s="74"/>
      <c r="E81" s="76"/>
      <c r="F81" s="76"/>
      <c r="G81" s="77" t="str">
        <f>IF($E81="","",AVERAGE(VLOOKUP($E81,Lists!$K$1:$S$6,9,0),(VLOOKUP($F81,Lists!$L$1:$S$6,8,0))))</f>
        <v/>
      </c>
      <c r="H81" s="76"/>
      <c r="I81" s="76"/>
      <c r="J81" s="76"/>
      <c r="K81" s="76"/>
      <c r="L81" s="76"/>
      <c r="M81" s="76"/>
      <c r="N81" s="77" t="str">
        <f>IF($H81="","",(AVERAGE(VLOOKUP($H81,Lists!$M$1:$S$6,7,0),VLOOKUP($I81,Lists!$M$1:$S$6,7,0),VLOOKUP($J81,Lists!$M$1:$S$6,7,0),VLOOKUP($K81,Lists!$N$1:$S$6,6,0),VLOOKUP($L81,Lists!$P$1:$S$6,4,0),VLOOKUP($M81,Lists!$O$1:$S$6,5,0))))</f>
        <v/>
      </c>
      <c r="O81" s="78" t="str">
        <f t="shared" si="4"/>
        <v/>
      </c>
      <c r="P81" s="47"/>
      <c r="Q81" s="70"/>
    </row>
    <row r="82" spans="1:17" s="71" customFormat="1" ht="14.25" customHeight="1" x14ac:dyDescent="0.2">
      <c r="A82" s="73"/>
      <c r="B82" s="74"/>
      <c r="C82" s="74"/>
      <c r="D82" s="74"/>
      <c r="E82" s="76"/>
      <c r="F82" s="76"/>
      <c r="G82" s="77" t="str">
        <f>IF($E82="","",AVERAGE(VLOOKUP($E82,Lists!$K$1:$S$6,9,0),(VLOOKUP($F82,Lists!$L$1:$S$6,8,0))))</f>
        <v/>
      </c>
      <c r="H82" s="76"/>
      <c r="I82" s="76"/>
      <c r="J82" s="76"/>
      <c r="K82" s="76"/>
      <c r="L82" s="76"/>
      <c r="M82" s="76"/>
      <c r="N82" s="77" t="str">
        <f>IF($H82="","",(AVERAGE(VLOOKUP($H82,Lists!$M$1:$S$6,7,0),VLOOKUP($I82,Lists!$M$1:$S$6,7,0),VLOOKUP($J82,Lists!$M$1:$S$6,7,0),VLOOKUP($K82,Lists!$N$1:$S$6,6,0),VLOOKUP($L82,Lists!$P$1:$S$6,4,0),VLOOKUP($M82,Lists!$O$1:$S$6,5,0))))</f>
        <v/>
      </c>
      <c r="O82" s="78" t="str">
        <f t="shared" si="4"/>
        <v/>
      </c>
      <c r="P82" s="47"/>
      <c r="Q82" s="70"/>
    </row>
    <row r="83" spans="1:17" s="71" customFormat="1" ht="14.25" customHeight="1" x14ac:dyDescent="0.2">
      <c r="A83" s="73"/>
      <c r="B83" s="74"/>
      <c r="C83" s="74"/>
      <c r="D83" s="74"/>
      <c r="E83" s="76"/>
      <c r="F83" s="76"/>
      <c r="G83" s="77" t="str">
        <f>IF($E83="","",AVERAGE(VLOOKUP($E83,Lists!$K$1:$S$6,9,0),(VLOOKUP($F83,Lists!$L$1:$S$6,8,0))))</f>
        <v/>
      </c>
      <c r="H83" s="76"/>
      <c r="I83" s="76"/>
      <c r="J83" s="76"/>
      <c r="K83" s="76"/>
      <c r="L83" s="76"/>
      <c r="M83" s="76"/>
      <c r="N83" s="77" t="str">
        <f>IF($H83="","",(AVERAGE(VLOOKUP($H83,Lists!$M$1:$S$6,7,0),VLOOKUP($I83,Lists!$M$1:$S$6,7,0),VLOOKUP($J83,Lists!$M$1:$S$6,7,0),VLOOKUP($K83,Lists!$N$1:$S$6,6,0),VLOOKUP($L83,Lists!$P$1:$S$6,4,0),VLOOKUP($M83,Lists!$O$1:$S$6,5,0))))</f>
        <v/>
      </c>
      <c r="O83" s="78" t="str">
        <f t="shared" si="4"/>
        <v/>
      </c>
      <c r="P83" s="47"/>
      <c r="Q83" s="70"/>
    </row>
    <row r="84" spans="1:17" s="71" customFormat="1" ht="14.25" customHeight="1" x14ac:dyDescent="0.2">
      <c r="A84" s="73"/>
      <c r="B84" s="74"/>
      <c r="C84" s="74"/>
      <c r="D84" s="74"/>
      <c r="E84" s="76"/>
      <c r="F84" s="76"/>
      <c r="G84" s="77" t="str">
        <f>IF($E84="","",AVERAGE(VLOOKUP($E84,Lists!$K$1:$S$6,9,0),(VLOOKUP($F84,Lists!$L$1:$S$6,8,0))))</f>
        <v/>
      </c>
      <c r="H84" s="76"/>
      <c r="I84" s="76"/>
      <c r="J84" s="76"/>
      <c r="K84" s="76"/>
      <c r="L84" s="76"/>
      <c r="M84" s="76"/>
      <c r="N84" s="77" t="str">
        <f>IF($H84="","",(AVERAGE(VLOOKUP($H84,Lists!$M$1:$S$6,7,0),VLOOKUP($I84,Lists!$M$1:$S$6,7,0),VLOOKUP($J84,Lists!$M$1:$S$6,7,0),VLOOKUP($K84,Lists!$N$1:$S$6,6,0),VLOOKUP($L84,Lists!$P$1:$S$6,4,0),VLOOKUP($M84,Lists!$O$1:$S$6,5,0))))</f>
        <v/>
      </c>
      <c r="O84" s="78" t="str">
        <f t="shared" si="4"/>
        <v/>
      </c>
      <c r="P84" s="47"/>
      <c r="Q84" s="70"/>
    </row>
    <row r="85" spans="1:17" s="71" customFormat="1" ht="14.25" customHeight="1" x14ac:dyDescent="0.2">
      <c r="A85" s="73"/>
      <c r="B85" s="74"/>
      <c r="C85" s="74"/>
      <c r="D85" s="74"/>
      <c r="E85" s="76"/>
      <c r="F85" s="76"/>
      <c r="G85" s="77" t="str">
        <f>IF($E85="","",AVERAGE(VLOOKUP($E85,Lists!$K$1:$S$6,9,0),(VLOOKUP($F85,Lists!$L$1:$S$6,8,0))))</f>
        <v/>
      </c>
      <c r="H85" s="76"/>
      <c r="I85" s="76"/>
      <c r="J85" s="76"/>
      <c r="K85" s="76"/>
      <c r="L85" s="76"/>
      <c r="M85" s="76"/>
      <c r="N85" s="77" t="str">
        <f>IF($H85="","",(AVERAGE(VLOOKUP($H85,Lists!$M$1:$S$6,7,0),VLOOKUP($I85,Lists!$M$1:$S$6,7,0),VLOOKUP($J85,Lists!$M$1:$S$6,7,0),VLOOKUP($K85,Lists!$N$1:$S$6,6,0),VLOOKUP($L85,Lists!$P$1:$S$6,4,0),VLOOKUP($M85,Lists!$O$1:$S$6,5,0))))</f>
        <v/>
      </c>
      <c r="O85" s="78" t="str">
        <f t="shared" si="4"/>
        <v/>
      </c>
      <c r="P85" s="47"/>
      <c r="Q85" s="70"/>
    </row>
    <row r="86" spans="1:17" s="71" customFormat="1" ht="14.25" customHeight="1" x14ac:dyDescent="0.2">
      <c r="A86" s="73"/>
      <c r="B86" s="74"/>
      <c r="C86" s="74"/>
      <c r="D86" s="74"/>
      <c r="E86" s="76"/>
      <c r="F86" s="76"/>
      <c r="G86" s="77" t="str">
        <f>IF($E86="","",AVERAGE(VLOOKUP($E86,Lists!$K$1:$S$6,9,0),(VLOOKUP($F86,Lists!$L$1:$S$6,8,0))))</f>
        <v/>
      </c>
      <c r="H86" s="76"/>
      <c r="I86" s="76"/>
      <c r="J86" s="76"/>
      <c r="K86" s="76"/>
      <c r="L86" s="76"/>
      <c r="M86" s="76"/>
      <c r="N86" s="77" t="str">
        <f>IF($H86="","",(AVERAGE(VLOOKUP($H86,Lists!$M$1:$S$6,7,0),VLOOKUP($I86,Lists!$M$1:$S$6,7,0),VLOOKUP($J86,Lists!$M$1:$S$6,7,0),VLOOKUP($K86,Lists!$N$1:$S$6,6,0),VLOOKUP($L86,Lists!$P$1:$S$6,4,0),VLOOKUP($M86,Lists!$O$1:$S$6,5,0))))</f>
        <v/>
      </c>
      <c r="O86" s="78" t="str">
        <f t="shared" si="4"/>
        <v/>
      </c>
      <c r="P86" s="47"/>
      <c r="Q86" s="70"/>
    </row>
    <row r="87" spans="1:17" s="71" customFormat="1" ht="14.25" customHeight="1" x14ac:dyDescent="0.2">
      <c r="A87" s="73"/>
      <c r="B87" s="74"/>
      <c r="C87" s="74"/>
      <c r="D87" s="74"/>
      <c r="E87" s="76"/>
      <c r="F87" s="76"/>
      <c r="G87" s="77" t="str">
        <f>IF($E87="","",AVERAGE(VLOOKUP($E87,Lists!$K$1:$S$6,9,0),(VLOOKUP($F87,Lists!$L$1:$S$6,8,0))))</f>
        <v/>
      </c>
      <c r="H87" s="76"/>
      <c r="I87" s="76"/>
      <c r="J87" s="76"/>
      <c r="K87" s="76"/>
      <c r="L87" s="76"/>
      <c r="M87" s="76"/>
      <c r="N87" s="77" t="str">
        <f>IF($H87="","",(AVERAGE(VLOOKUP($H87,Lists!$M$1:$S$6,7,0),VLOOKUP($I87,Lists!$M$1:$S$6,7,0),VLOOKUP($J87,Lists!$M$1:$S$6,7,0),VLOOKUP($K87,Lists!$N$1:$S$6,6,0),VLOOKUP($L87,Lists!$P$1:$S$6,4,0),VLOOKUP($M87,Lists!$O$1:$S$6,5,0))))</f>
        <v/>
      </c>
      <c r="O87" s="78" t="str">
        <f t="shared" si="4"/>
        <v/>
      </c>
      <c r="P87" s="47"/>
      <c r="Q87" s="70"/>
    </row>
    <row r="88" spans="1:17" s="71" customFormat="1" ht="14.25" customHeight="1" x14ac:dyDescent="0.2">
      <c r="A88" s="73"/>
      <c r="B88" s="74"/>
      <c r="C88" s="74"/>
      <c r="D88" s="74"/>
      <c r="E88" s="76"/>
      <c r="F88" s="76"/>
      <c r="G88" s="77" t="str">
        <f>IF($E88="","",AVERAGE(VLOOKUP($E88,Lists!$K$1:$S$6,9,0),(VLOOKUP($F88,Lists!$L$1:$S$6,8,0))))</f>
        <v/>
      </c>
      <c r="H88" s="76"/>
      <c r="I88" s="76"/>
      <c r="J88" s="76"/>
      <c r="K88" s="76"/>
      <c r="L88" s="76"/>
      <c r="M88" s="76"/>
      <c r="N88" s="77" t="str">
        <f>IF($H88="","",(AVERAGE(VLOOKUP($H88,Lists!$M$1:$S$6,7,0),VLOOKUP($I88,Lists!$M$1:$S$6,7,0),VLOOKUP($J88,Lists!$M$1:$S$6,7,0),VLOOKUP($K88,Lists!$N$1:$S$6,6,0),VLOOKUP($L88,Lists!$P$1:$S$6,4,0),VLOOKUP($M88,Lists!$O$1:$S$6,5,0))))</f>
        <v/>
      </c>
      <c r="O88" s="78" t="str">
        <f t="shared" si="4"/>
        <v/>
      </c>
      <c r="P88" s="47"/>
      <c r="Q88" s="70"/>
    </row>
    <row r="89" spans="1:17" s="71" customFormat="1" ht="14.25" customHeight="1" x14ac:dyDescent="0.2">
      <c r="A89" s="73"/>
      <c r="B89" s="74"/>
      <c r="C89" s="74"/>
      <c r="D89" s="74"/>
      <c r="E89" s="76"/>
      <c r="F89" s="76"/>
      <c r="G89" s="77" t="str">
        <f>IF($E89="","",AVERAGE(VLOOKUP($E89,Lists!$K$1:$S$6,9,0),(VLOOKUP($F89,Lists!$L$1:$S$6,8,0))))</f>
        <v/>
      </c>
      <c r="H89" s="76"/>
      <c r="I89" s="76"/>
      <c r="J89" s="76"/>
      <c r="K89" s="76"/>
      <c r="L89" s="76"/>
      <c r="M89" s="76"/>
      <c r="N89" s="77" t="str">
        <f>IF($H89="","",(AVERAGE(VLOOKUP($H89,Lists!$M$1:$S$6,7,0),VLOOKUP($I89,Lists!$M$1:$S$6,7,0),VLOOKUP($J89,Lists!$M$1:$S$6,7,0),VLOOKUP($K89,Lists!$N$1:$S$6,6,0),VLOOKUP($L89,Lists!$P$1:$S$6,4,0),VLOOKUP($M89,Lists!$O$1:$S$6,5,0))))</f>
        <v/>
      </c>
      <c r="O89" s="78" t="str">
        <f t="shared" si="4"/>
        <v/>
      </c>
      <c r="P89" s="47"/>
      <c r="Q89" s="70"/>
    </row>
    <row r="90" spans="1:17" s="71" customFormat="1" ht="14.25" customHeight="1" x14ac:dyDescent="0.2">
      <c r="A90" s="73"/>
      <c r="B90" s="74"/>
      <c r="C90" s="74"/>
      <c r="D90" s="74"/>
      <c r="E90" s="76"/>
      <c r="F90" s="76"/>
      <c r="G90" s="77" t="str">
        <f>IF($E90="","",AVERAGE(VLOOKUP($E90,Lists!$K$1:$S$6,9,0),(VLOOKUP($F90,Lists!$L$1:$S$6,8,0))))</f>
        <v/>
      </c>
      <c r="H90" s="76"/>
      <c r="I90" s="76"/>
      <c r="J90" s="76"/>
      <c r="K90" s="76"/>
      <c r="L90" s="76"/>
      <c r="M90" s="76"/>
      <c r="N90" s="77" t="str">
        <f>IF($H90="","",(AVERAGE(VLOOKUP($H90,Lists!$M$1:$S$6,7,0),VLOOKUP($I90,Lists!$M$1:$S$6,7,0),VLOOKUP($J90,Lists!$M$1:$S$6,7,0),VLOOKUP($K90,Lists!$N$1:$S$6,6,0),VLOOKUP($L90,Lists!$P$1:$S$6,4,0),VLOOKUP($M90,Lists!$O$1:$S$6,5,0))))</f>
        <v/>
      </c>
      <c r="O90" s="78" t="str">
        <f t="shared" si="4"/>
        <v/>
      </c>
      <c r="P90" s="47"/>
      <c r="Q90" s="70"/>
    </row>
    <row r="91" spans="1:17" s="71" customFormat="1" ht="14.25" customHeight="1" x14ac:dyDescent="0.2">
      <c r="A91" s="73"/>
      <c r="B91" s="74"/>
      <c r="C91" s="74"/>
      <c r="D91" s="74"/>
      <c r="E91" s="76"/>
      <c r="F91" s="76"/>
      <c r="G91" s="77" t="str">
        <f>IF($E91="","",AVERAGE(VLOOKUP($E91,Lists!$K$1:$S$6,9,0),(VLOOKUP($F91,Lists!$L$1:$S$6,8,0))))</f>
        <v/>
      </c>
      <c r="H91" s="76"/>
      <c r="I91" s="76"/>
      <c r="J91" s="76"/>
      <c r="K91" s="76"/>
      <c r="L91" s="76"/>
      <c r="M91" s="76"/>
      <c r="N91" s="77" t="str">
        <f>IF($H91="","",(AVERAGE(VLOOKUP($H91,Lists!$M$1:$S$6,7,0),VLOOKUP($I91,Lists!$M$1:$S$6,7,0),VLOOKUP($J91,Lists!$M$1:$S$6,7,0),VLOOKUP($K91,Lists!$N$1:$S$6,6,0),VLOOKUP($L91,Lists!$P$1:$S$6,4,0),VLOOKUP($M91,Lists!$O$1:$S$6,5,0))))</f>
        <v/>
      </c>
      <c r="O91" s="78" t="str">
        <f t="shared" si="4"/>
        <v/>
      </c>
      <c r="P91" s="47"/>
      <c r="Q91" s="70"/>
    </row>
    <row r="92" spans="1:17" s="71" customFormat="1" ht="14.25" customHeight="1" x14ac:dyDescent="0.2">
      <c r="A92" s="73"/>
      <c r="B92" s="74"/>
      <c r="C92" s="74"/>
      <c r="D92" s="74"/>
      <c r="E92" s="76"/>
      <c r="F92" s="76"/>
      <c r="G92" s="77" t="str">
        <f>IF($E92="","",AVERAGE(VLOOKUP($E92,Lists!$K$1:$S$6,9,0),(VLOOKUP($F92,Lists!$L$1:$S$6,8,0))))</f>
        <v/>
      </c>
      <c r="H92" s="76"/>
      <c r="I92" s="76"/>
      <c r="J92" s="76"/>
      <c r="K92" s="76"/>
      <c r="L92" s="76"/>
      <c r="M92" s="76"/>
      <c r="N92" s="77" t="str">
        <f>IF($H92="","",(AVERAGE(VLOOKUP($H92,Lists!$M$1:$S$6,7,0),VLOOKUP($I92,Lists!$M$1:$S$6,7,0),VLOOKUP($J92,Lists!$M$1:$S$6,7,0),VLOOKUP($K92,Lists!$N$1:$S$6,6,0),VLOOKUP($L92,Lists!$P$1:$S$6,4,0),VLOOKUP($M92,Lists!$O$1:$S$6,5,0))))</f>
        <v/>
      </c>
      <c r="O92" s="78" t="str">
        <f t="shared" si="4"/>
        <v/>
      </c>
      <c r="P92" s="47"/>
      <c r="Q92" s="70"/>
    </row>
    <row r="93" spans="1:17" s="71" customFormat="1" ht="14.25" customHeight="1" x14ac:dyDescent="0.2">
      <c r="A93" s="73"/>
      <c r="B93" s="74"/>
      <c r="C93" s="74"/>
      <c r="D93" s="74"/>
      <c r="E93" s="76"/>
      <c r="F93" s="76"/>
      <c r="G93" s="77" t="str">
        <f>IF($E93="","",AVERAGE(VLOOKUP($E93,Lists!$K$1:$S$6,9,0),(VLOOKUP($F93,Lists!$L$1:$S$6,8,0))))</f>
        <v/>
      </c>
      <c r="H93" s="76"/>
      <c r="I93" s="76"/>
      <c r="J93" s="76"/>
      <c r="K93" s="76"/>
      <c r="L93" s="76"/>
      <c r="M93" s="76"/>
      <c r="N93" s="77" t="str">
        <f>IF($H93="","",(AVERAGE(VLOOKUP($H93,Lists!$M$1:$S$6,7,0),VLOOKUP($I93,Lists!$M$1:$S$6,7,0),VLOOKUP($J93,Lists!$M$1:$S$6,7,0),VLOOKUP($K93,Lists!$N$1:$S$6,6,0),VLOOKUP($L93,Lists!$P$1:$S$6,4,0),VLOOKUP($M93,Lists!$O$1:$S$6,5,0))))</f>
        <v/>
      </c>
      <c r="O93" s="78" t="str">
        <f t="shared" si="4"/>
        <v/>
      </c>
      <c r="P93" s="47"/>
      <c r="Q93" s="70"/>
    </row>
    <row r="94" spans="1:17" s="71" customFormat="1" ht="14.25" customHeight="1" x14ac:dyDescent="0.2">
      <c r="A94" s="73"/>
      <c r="B94" s="74"/>
      <c r="C94" s="74"/>
      <c r="D94" s="74"/>
      <c r="E94" s="76"/>
      <c r="F94" s="76"/>
      <c r="G94" s="77" t="str">
        <f>IF($E94="","",AVERAGE(VLOOKUP($E94,Lists!$K$1:$S$6,9,0),(VLOOKUP($F94,Lists!$L$1:$S$6,8,0))))</f>
        <v/>
      </c>
      <c r="H94" s="76"/>
      <c r="I94" s="76"/>
      <c r="J94" s="76"/>
      <c r="K94" s="76"/>
      <c r="L94" s="76"/>
      <c r="M94" s="76"/>
      <c r="N94" s="77" t="str">
        <f>IF($H94="","",(AVERAGE(VLOOKUP($H94,Lists!$M$1:$S$6,7,0),VLOOKUP($I94,Lists!$M$1:$S$6,7,0),VLOOKUP($J94,Lists!$M$1:$S$6,7,0),VLOOKUP($K94,Lists!$N$1:$S$6,6,0),VLOOKUP($L94,Lists!$P$1:$S$6,4,0),VLOOKUP($M94,Lists!$O$1:$S$6,5,0))))</f>
        <v/>
      </c>
      <c r="O94" s="78" t="str">
        <f t="shared" si="4"/>
        <v/>
      </c>
      <c r="P94" s="47"/>
      <c r="Q94" s="70"/>
    </row>
    <row r="95" spans="1:17" s="71" customFormat="1" ht="14.25" customHeight="1" x14ac:dyDescent="0.2">
      <c r="A95" s="73"/>
      <c r="B95" s="74"/>
      <c r="C95" s="74"/>
      <c r="D95" s="74"/>
      <c r="E95" s="76"/>
      <c r="F95" s="76"/>
      <c r="G95" s="77" t="str">
        <f>IF($E95="","",AVERAGE(VLOOKUP($E95,Lists!$K$1:$S$6,9,0),(VLOOKUP($F95,Lists!$L$1:$S$6,8,0))))</f>
        <v/>
      </c>
      <c r="H95" s="76"/>
      <c r="I95" s="76"/>
      <c r="J95" s="76"/>
      <c r="K95" s="76"/>
      <c r="L95" s="76"/>
      <c r="M95" s="76"/>
      <c r="N95" s="77" t="str">
        <f>IF($H95="","",(AVERAGE(VLOOKUP($H95,Lists!$M$1:$S$6,7,0),VLOOKUP($I95,Lists!$M$1:$S$6,7,0),VLOOKUP($J95,Lists!$M$1:$S$6,7,0),VLOOKUP($K95,Lists!$N$1:$S$6,6,0),VLOOKUP($L95,Lists!$P$1:$S$6,4,0),VLOOKUP($M95,Lists!$O$1:$S$6,5,0))))</f>
        <v/>
      </c>
      <c r="O95" s="78" t="str">
        <f t="shared" si="4"/>
        <v/>
      </c>
      <c r="P95" s="47"/>
      <c r="Q95" s="70"/>
    </row>
    <row r="96" spans="1:17" s="71" customFormat="1" ht="14.25" customHeight="1" x14ac:dyDescent="0.2">
      <c r="A96" s="73"/>
      <c r="B96" s="74"/>
      <c r="C96" s="74"/>
      <c r="D96" s="74"/>
      <c r="E96" s="76"/>
      <c r="F96" s="76"/>
      <c r="G96" s="77" t="str">
        <f>IF($E96="","",AVERAGE(VLOOKUP($E96,Lists!$K$1:$S$6,9,0),(VLOOKUP($F96,Lists!$L$1:$S$6,8,0))))</f>
        <v/>
      </c>
      <c r="H96" s="76"/>
      <c r="I96" s="76"/>
      <c r="J96" s="76"/>
      <c r="K96" s="76"/>
      <c r="L96" s="76"/>
      <c r="M96" s="76"/>
      <c r="N96" s="77" t="str">
        <f>IF($H96="","",(AVERAGE(VLOOKUP($H96,Lists!$M$1:$S$6,7,0),VLOOKUP($I96,Lists!$M$1:$S$6,7,0),VLOOKUP($J96,Lists!$M$1:$S$6,7,0),VLOOKUP($K96,Lists!$N$1:$S$6,6,0),VLOOKUP($L96,Lists!$P$1:$S$6,4,0),VLOOKUP($M96,Lists!$O$1:$S$6,5,0))))</f>
        <v/>
      </c>
      <c r="O96" s="78" t="str">
        <f t="shared" si="4"/>
        <v/>
      </c>
      <c r="P96" s="47"/>
      <c r="Q96" s="70"/>
    </row>
    <row r="97" spans="1:17" s="71" customFormat="1" ht="14.25" customHeight="1" x14ac:dyDescent="0.2">
      <c r="A97" s="73"/>
      <c r="B97" s="74"/>
      <c r="C97" s="74"/>
      <c r="D97" s="74"/>
      <c r="E97" s="76"/>
      <c r="F97" s="76"/>
      <c r="G97" s="77" t="str">
        <f>IF($E97="","",AVERAGE(VLOOKUP($E97,Lists!$K$1:$S$6,9,0),(VLOOKUP($F97,Lists!$L$1:$S$6,8,0))))</f>
        <v/>
      </c>
      <c r="H97" s="76"/>
      <c r="I97" s="76"/>
      <c r="J97" s="76"/>
      <c r="K97" s="76"/>
      <c r="L97" s="76"/>
      <c r="M97" s="76"/>
      <c r="N97" s="77" t="str">
        <f>IF($H97="","",(AVERAGE(VLOOKUP($H97,Lists!$M$1:$S$6,7,0),VLOOKUP($I97,Lists!$M$1:$S$6,7,0),VLOOKUP($J97,Lists!$M$1:$S$6,7,0),VLOOKUP($K97,Lists!$N$1:$S$6,6,0),VLOOKUP($L97,Lists!$P$1:$S$6,4,0),VLOOKUP($M97,Lists!$O$1:$S$6,5,0))))</f>
        <v/>
      </c>
      <c r="O97" s="78" t="str">
        <f t="shared" si="4"/>
        <v/>
      </c>
      <c r="P97" s="47"/>
      <c r="Q97" s="70"/>
    </row>
    <row r="98" spans="1:17" s="71" customFormat="1" ht="14.25" customHeight="1" x14ac:dyDescent="0.2">
      <c r="A98" s="73"/>
      <c r="B98" s="74"/>
      <c r="C98" s="74"/>
      <c r="D98" s="74"/>
      <c r="E98" s="76"/>
      <c r="F98" s="76"/>
      <c r="G98" s="77" t="str">
        <f>IF($E98="","",AVERAGE(VLOOKUP($E98,Lists!$K$1:$S$6,9,0),(VLOOKUP($F98,Lists!$L$1:$S$6,8,0))))</f>
        <v/>
      </c>
      <c r="H98" s="76"/>
      <c r="I98" s="76"/>
      <c r="J98" s="76"/>
      <c r="K98" s="76"/>
      <c r="L98" s="76"/>
      <c r="M98" s="76"/>
      <c r="N98" s="77" t="str">
        <f>IF($H98="","",(AVERAGE(VLOOKUP($H98,Lists!$M$1:$S$6,7,0),VLOOKUP($I98,Lists!$M$1:$S$6,7,0),VLOOKUP($J98,Lists!$M$1:$S$6,7,0),VLOOKUP($K98,Lists!$N$1:$S$6,6,0),VLOOKUP($L98,Lists!$P$1:$S$6,4,0),VLOOKUP($M98,Lists!$O$1:$S$6,5,0))))</f>
        <v/>
      </c>
      <c r="O98" s="78" t="str">
        <f t="shared" si="4"/>
        <v/>
      </c>
      <c r="P98" s="47"/>
      <c r="Q98" s="70"/>
    </row>
    <row r="99" spans="1:17" s="71" customFormat="1" ht="14.25" customHeight="1" x14ac:dyDescent="0.2">
      <c r="A99" s="73"/>
      <c r="B99" s="74"/>
      <c r="C99" s="74"/>
      <c r="D99" s="74"/>
      <c r="E99" s="76"/>
      <c r="F99" s="76"/>
      <c r="G99" s="77" t="str">
        <f>IF($E99="","",AVERAGE(VLOOKUP($E99,Lists!$K$1:$S$6,9,0),(VLOOKUP($F99,Lists!$L$1:$S$6,8,0))))</f>
        <v/>
      </c>
      <c r="H99" s="76"/>
      <c r="I99" s="76"/>
      <c r="J99" s="76"/>
      <c r="K99" s="76"/>
      <c r="L99" s="76"/>
      <c r="M99" s="76"/>
      <c r="N99" s="77" t="str">
        <f>IF($H99="","",(AVERAGE(VLOOKUP($H99,Lists!$M$1:$S$6,7,0),VLOOKUP($I99,Lists!$M$1:$S$6,7,0),VLOOKUP($J99,Lists!$M$1:$S$6,7,0),VLOOKUP($K99,Lists!$N$1:$S$6,6,0),VLOOKUP($L99,Lists!$P$1:$S$6,4,0),VLOOKUP($M99,Lists!$O$1:$S$6,5,0))))</f>
        <v/>
      </c>
      <c r="O99" s="78" t="str">
        <f t="shared" si="4"/>
        <v/>
      </c>
      <c r="P99" s="47"/>
      <c r="Q99" s="70"/>
    </row>
    <row r="100" spans="1:17" ht="14.25" customHeight="1" x14ac:dyDescent="0.2">
      <c r="A100" s="73"/>
      <c r="B100" s="74"/>
      <c r="C100" s="74"/>
      <c r="D100" s="74"/>
      <c r="E100" s="76"/>
      <c r="F100" s="76"/>
      <c r="G100" s="77" t="str">
        <f>IF($E100="","",AVERAGE(VLOOKUP($E100,Lists!$K$1:$S$6,9,0),(VLOOKUP($F100,Lists!$L$1:$S$6,8,0))))</f>
        <v/>
      </c>
      <c r="H100" s="76"/>
      <c r="I100" s="76"/>
      <c r="J100" s="76"/>
      <c r="K100" s="76"/>
      <c r="L100" s="76"/>
      <c r="M100" s="76"/>
      <c r="N100" s="77" t="str">
        <f>IF($H100="","",(AVERAGE(VLOOKUP($H100,Lists!$M$1:$S$6,7,0),VLOOKUP($I100,Lists!$M$1:$S$6,7,0),VLOOKUP($J100,Lists!$M$1:$S$6,7,0),VLOOKUP($K100,Lists!$N$1:$S$6,6,0),VLOOKUP($L100,Lists!$P$1:$S$6,4,0),VLOOKUP($M100,Lists!$O$1:$S$6,5,0))))</f>
        <v/>
      </c>
      <c r="O100" s="78" t="str">
        <f t="shared" si="4"/>
        <v/>
      </c>
      <c r="P100" s="47"/>
      <c r="Q100" s="48"/>
    </row>
    <row r="101" spans="1:17" ht="14.25" customHeight="1" x14ac:dyDescent="0.2">
      <c r="A101" s="73"/>
      <c r="B101" s="74"/>
      <c r="C101" s="74"/>
      <c r="D101" s="74"/>
      <c r="E101" s="76"/>
      <c r="F101" s="76"/>
      <c r="G101" s="77" t="str">
        <f>IF($E101="","",AVERAGE(VLOOKUP($E101,Lists!$K$1:$S$6,9,0),(VLOOKUP($F101,Lists!$L$1:$S$6,8,0))))</f>
        <v/>
      </c>
      <c r="H101" s="76"/>
      <c r="I101" s="76"/>
      <c r="J101" s="76"/>
      <c r="K101" s="76"/>
      <c r="L101" s="76"/>
      <c r="M101" s="76"/>
      <c r="N101" s="77" t="str">
        <f>IF($H101="","",(AVERAGE(VLOOKUP($H101,Lists!$M$1:$S$6,7,0),VLOOKUP($I101,Lists!$M$1:$S$6,7,0),VLOOKUP($J101,Lists!$M$1:$S$6,7,0),VLOOKUP($K101,Lists!$N$1:$S$6,6,0),VLOOKUP($L101,Lists!$P$1:$S$6,4,0),VLOOKUP($M101,Lists!$O$1:$S$6,5,0))))</f>
        <v/>
      </c>
      <c r="O101" s="78" t="str">
        <f t="shared" si="4"/>
        <v/>
      </c>
      <c r="P101" s="47"/>
      <c r="Q101" s="48"/>
    </row>
    <row r="102" spans="1:17" ht="14.25" customHeight="1" x14ac:dyDescent="0.2">
      <c r="A102" s="73"/>
      <c r="B102" s="74"/>
      <c r="C102" s="74"/>
      <c r="D102" s="74"/>
      <c r="E102" s="76"/>
      <c r="F102" s="76"/>
      <c r="G102" s="77" t="str">
        <f>IF($E102="","",AVERAGE(VLOOKUP($E102,Lists!$K$1:$S$6,9,0),(VLOOKUP($F102,Lists!$L$1:$S$6,8,0))))</f>
        <v/>
      </c>
      <c r="H102" s="76"/>
      <c r="I102" s="76"/>
      <c r="J102" s="76"/>
      <c r="K102" s="76"/>
      <c r="L102" s="76"/>
      <c r="M102" s="76"/>
      <c r="N102" s="77" t="str">
        <f>IF($H102="","",(AVERAGE(VLOOKUP($H102,Lists!$M$1:$S$6,7,0),VLOOKUP($I102,Lists!$M$1:$S$6,7,0),VLOOKUP($J102,Lists!$M$1:$S$6,7,0),VLOOKUP($K102,Lists!$N$1:$S$6,6,0),VLOOKUP($L102,Lists!$P$1:$S$6,4,0),VLOOKUP($M102,Lists!$O$1:$S$6,5,0))))</f>
        <v/>
      </c>
      <c r="O102" s="78" t="str">
        <f t="shared" si="4"/>
        <v/>
      </c>
      <c r="P102" s="47"/>
      <c r="Q102" s="48"/>
    </row>
    <row r="103" spans="1:17" ht="14.25" customHeight="1" x14ac:dyDescent="0.2">
      <c r="A103" s="73"/>
      <c r="B103" s="74"/>
      <c r="C103" s="74"/>
      <c r="D103" s="74"/>
      <c r="E103" s="76"/>
      <c r="F103" s="76"/>
      <c r="G103" s="77" t="str">
        <f>IF($E103="","",AVERAGE(VLOOKUP($E103,Lists!$K$1:$S$6,9,0),(VLOOKUP($F103,Lists!$L$1:$S$6,8,0))))</f>
        <v/>
      </c>
      <c r="H103" s="76"/>
      <c r="I103" s="76"/>
      <c r="J103" s="76"/>
      <c r="K103" s="76"/>
      <c r="L103" s="76"/>
      <c r="M103" s="76"/>
      <c r="N103" s="77" t="str">
        <f>IF($H103="","",(AVERAGE(VLOOKUP($H103,Lists!$M$1:$S$6,7,0),VLOOKUP($I103,Lists!$M$1:$S$6,7,0),VLOOKUP($J103,Lists!$M$1:$S$6,7,0),VLOOKUP($K103,Lists!$N$1:$S$6,6,0),VLOOKUP($L103,Lists!$P$1:$S$6,4,0),VLOOKUP($M103,Lists!$O$1:$S$6,5,0))))</f>
        <v/>
      </c>
      <c r="O103" s="78" t="str">
        <f t="shared" si="4"/>
        <v/>
      </c>
      <c r="P103" s="47"/>
      <c r="Q103" s="48"/>
    </row>
  </sheetData>
  <sheetProtection formatCells="0" formatColumns="0" formatRows="0" insertRows="0" deleteRows="0" selectLockedCells="1" sort="0" autoFilter="0"/>
  <mergeCells count="9">
    <mergeCell ref="N2:N3"/>
    <mergeCell ref="O2:O3"/>
    <mergeCell ref="Q2:Q3"/>
    <mergeCell ref="G2:G3"/>
    <mergeCell ref="A2:A3"/>
    <mergeCell ref="B2:B3"/>
    <mergeCell ref="C2:C3"/>
    <mergeCell ref="E2:F2"/>
    <mergeCell ref="H2:M2"/>
  </mergeCells>
  <conditionalFormatting sqref="O4:O103">
    <cfRule type="containsBlanks" priority="13" stopIfTrue="1">
      <formula>LEN(TRIM(O4))=0</formula>
    </cfRule>
  </conditionalFormatting>
  <conditionalFormatting sqref="O6">
    <cfRule type="containsBlanks" priority="5" stopIfTrue="1">
      <formula>LEN(TRIM(O6))=0</formula>
    </cfRule>
  </conditionalFormatting>
  <conditionalFormatting sqref="O7:O8">
    <cfRule type="containsBlanks" priority="1" stopIfTrue="1">
      <formula>LEN(TRIM(O7))=0</formula>
    </cfRule>
  </conditionalFormatting>
  <dataValidations count="8">
    <dataValidation type="list" allowBlank="1" showInputMessage="1" showErrorMessage="1" sqref="B4:B103" xr:uid="{00000000-0002-0000-0200-000000000000}">
      <formula1>Process</formula1>
    </dataValidation>
    <dataValidation allowBlank="1" showErrorMessage="1" errorTitle="Error" error="Please select an option from the drop down list." sqref="N4:N103 G4:G103" xr:uid="{00000000-0002-0000-0200-000001000000}"/>
    <dataValidation type="list" allowBlank="1" showErrorMessage="1" errorTitle="Error" error="Please select an option from the drop down list." sqref="H4:J103" xr:uid="{00000000-0002-0000-0200-000002000000}">
      <formula1>Potential</formula1>
    </dataValidation>
    <dataValidation type="list" allowBlank="1" showErrorMessage="1" errorTitle="Error" error="Please select an option from the drop down list." sqref="F4:F103" xr:uid="{00000000-0002-0000-0200-000003000000}">
      <formula1>Occurrences</formula1>
    </dataValidation>
    <dataValidation type="list" allowBlank="1" showErrorMessage="1" errorTitle="Error" error="Please select an option from the drop down list." sqref="E4:E103" xr:uid="{00000000-0002-0000-0200-000004000000}">
      <formula1>Likelihood</formula1>
    </dataValidation>
    <dataValidation type="list" allowBlank="1" showErrorMessage="1" errorTitle="Error" error="Please select an option from the drop down list." sqref="M4:M103" xr:uid="{00000000-0002-0000-0200-000005000000}">
      <formula1>correction</formula1>
    </dataValidation>
    <dataValidation type="list" allowBlank="1" showErrorMessage="1" errorTitle="Error" error="Please select an option from the drop down list." sqref="L4:L103" xr:uid="{00000000-0002-0000-0200-000006000000}">
      <formula1>riskrep</formula1>
    </dataValidation>
    <dataValidation type="list" allowBlank="1" showErrorMessage="1" errorTitle="Error" error="Please select an option from the drop down list." sqref="K4:K103" xr:uid="{00000000-0002-0000-0200-000007000000}">
      <formula1>Violation</formula1>
    </dataValidation>
  </dataValidations>
  <pageMargins left="0.25" right="0.25" top="0.75" bottom="0.75" header="0.3" footer="0.3"/>
  <pageSetup scale="35" fitToHeight="0" orientation="landscape" r:id="rId1"/>
  <legacyDrawing r:id="rId2"/>
  <extLst>
    <ext xmlns:x14="http://schemas.microsoft.com/office/spreadsheetml/2009/9/main" uri="{78C0D931-6437-407d-A8EE-F0AAD7539E65}">
      <x14:conditionalFormattings>
        <x14:conditionalFormatting xmlns:xm="http://schemas.microsoft.com/office/excel/2006/main">
          <x14:cfRule type="expression" priority="26" stopIfTrue="1" id="{4FCA7998-6D93-416C-AC4D-7C3A0130D6F0}">
            <xm:f>$O4&lt;=Lists!$C$4</xm:f>
            <x14:dxf>
              <fill>
                <patternFill>
                  <bgColor theme="0" tint="-0.24994659260841701"/>
                </patternFill>
              </fill>
              <border>
                <left style="thin">
                  <color theme="0"/>
                </left>
                <right style="thin">
                  <color theme="0"/>
                </right>
                <top style="thin">
                  <color theme="0"/>
                </top>
                <bottom style="thin">
                  <color theme="0"/>
                </bottom>
              </border>
            </x14:dxf>
          </x14:cfRule>
          <xm:sqref>P4:Q103</xm:sqref>
        </x14:conditionalFormatting>
        <x14:conditionalFormatting xmlns:xm="http://schemas.microsoft.com/office/excel/2006/main">
          <x14:cfRule type="cellIs" priority="17" stopIfTrue="1" operator="greaterThanOrEqual" id="{EBEAAEC9-CBDA-406F-BBCC-FF04E3EFF825}">
            <xm:f>Lists!$C$2</xm:f>
            <x14:dxf>
              <font>
                <color rgb="FFFFFF00"/>
              </font>
              <fill>
                <patternFill>
                  <bgColor rgb="FFFF0000"/>
                </patternFill>
              </fill>
            </x14:dxf>
          </x14:cfRule>
          <x14:cfRule type="cellIs" priority="27" stopIfTrue="1" operator="between" id="{259731CE-DE80-4E06-9AB7-EC200BECEFF9}">
            <xm:f>Lists!$C$4</xm:f>
            <xm:f>Lists!$C$2</xm:f>
            <x14:dxf>
              <fill>
                <patternFill>
                  <bgColor rgb="FFFFFF00"/>
                </patternFill>
              </fill>
            </x14:dxf>
          </x14:cfRule>
          <xm:sqref>O4:O103 Q4:Q103</xm:sqref>
        </x14:conditionalFormatting>
        <x14:conditionalFormatting xmlns:xm="http://schemas.microsoft.com/office/excel/2006/main">
          <x14:cfRule type="cellIs" priority="6" stopIfTrue="1" operator="greaterThanOrEqual" id="{37B2A530-671C-46A3-81B0-D0ADED721C85}">
            <xm:f>Lists!$C$2</xm:f>
            <x14:dxf>
              <font>
                <color rgb="FFFFFF00"/>
              </font>
              <fill>
                <patternFill>
                  <bgColor rgb="FFFF0000"/>
                </patternFill>
              </fill>
            </x14:dxf>
          </x14:cfRule>
          <x14:cfRule type="cellIs" priority="8" stopIfTrue="1" operator="between" id="{4A56A44A-4027-43D5-BFD1-E1A581CE3A79}">
            <xm:f>Lists!$C$4</xm:f>
            <xm:f>Lists!$C$2</xm:f>
            <x14:dxf>
              <fill>
                <patternFill>
                  <bgColor rgb="FFFFFF00"/>
                </patternFill>
              </fill>
            </x14:dxf>
          </x14:cfRule>
          <xm:sqref>O6 Q6</xm:sqref>
        </x14:conditionalFormatting>
        <x14:conditionalFormatting xmlns:xm="http://schemas.microsoft.com/office/excel/2006/main">
          <x14:cfRule type="cellIs" priority="2" stopIfTrue="1" operator="greaterThanOrEqual" id="{7DC30421-9D80-417E-95F8-E9E86225726D}">
            <xm:f>Lists!$C$2</xm:f>
            <x14:dxf>
              <font>
                <color rgb="FFFFFF00"/>
              </font>
              <fill>
                <patternFill>
                  <bgColor rgb="FFFF0000"/>
                </patternFill>
              </fill>
            </x14:dxf>
          </x14:cfRule>
          <x14:cfRule type="cellIs" priority="4" stopIfTrue="1" operator="between" id="{20DF11B3-1711-4C02-A53E-CC11DF7AB7DC}">
            <xm:f>Lists!$C$4</xm:f>
            <xm:f>Lists!$C$2</xm:f>
            <x14:dxf>
              <fill>
                <patternFill>
                  <bgColor rgb="FFFFFF00"/>
                </patternFill>
              </fill>
            </x14:dxf>
          </x14:cfRule>
          <xm:sqref>O7:O8 Q7:Q8</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R98"/>
  <sheetViews>
    <sheetView showGridLines="0" view="pageBreakPreview" topLeftCell="A7" zoomScaleNormal="85" zoomScaleSheetLayoutView="100" workbookViewId="0">
      <selection activeCell="O15" sqref="O15"/>
    </sheetView>
  </sheetViews>
  <sheetFormatPr defaultColWidth="9.140625" defaultRowHeight="14.25" x14ac:dyDescent="0.2"/>
  <cols>
    <col min="1" max="1" width="7.28515625" style="4" customWidth="1"/>
    <col min="2" max="2" width="22.7109375" style="4" bestFit="1" customWidth="1"/>
    <col min="3" max="3" width="57.85546875" style="5" customWidth="1"/>
    <col min="4" max="4" width="16.7109375" style="5" customWidth="1"/>
    <col min="5" max="5" width="18.140625" style="5" customWidth="1"/>
    <col min="6" max="6" width="8.5703125" style="5" customWidth="1"/>
    <col min="7" max="7" width="12.7109375" style="5" customWidth="1"/>
    <col min="8" max="8" width="17.7109375" style="5" customWidth="1"/>
    <col min="9" max="9" width="19.85546875" style="5" bestFit="1" customWidth="1"/>
    <col min="10" max="10" width="19.140625" style="5" customWidth="1"/>
    <col min="11" max="11" width="16.85546875" style="5" customWidth="1"/>
    <col min="12" max="12" width="14.140625" style="5" bestFit="1" customWidth="1"/>
    <col min="13" max="13" width="10.5703125" style="5" customWidth="1"/>
    <col min="14" max="14" width="10.140625" style="5" customWidth="1"/>
    <col min="15" max="15" width="63.140625" style="2" customWidth="1"/>
    <col min="16" max="16" width="20.42578125" style="2" customWidth="1"/>
    <col min="17" max="17" width="10.5703125" style="2" bestFit="1" customWidth="1"/>
    <col min="18" max="18" width="25.42578125" style="2" customWidth="1"/>
    <col min="19" max="16384" width="9.140625" style="2"/>
  </cols>
  <sheetData>
    <row r="1" spans="1:18" s="11" customFormat="1" ht="28.5" x14ac:dyDescent="0.2">
      <c r="A1" s="8"/>
      <c r="B1" s="26"/>
      <c r="C1" s="34" t="s">
        <v>322</v>
      </c>
      <c r="E1" s="35"/>
      <c r="F1" s="35"/>
      <c r="G1" s="27"/>
      <c r="H1" s="9"/>
      <c r="I1" s="9"/>
      <c r="J1" s="9"/>
      <c r="K1" s="9"/>
      <c r="L1" s="9"/>
      <c r="M1" s="10"/>
      <c r="N1" s="10"/>
      <c r="O1" s="25" t="s">
        <v>101</v>
      </c>
      <c r="P1" s="24">
        <f>COUNTIF(Q:Q,"OPEN")</f>
        <v>11</v>
      </c>
    </row>
    <row r="2" spans="1:18" ht="18" customHeight="1" x14ac:dyDescent="0.2">
      <c r="A2" s="185" t="s">
        <v>336</v>
      </c>
      <c r="B2" s="186" t="s">
        <v>169</v>
      </c>
      <c r="C2" s="176" t="s">
        <v>32</v>
      </c>
      <c r="D2" s="187" t="s">
        <v>351</v>
      </c>
      <c r="E2" s="187"/>
      <c r="F2" s="184" t="s">
        <v>39</v>
      </c>
      <c r="G2" s="187" t="s">
        <v>40</v>
      </c>
      <c r="H2" s="187"/>
      <c r="I2" s="187"/>
      <c r="J2" s="187"/>
      <c r="K2" s="187"/>
      <c r="L2" s="187"/>
      <c r="M2" s="185" t="s">
        <v>41</v>
      </c>
      <c r="N2" s="188" t="s">
        <v>138</v>
      </c>
      <c r="O2" s="189" t="str">
        <f>Lists!V24</f>
        <v>Opportunity Pursuit Plan
(suggested for Opp Factors &gt;=10)
 May reference external planning document</v>
      </c>
      <c r="P2" s="184" t="s">
        <v>42</v>
      </c>
      <c r="Q2" s="180" t="s">
        <v>102</v>
      </c>
      <c r="R2" s="180" t="s">
        <v>312</v>
      </c>
    </row>
    <row r="3" spans="1:18" s="3" customFormat="1" ht="41.1" customHeight="1" x14ac:dyDescent="0.2">
      <c r="A3" s="185"/>
      <c r="B3" s="186"/>
      <c r="C3" s="176"/>
      <c r="D3" s="54" t="s">
        <v>43</v>
      </c>
      <c r="E3" s="54" t="s">
        <v>44</v>
      </c>
      <c r="F3" s="184"/>
      <c r="G3" s="53" t="s">
        <v>45</v>
      </c>
      <c r="H3" s="53" t="s">
        <v>46</v>
      </c>
      <c r="I3" s="53" t="s">
        <v>287</v>
      </c>
      <c r="J3" s="53" t="s">
        <v>47</v>
      </c>
      <c r="K3" s="53" t="s">
        <v>247</v>
      </c>
      <c r="L3" s="53" t="s">
        <v>48</v>
      </c>
      <c r="M3" s="185"/>
      <c r="N3" s="188"/>
      <c r="O3" s="189"/>
      <c r="P3" s="184"/>
      <c r="Q3" s="180"/>
      <c r="R3" s="180"/>
    </row>
    <row r="4" spans="1:18" s="71" customFormat="1" ht="45" x14ac:dyDescent="0.2">
      <c r="A4" s="79">
        <v>1</v>
      </c>
      <c r="B4" s="103" t="s">
        <v>170</v>
      </c>
      <c r="C4" s="86" t="s">
        <v>220</v>
      </c>
      <c r="D4" s="101" t="s">
        <v>81</v>
      </c>
      <c r="E4" s="101" t="s">
        <v>82</v>
      </c>
      <c r="F4" s="106">
        <f>IF($D4="","",AVERAGE(VLOOKUP($D4,Lists!$K$1:$S$6,9,0),(VLOOKUP($E4,Lists!$L$1:$S$6,8,0))))</f>
        <v>5</v>
      </c>
      <c r="G4" s="105" t="s">
        <v>11</v>
      </c>
      <c r="H4" s="105" t="s">
        <v>11</v>
      </c>
      <c r="I4" s="105" t="s">
        <v>68</v>
      </c>
      <c r="J4" s="105" t="s">
        <v>83</v>
      </c>
      <c r="K4" s="105" t="s">
        <v>79</v>
      </c>
      <c r="L4" s="105" t="s">
        <v>78</v>
      </c>
      <c r="M4" s="106">
        <f>IF($G4="","",(AVERAGE(VLOOKUP($G4,Lists!$M$1:$S$6,7,0),VLOOKUP($H4,Lists!$M$1:$S$6,7,0),VLOOKUP($I4,Lists!$M$1:$S$6,7,0),VLOOKUP($J4,Lists!$M$1:$S$6,7,0),VLOOKUP($K4,Lists!$R$1:$S$6,2,0),VLOOKUP($L4,Lists!$Q$1:$S$6,3,0))))</f>
        <v>3.6666666666666665</v>
      </c>
      <c r="N4" s="107">
        <f t="shared" ref="N4:N34" si="0">IF($D4="","",$F4*$M4)</f>
        <v>18.333333333333332</v>
      </c>
      <c r="O4" s="104" t="s">
        <v>333</v>
      </c>
      <c r="P4" s="109" t="s">
        <v>311</v>
      </c>
      <c r="Q4" s="131" t="s">
        <v>310</v>
      </c>
      <c r="R4" s="104"/>
    </row>
    <row r="5" spans="1:18" s="71" customFormat="1" ht="89.25" x14ac:dyDescent="0.2">
      <c r="A5" s="79">
        <v>10</v>
      </c>
      <c r="B5" s="108" t="s">
        <v>164</v>
      </c>
      <c r="C5" s="86" t="s">
        <v>293</v>
      </c>
      <c r="D5" s="101" t="s">
        <v>76</v>
      </c>
      <c r="E5" s="101" t="s">
        <v>82</v>
      </c>
      <c r="F5" s="106">
        <f>IF($D5="","",AVERAGE(VLOOKUP($D5,Lists!$K$1:$S$6,9,0),(VLOOKUP($E5,Lists!$L$1:$S$6,8,0))))</f>
        <v>4.5</v>
      </c>
      <c r="G5" s="105" t="s">
        <v>11</v>
      </c>
      <c r="H5" s="105" t="s">
        <v>83</v>
      </c>
      <c r="I5" s="105" t="s">
        <v>11</v>
      </c>
      <c r="J5" s="105" t="s">
        <v>83</v>
      </c>
      <c r="K5" s="105" t="s">
        <v>85</v>
      </c>
      <c r="L5" s="105" t="s">
        <v>110</v>
      </c>
      <c r="M5" s="106">
        <f>IF($G5="","",(AVERAGE(VLOOKUP($G5,Lists!$M$1:$S$6,7,0),VLOOKUP($H5,Lists!$M$1:$S$6,7,0),VLOOKUP($I5,Lists!$M$1:$S$6,7,0),VLOOKUP($J5,Lists!$M$1:$S$6,7,0),VLOOKUP($K5,Lists!$R$1:$S$6,2,0),VLOOKUP($L5,Lists!$Q$1:$S$6,3,0))))</f>
        <v>4.166666666666667</v>
      </c>
      <c r="N5" s="107">
        <f>IF($D5="","",$F5*$M5)</f>
        <v>18.75</v>
      </c>
      <c r="O5" s="132" t="s">
        <v>297</v>
      </c>
      <c r="P5" s="109" t="s">
        <v>311</v>
      </c>
      <c r="Q5" s="131" t="s">
        <v>310</v>
      </c>
      <c r="R5" s="104"/>
    </row>
    <row r="6" spans="1:18" s="71" customFormat="1" ht="76.5" x14ac:dyDescent="0.2">
      <c r="A6" s="79">
        <v>22</v>
      </c>
      <c r="B6" s="103" t="s">
        <v>245</v>
      </c>
      <c r="C6" s="86" t="s">
        <v>246</v>
      </c>
      <c r="D6" s="81" t="s">
        <v>76</v>
      </c>
      <c r="E6" s="81" t="s">
        <v>82</v>
      </c>
      <c r="F6" s="106">
        <f>IF($D6="","",AVERAGE(VLOOKUP($D6,Lists!$K$1:$S$6,9,0),(VLOOKUP($E6,Lists!$L$1:$S$6,8,0))))</f>
        <v>4.5</v>
      </c>
      <c r="G6" s="109" t="s">
        <v>83</v>
      </c>
      <c r="H6" s="109" t="s">
        <v>11</v>
      </c>
      <c r="I6" s="109" t="s">
        <v>68</v>
      </c>
      <c r="J6" s="109" t="s">
        <v>68</v>
      </c>
      <c r="K6" s="109" t="s">
        <v>85</v>
      </c>
      <c r="L6" s="109" t="s">
        <v>110</v>
      </c>
      <c r="M6" s="106">
        <f>IF($G6="","",(AVERAGE(VLOOKUP($G6,Lists!$M$1:$S$6,7,0),VLOOKUP($H6,Lists!$M$1:$S$6,7,0),VLOOKUP($I6,Lists!$M$1:$S$6,7,0),VLOOKUP($J6,Lists!$M$1:$S$6,7,0),VLOOKUP($K6,Lists!$R$1:$S$6,2,0),VLOOKUP($L6,Lists!$Q$1:$S$6,3,0))))</f>
        <v>3.3333333333333335</v>
      </c>
      <c r="N6" s="106">
        <f>IF($D6="","",$F6*$M6)</f>
        <v>15</v>
      </c>
      <c r="O6" s="104" t="s">
        <v>363</v>
      </c>
      <c r="P6" s="109" t="s">
        <v>311</v>
      </c>
      <c r="Q6" s="131" t="s">
        <v>310</v>
      </c>
      <c r="R6" s="104"/>
    </row>
    <row r="7" spans="1:18" s="71" customFormat="1" ht="38.25" x14ac:dyDescent="0.2">
      <c r="A7" s="79">
        <v>23</v>
      </c>
      <c r="B7" s="103" t="s">
        <v>245</v>
      </c>
      <c r="C7" s="86" t="s">
        <v>350</v>
      </c>
      <c r="D7" s="101" t="s">
        <v>76</v>
      </c>
      <c r="E7" s="101" t="s">
        <v>82</v>
      </c>
      <c r="F7" s="106">
        <f>IF($D7="","",AVERAGE(VLOOKUP($D7,Lists!$K$1:$S$6,9,0),(VLOOKUP($E7,Lists!$L$1:$S$6,8,0))))</f>
        <v>4.5</v>
      </c>
      <c r="G7" s="105" t="s">
        <v>73</v>
      </c>
      <c r="H7" s="105" t="s">
        <v>11</v>
      </c>
      <c r="I7" s="105" t="s">
        <v>63</v>
      </c>
      <c r="J7" s="105" t="s">
        <v>68</v>
      </c>
      <c r="K7" s="105" t="s">
        <v>79</v>
      </c>
      <c r="L7" s="105" t="s">
        <v>111</v>
      </c>
      <c r="M7" s="106">
        <f>IF($G7="","",(AVERAGE(VLOOKUP($G7,Lists!$M$1:$S$6,7,0),VLOOKUP($H7,Lists!$M$1:$S$6,7,0),VLOOKUP($I7,Lists!$M$1:$S$6,7,0),VLOOKUP($J7,Lists!$M$1:$S$6,7,0),VLOOKUP($K7,Lists!$R$1:$S$6,2,0),VLOOKUP($L7,Lists!$Q$1:$S$6,3,0))))</f>
        <v>3</v>
      </c>
      <c r="N7" s="107">
        <f>IF($D7="","",$F7*$M7)</f>
        <v>13.5</v>
      </c>
      <c r="O7" s="104" t="s">
        <v>364</v>
      </c>
      <c r="P7" s="109" t="s">
        <v>311</v>
      </c>
      <c r="Q7" s="131" t="s">
        <v>310</v>
      </c>
      <c r="R7" s="104"/>
    </row>
    <row r="8" spans="1:18" s="71" customFormat="1" ht="45" x14ac:dyDescent="0.2">
      <c r="A8" s="79">
        <v>24</v>
      </c>
      <c r="B8" s="108" t="s">
        <v>164</v>
      </c>
      <c r="C8" s="86" t="s">
        <v>252</v>
      </c>
      <c r="D8" s="101" t="s">
        <v>81</v>
      </c>
      <c r="E8" s="101" t="s">
        <v>67</v>
      </c>
      <c r="F8" s="106">
        <f>IF($D8="","",AVERAGE(VLOOKUP($D8,Lists!$K$1:$S$6,9,0),(VLOOKUP($E8,Lists!$L$1:$S$6,8,0))))</f>
        <v>3.5</v>
      </c>
      <c r="G8" s="105" t="s">
        <v>11</v>
      </c>
      <c r="H8" s="105" t="s">
        <v>11</v>
      </c>
      <c r="I8" s="105" t="s">
        <v>68</v>
      </c>
      <c r="J8" s="105" t="s">
        <v>73</v>
      </c>
      <c r="K8" s="105" t="s">
        <v>79</v>
      </c>
      <c r="L8" s="105" t="s">
        <v>69</v>
      </c>
      <c r="M8" s="106">
        <f>IF($G8="","",(AVERAGE(VLOOKUP($G8,Lists!$M$1:$S$6,7,0),VLOOKUP($H8,Lists!$M$1:$S$6,7,0),VLOOKUP($I8,Lists!$M$1:$S$6,7,0),VLOOKUP($J8,Lists!$M$1:$S$6,7,0),VLOOKUP($K8,Lists!$R$1:$S$6,2,0),VLOOKUP($L8,Lists!$Q$1:$S$6,3,0))))</f>
        <v>3</v>
      </c>
      <c r="N8" s="107">
        <f t="shared" si="0"/>
        <v>10.5</v>
      </c>
      <c r="O8" s="104" t="s">
        <v>251</v>
      </c>
      <c r="P8" s="109" t="s">
        <v>311</v>
      </c>
      <c r="Q8" s="131" t="s">
        <v>310</v>
      </c>
      <c r="R8" s="104"/>
    </row>
    <row r="9" spans="1:18" s="71" customFormat="1" ht="51" x14ac:dyDescent="0.2">
      <c r="A9" s="79">
        <v>25</v>
      </c>
      <c r="B9" s="108" t="s">
        <v>147</v>
      </c>
      <c r="C9" s="86" t="s">
        <v>307</v>
      </c>
      <c r="D9" s="101" t="s">
        <v>76</v>
      </c>
      <c r="E9" s="101" t="s">
        <v>77</v>
      </c>
      <c r="F9" s="106">
        <f>IF($D9="","",AVERAGE(VLOOKUP($D9,Lists!$K$1:$S$6,9,0),(VLOOKUP($E9,Lists!$L$1:$S$6,8,0))))</f>
        <v>4</v>
      </c>
      <c r="G9" s="105" t="s">
        <v>73</v>
      </c>
      <c r="H9" s="105" t="s">
        <v>11</v>
      </c>
      <c r="I9" s="105" t="s">
        <v>63</v>
      </c>
      <c r="J9" s="105" t="s">
        <v>73</v>
      </c>
      <c r="K9" s="105" t="s">
        <v>74</v>
      </c>
      <c r="L9" s="105" t="s">
        <v>110</v>
      </c>
      <c r="M9" s="106">
        <f>IF($G9="","",(AVERAGE(VLOOKUP($G9,Lists!$M$1:$S$6,7,0),VLOOKUP($H9,Lists!$M$1:$S$6,7,0),VLOOKUP($I9,Lists!$M$1:$S$6,7,0),VLOOKUP($J9,Lists!$M$1:$S$6,7,0),VLOOKUP($K9,Lists!$R$1:$S$6,2,0),VLOOKUP($L9,Lists!$Q$1:$S$6,3,0))))</f>
        <v>2.6666666666666665</v>
      </c>
      <c r="N9" s="107">
        <f>IF($D9="","",$F9*$M9)</f>
        <v>10.666666666666666</v>
      </c>
      <c r="O9" s="104" t="s">
        <v>304</v>
      </c>
      <c r="P9" s="109" t="s">
        <v>311</v>
      </c>
      <c r="Q9" s="131" t="s">
        <v>310</v>
      </c>
      <c r="R9" s="104"/>
    </row>
    <row r="10" spans="1:18" s="71" customFormat="1" ht="51" x14ac:dyDescent="0.2">
      <c r="A10" s="79">
        <v>26</v>
      </c>
      <c r="B10" s="108" t="s">
        <v>145</v>
      </c>
      <c r="C10" s="86" t="s">
        <v>309</v>
      </c>
      <c r="D10" s="101" t="s">
        <v>76</v>
      </c>
      <c r="E10" s="101" t="s">
        <v>77</v>
      </c>
      <c r="F10" s="106">
        <f>IF($D10="","",AVERAGE(VLOOKUP($D10,Lists!$K$1:$S$6,9,0),(VLOOKUP($E10,Lists!$L$1:$S$6,8,0))))</f>
        <v>4</v>
      </c>
      <c r="G10" s="105" t="s">
        <v>11</v>
      </c>
      <c r="H10" s="105" t="s">
        <v>73</v>
      </c>
      <c r="I10" s="105" t="s">
        <v>63</v>
      </c>
      <c r="J10" s="105" t="s">
        <v>68</v>
      </c>
      <c r="K10" s="105" t="s">
        <v>74</v>
      </c>
      <c r="L10" s="105" t="s">
        <v>111</v>
      </c>
      <c r="M10" s="106">
        <f>IF($G10="","",(AVERAGE(VLOOKUP($G10,Lists!$M$1:$S$6,7,0),VLOOKUP($H10,Lists!$M$1:$S$6,7,0),VLOOKUP($I10,Lists!$M$1:$S$6,7,0),VLOOKUP($J10,Lists!$M$1:$S$6,7,0),VLOOKUP($K10,Lists!$R$1:$S$6,2,0),VLOOKUP($L10,Lists!$Q$1:$S$6,3,0))))</f>
        <v>2.8333333333333335</v>
      </c>
      <c r="N10" s="107">
        <f>IF($D10="","",$F10*$M10)</f>
        <v>11.333333333333334</v>
      </c>
      <c r="O10" s="104" t="s">
        <v>378</v>
      </c>
      <c r="P10" s="109" t="s">
        <v>311</v>
      </c>
      <c r="Q10" s="131" t="s">
        <v>310</v>
      </c>
      <c r="R10" s="104"/>
    </row>
    <row r="11" spans="1:18" s="71" customFormat="1" ht="45" x14ac:dyDescent="0.2">
      <c r="A11" s="79">
        <v>27</v>
      </c>
      <c r="B11" s="108" t="s">
        <v>148</v>
      </c>
      <c r="C11" s="86" t="s">
        <v>308</v>
      </c>
      <c r="D11" s="101" t="s">
        <v>81</v>
      </c>
      <c r="E11" s="101" t="s">
        <v>82</v>
      </c>
      <c r="F11" s="106">
        <f>IF($D11="","",AVERAGE(VLOOKUP($D11,Lists!$K$1:$S$6,9,0),(VLOOKUP($E11,Lists!$L$1:$S$6,8,0))))</f>
        <v>5</v>
      </c>
      <c r="G11" s="105" t="s">
        <v>73</v>
      </c>
      <c r="H11" s="105" t="s">
        <v>73</v>
      </c>
      <c r="I11" s="105" t="s">
        <v>68</v>
      </c>
      <c r="J11" s="105" t="s">
        <v>11</v>
      </c>
      <c r="K11" s="105" t="s">
        <v>79</v>
      </c>
      <c r="L11" s="105" t="s">
        <v>78</v>
      </c>
      <c r="M11" s="106">
        <f>IF($G11="","",(AVERAGE(VLOOKUP($G11,Lists!$M$1:$S$6,7,0),VLOOKUP($H11,Lists!$M$1:$S$6,7,0),VLOOKUP($I11,Lists!$M$1:$S$6,7,0),VLOOKUP($J11,Lists!$M$1:$S$6,7,0),VLOOKUP($K11,Lists!$R$1:$S$6,2,0),VLOOKUP($L11,Lists!$Q$1:$S$6,3,0))))</f>
        <v>3.1666666666666665</v>
      </c>
      <c r="N11" s="107">
        <f>IF($D11="","",$F11*$M11)</f>
        <v>15.833333333333332</v>
      </c>
      <c r="O11" s="104" t="s">
        <v>305</v>
      </c>
      <c r="P11" s="109" t="s">
        <v>80</v>
      </c>
      <c r="Q11" s="131" t="s">
        <v>367</v>
      </c>
      <c r="R11" s="104"/>
    </row>
    <row r="12" spans="1:18" s="71" customFormat="1" ht="49.5" customHeight="1" x14ac:dyDescent="0.2">
      <c r="A12" s="79">
        <v>28</v>
      </c>
      <c r="B12" s="103" t="s">
        <v>245</v>
      </c>
      <c r="C12" s="86" t="s">
        <v>349</v>
      </c>
      <c r="D12" s="101" t="s">
        <v>72</v>
      </c>
      <c r="E12" s="101" t="s">
        <v>82</v>
      </c>
      <c r="F12" s="106">
        <f>IF($D12="","",AVERAGE(VLOOKUP($D12,Lists!$K$1:$S$6,9,0),(VLOOKUP($E12,Lists!$L$1:$S$6,8,0))))</f>
        <v>4</v>
      </c>
      <c r="G12" s="105" t="s">
        <v>11</v>
      </c>
      <c r="H12" s="105" t="s">
        <v>68</v>
      </c>
      <c r="I12" s="105" t="s">
        <v>63</v>
      </c>
      <c r="J12" s="105" t="s">
        <v>68</v>
      </c>
      <c r="K12" s="105" t="s">
        <v>74</v>
      </c>
      <c r="L12" s="105" t="s">
        <v>111</v>
      </c>
      <c r="M12" s="106">
        <f>IF($G12="","",(AVERAGE(VLOOKUP($G12,Lists!$M$1:$S$6,7,0),VLOOKUP($H12,Lists!$M$1:$S$6,7,0),VLOOKUP($I12,Lists!$M$1:$S$6,7,0),VLOOKUP($J12,Lists!$M$1:$S$6,7,0),VLOOKUP($K12,Lists!$R$1:$S$6,2,0),VLOOKUP($L12,Lists!$Q$1:$S$6,3,0))))</f>
        <v>2.6666666666666665</v>
      </c>
      <c r="N12" s="107">
        <f>IF($D12="","",$F12*$M12)</f>
        <v>10.666666666666666</v>
      </c>
      <c r="O12" s="104" t="s">
        <v>362</v>
      </c>
      <c r="P12" s="109" t="s">
        <v>311</v>
      </c>
      <c r="Q12" s="131" t="s">
        <v>310</v>
      </c>
      <c r="R12" s="104"/>
    </row>
    <row r="13" spans="1:18" s="71" customFormat="1" ht="51" x14ac:dyDescent="0.2">
      <c r="A13" s="79">
        <v>33</v>
      </c>
      <c r="B13" s="103" t="s">
        <v>144</v>
      </c>
      <c r="C13" s="86" t="s">
        <v>257</v>
      </c>
      <c r="D13" s="101" t="s">
        <v>76</v>
      </c>
      <c r="E13" s="101" t="s">
        <v>82</v>
      </c>
      <c r="F13" s="106">
        <f>IF($D13="","",AVERAGE(VLOOKUP($D13,Lists!$K$1:$S$6,9,0),(VLOOKUP($E13,Lists!$L$1:$S$6,8,0))))</f>
        <v>4.5</v>
      </c>
      <c r="G13" s="105" t="s">
        <v>73</v>
      </c>
      <c r="H13" s="105" t="s">
        <v>73</v>
      </c>
      <c r="I13" s="105" t="s">
        <v>63</v>
      </c>
      <c r="J13" s="105" t="s">
        <v>11</v>
      </c>
      <c r="K13" s="105" t="s">
        <v>79</v>
      </c>
      <c r="L13" s="105" t="s">
        <v>78</v>
      </c>
      <c r="M13" s="106">
        <f>IF($G13="","",(AVERAGE(VLOOKUP($G13,Lists!$M$1:$S$6,7,0),VLOOKUP($H13,Lists!$M$1:$S$6,7,0),VLOOKUP($I13,Lists!$M$1:$S$6,7,0),VLOOKUP($J13,Lists!$M$1:$S$6,7,0),VLOOKUP($K13,Lists!$R$1:$S$6,2,0),VLOOKUP($L13,Lists!$Q$1:$S$6,3,0))))</f>
        <v>3</v>
      </c>
      <c r="N13" s="107">
        <f>IF($D13="","",$F13*$M13)</f>
        <v>13.5</v>
      </c>
      <c r="O13" s="104" t="s">
        <v>303</v>
      </c>
      <c r="P13" s="109" t="s">
        <v>311</v>
      </c>
      <c r="Q13" s="131" t="s">
        <v>310</v>
      </c>
      <c r="R13" s="104"/>
    </row>
    <row r="14" spans="1:18" s="71" customFormat="1" ht="90" x14ac:dyDescent="0.2">
      <c r="A14" s="144">
        <v>44</v>
      </c>
      <c r="B14" s="145" t="s">
        <v>164</v>
      </c>
      <c r="C14" s="146" t="s">
        <v>376</v>
      </c>
      <c r="D14" s="147" t="s">
        <v>76</v>
      </c>
      <c r="E14" s="147" t="s">
        <v>82</v>
      </c>
      <c r="F14" s="148">
        <f>IF($D14="","",AVERAGE(VLOOKUP($D14,Lists!$K$1:$S$6,9,0),(VLOOKUP($E14,Lists!$L$1:$S$6,8,0))))</f>
        <v>4.5</v>
      </c>
      <c r="G14" s="149" t="s">
        <v>11</v>
      </c>
      <c r="H14" s="149" t="s">
        <v>11</v>
      </c>
      <c r="I14" s="149" t="s">
        <v>63</v>
      </c>
      <c r="J14" s="149" t="s">
        <v>63</v>
      </c>
      <c r="K14" s="149" t="s">
        <v>85</v>
      </c>
      <c r="L14" s="149" t="s">
        <v>78</v>
      </c>
      <c r="M14" s="148">
        <f>IF($G14="","",(AVERAGE(VLOOKUP($G14,Lists!$M$1:$S$6,7,0),VLOOKUP($H14,Lists!$M$1:$S$6,7,0),VLOOKUP($I14,Lists!$M$1:$S$6,7,0),VLOOKUP($J14,Lists!$M$1:$S$6,7,0),VLOOKUP($K14,Lists!$R$1:$S$6,2,0),VLOOKUP($L14,Lists!$Q$1:$S$6,3,0))))</f>
        <v>3</v>
      </c>
      <c r="N14" s="150">
        <f t="shared" si="0"/>
        <v>13.5</v>
      </c>
      <c r="O14" s="151" t="s">
        <v>377</v>
      </c>
      <c r="P14" s="152" t="s">
        <v>311</v>
      </c>
      <c r="Q14" s="153" t="s">
        <v>310</v>
      </c>
    </row>
    <row r="15" spans="1:18" s="71" customFormat="1" ht="60" x14ac:dyDescent="0.2">
      <c r="A15" s="79">
        <v>45</v>
      </c>
      <c r="B15" s="108" t="s">
        <v>147</v>
      </c>
      <c r="C15" s="108" t="s">
        <v>386</v>
      </c>
      <c r="D15" s="105" t="s">
        <v>76</v>
      </c>
      <c r="E15" s="105" t="s">
        <v>82</v>
      </c>
      <c r="F15" s="106">
        <f>IF($D15="","",AVERAGE(VLOOKUP($D15,Lists!$K$1:$S$6,9,0),(VLOOKUP($E15,Lists!$L$1:$S$6,8,0))))</f>
        <v>4.5</v>
      </c>
      <c r="G15" s="105" t="s">
        <v>11</v>
      </c>
      <c r="H15" s="105" t="s">
        <v>73</v>
      </c>
      <c r="I15" s="105" t="s">
        <v>63</v>
      </c>
      <c r="J15" s="105" t="s">
        <v>63</v>
      </c>
      <c r="K15" s="105" t="s">
        <v>85</v>
      </c>
      <c r="L15" s="105" t="s">
        <v>78</v>
      </c>
      <c r="M15" s="106">
        <f>IF($G15="","",(AVERAGE(VLOOKUP($G15,Lists!$M$1:$S$6,7,0),VLOOKUP($H15,Lists!$M$1:$S$6,7,0),VLOOKUP($I15,Lists!$M$1:$S$6,7,0),VLOOKUP($J15,Lists!$M$1:$S$6,7,0),VLOOKUP($K15,Lists!$R$1:$S$6,2,0),VLOOKUP($L15,Lists!$Q$1:$S$6,3,0))))</f>
        <v>2.8333333333333335</v>
      </c>
      <c r="N15" s="107">
        <f t="shared" si="0"/>
        <v>12.75</v>
      </c>
      <c r="O15" s="163" t="s">
        <v>387</v>
      </c>
      <c r="P15" s="152" t="s">
        <v>311</v>
      </c>
      <c r="Q15" s="153" t="s">
        <v>310</v>
      </c>
    </row>
    <row r="16" spans="1:18" s="71" customFormat="1" ht="14.25" customHeight="1" x14ac:dyDescent="0.2">
      <c r="A16" s="79"/>
      <c r="B16" s="108"/>
      <c r="C16" s="108"/>
      <c r="D16" s="105"/>
      <c r="E16" s="105"/>
      <c r="F16" s="106" t="str">
        <f>IF($D16="","",AVERAGE(VLOOKUP($D16,Lists!$K$1:$S$6,9,0),(VLOOKUP($E16,Lists!$L$1:$S$6,8,0))))</f>
        <v/>
      </c>
      <c r="G16" s="105"/>
      <c r="H16" s="105"/>
      <c r="I16" s="105"/>
      <c r="J16" s="105"/>
      <c r="K16" s="105"/>
      <c r="L16" s="105"/>
      <c r="M16" s="106" t="str">
        <f>IF($G16="","",(AVERAGE(VLOOKUP($G16,Lists!$M$1:$S$6,7,0),VLOOKUP($H16,Lists!$M$1:$S$6,7,0),VLOOKUP($I16,Lists!$M$1:$S$6,7,0),VLOOKUP($J16,Lists!$M$1:$S$6,7,0),VLOOKUP($K16,Lists!$R$1:$S$6,2,0),VLOOKUP($L16,Lists!$Q$1:$S$6,3,0))))</f>
        <v/>
      </c>
      <c r="N16" s="107" t="str">
        <f t="shared" si="0"/>
        <v/>
      </c>
      <c r="O16" s="74"/>
      <c r="P16" s="80"/>
      <c r="Q16" s="43"/>
    </row>
    <row r="17" spans="1:17" s="71" customFormat="1" ht="14.25" customHeight="1" x14ac:dyDescent="0.2">
      <c r="A17" s="79"/>
      <c r="B17" s="108"/>
      <c r="C17" s="108"/>
      <c r="D17" s="105"/>
      <c r="E17" s="105"/>
      <c r="F17" s="106" t="str">
        <f>IF($D17="","",AVERAGE(VLOOKUP($D17,Lists!$K$1:$S$6,9,0),(VLOOKUP($E17,Lists!$L$1:$S$6,8,0))))</f>
        <v/>
      </c>
      <c r="G17" s="105"/>
      <c r="H17" s="105"/>
      <c r="I17" s="105"/>
      <c r="J17" s="105"/>
      <c r="K17" s="105"/>
      <c r="L17" s="105"/>
      <c r="M17" s="106" t="str">
        <f>IF($G17="","",(AVERAGE(VLOOKUP($G17,Lists!$M$1:$S$6,7,0),VLOOKUP($H17,Lists!$M$1:$S$6,7,0),VLOOKUP($I17,Lists!$M$1:$S$6,7,0),VLOOKUP($J17,Lists!$M$1:$S$6,7,0),VLOOKUP($K17,Lists!$R$1:$S$6,2,0),VLOOKUP($L17,Lists!$Q$1:$S$6,3,0))))</f>
        <v/>
      </c>
      <c r="N17" s="107" t="str">
        <f t="shared" si="0"/>
        <v/>
      </c>
      <c r="O17" s="74"/>
      <c r="P17" s="80"/>
      <c r="Q17" s="43"/>
    </row>
    <row r="18" spans="1:17" s="71" customFormat="1" ht="14.25" customHeight="1" x14ac:dyDescent="0.2">
      <c r="A18" s="79"/>
      <c r="B18" s="108"/>
      <c r="C18" s="181" t="s">
        <v>323</v>
      </c>
      <c r="D18" s="182"/>
      <c r="E18" s="182"/>
      <c r="F18" s="182"/>
      <c r="G18" s="182"/>
      <c r="H18" s="182"/>
      <c r="I18" s="182"/>
      <c r="J18" s="182"/>
      <c r="K18" s="182"/>
      <c r="L18" s="182"/>
      <c r="M18" s="182"/>
      <c r="N18" s="183"/>
      <c r="O18" s="74"/>
      <c r="P18" s="80"/>
      <c r="Q18" s="43"/>
    </row>
    <row r="19" spans="1:17" s="71" customFormat="1" ht="14.25" customHeight="1" x14ac:dyDescent="0.2">
      <c r="A19" s="79"/>
      <c r="B19" s="74"/>
      <c r="C19" s="74"/>
      <c r="D19" s="76"/>
      <c r="E19" s="76"/>
      <c r="F19" s="78" t="str">
        <f>IF($D19="","",AVERAGE(VLOOKUP($D19,Lists!$K$1:$S$6,9,0),(VLOOKUP($E19,Lists!$L$1:$S$6,8,0))))</f>
        <v/>
      </c>
      <c r="G19" s="76"/>
      <c r="H19" s="76"/>
      <c r="I19" s="76"/>
      <c r="J19" s="76"/>
      <c r="K19" s="76"/>
      <c r="L19" s="76"/>
      <c r="M19" s="78" t="str">
        <f>IF($G19="","",(AVERAGE(VLOOKUP($G19,Lists!$M$1:$S$6,7,0),VLOOKUP($H19,Lists!$M$1:$S$6,7,0),VLOOKUP($I19,Lists!$M$1:$S$6,7,0),VLOOKUP($J19,Lists!$M$1:$S$6,7,0),VLOOKUP($K19,Lists!$R$1:$S$6,2,0),VLOOKUP($L19,Lists!$Q$1:$S$6,3,0))))</f>
        <v/>
      </c>
      <c r="N19" s="77" t="str">
        <f t="shared" si="0"/>
        <v/>
      </c>
      <c r="O19" s="74"/>
      <c r="P19" s="80"/>
      <c r="Q19" s="43"/>
    </row>
    <row r="20" spans="1:17" s="71" customFormat="1" ht="14.25" customHeight="1" x14ac:dyDescent="0.2">
      <c r="A20" s="79"/>
      <c r="B20" s="74"/>
      <c r="C20" s="74"/>
      <c r="D20" s="76"/>
      <c r="E20" s="76"/>
      <c r="F20" s="78" t="str">
        <f>IF($D20="","",AVERAGE(VLOOKUP($D20,Lists!$K$1:$S$6,9,0),(VLOOKUP($E20,Lists!$L$1:$S$6,8,0))))</f>
        <v/>
      </c>
      <c r="G20" s="76"/>
      <c r="H20" s="76"/>
      <c r="I20" s="76"/>
      <c r="J20" s="76"/>
      <c r="K20" s="76"/>
      <c r="L20" s="76"/>
      <c r="M20" s="78" t="str">
        <f>IF($G20="","",(AVERAGE(VLOOKUP($G20,Lists!$M$1:$S$6,7,0),VLOOKUP($H20,Lists!$M$1:$S$6,7,0),VLOOKUP($I20,Lists!$M$1:$S$6,7,0),VLOOKUP($J20,Lists!$M$1:$S$6,7,0),VLOOKUP($K20,Lists!$R$1:$S$6,2,0),VLOOKUP($L20,Lists!$Q$1:$S$6,3,0))))</f>
        <v/>
      </c>
      <c r="N20" s="77" t="str">
        <f t="shared" si="0"/>
        <v/>
      </c>
      <c r="O20" s="74"/>
      <c r="P20" s="80"/>
      <c r="Q20" s="43"/>
    </row>
    <row r="21" spans="1:17" s="71" customFormat="1" ht="14.25" customHeight="1" x14ac:dyDescent="0.2">
      <c r="A21" s="79"/>
      <c r="B21" s="74"/>
      <c r="C21" s="74"/>
      <c r="D21" s="76"/>
      <c r="E21" s="76"/>
      <c r="F21" s="78" t="str">
        <f>IF($D21="","",AVERAGE(VLOOKUP($D21,Lists!$K$1:$S$6,9,0),(VLOOKUP($E21,Lists!$L$1:$S$6,8,0))))</f>
        <v/>
      </c>
      <c r="G21" s="76"/>
      <c r="H21" s="76"/>
      <c r="I21" s="76"/>
      <c r="J21" s="76"/>
      <c r="K21" s="76"/>
      <c r="L21" s="76"/>
      <c r="M21" s="78" t="str">
        <f>IF($G21="","",(AVERAGE(VLOOKUP($G21,Lists!$M$1:$S$6,7,0),VLOOKUP($H21,Lists!$M$1:$S$6,7,0),VLOOKUP($I21,Lists!$M$1:$S$6,7,0),VLOOKUP($J21,Lists!$M$1:$S$6,7,0),VLOOKUP($K21,Lists!$R$1:$S$6,2,0),VLOOKUP($L21,Lists!$Q$1:$S$6,3,0))))</f>
        <v/>
      </c>
      <c r="N21" s="77" t="str">
        <f t="shared" si="0"/>
        <v/>
      </c>
      <c r="O21" s="74"/>
      <c r="P21" s="80"/>
      <c r="Q21" s="43"/>
    </row>
    <row r="22" spans="1:17" s="71" customFormat="1" ht="14.25" customHeight="1" x14ac:dyDescent="0.2">
      <c r="A22" s="79"/>
      <c r="B22" s="74"/>
      <c r="C22" s="74"/>
      <c r="D22" s="76"/>
      <c r="E22" s="76"/>
      <c r="F22" s="78" t="str">
        <f>IF($D22="","",AVERAGE(VLOOKUP($D22,Lists!$K$1:$S$6,9,0),(VLOOKUP($E22,Lists!$L$1:$S$6,8,0))))</f>
        <v/>
      </c>
      <c r="G22" s="76"/>
      <c r="H22" s="76"/>
      <c r="I22" s="76"/>
      <c r="J22" s="76"/>
      <c r="K22" s="76"/>
      <c r="L22" s="76"/>
      <c r="M22" s="78" t="str">
        <f>IF($G22="","",(AVERAGE(VLOOKUP($G22,Lists!$M$1:$S$6,7,0),VLOOKUP($H22,Lists!$M$1:$S$6,7,0),VLOOKUP($I22,Lists!$M$1:$S$6,7,0),VLOOKUP($J22,Lists!$M$1:$S$6,7,0),VLOOKUP($K22,Lists!$R$1:$S$6,2,0),VLOOKUP($L22,Lists!$Q$1:$S$6,3,0))))</f>
        <v/>
      </c>
      <c r="N22" s="77" t="str">
        <f t="shared" si="0"/>
        <v/>
      </c>
      <c r="O22" s="74"/>
      <c r="P22" s="80"/>
      <c r="Q22" s="43"/>
    </row>
    <row r="23" spans="1:17" s="71" customFormat="1" ht="14.25" customHeight="1" x14ac:dyDescent="0.2">
      <c r="A23" s="79"/>
      <c r="B23" s="74"/>
      <c r="C23" s="74"/>
      <c r="D23" s="76"/>
      <c r="E23" s="76"/>
      <c r="F23" s="78" t="str">
        <f>IF($D23="","",AVERAGE(VLOOKUP($D23,Lists!$K$1:$S$6,9,0),(VLOOKUP($E23,Lists!$L$1:$S$6,8,0))))</f>
        <v/>
      </c>
      <c r="G23" s="76"/>
      <c r="H23" s="76"/>
      <c r="I23" s="76"/>
      <c r="J23" s="76"/>
      <c r="K23" s="76"/>
      <c r="L23" s="76"/>
      <c r="M23" s="78" t="str">
        <f>IF($G23="","",(AVERAGE(VLOOKUP($G23,Lists!$M$1:$S$6,7,0),VLOOKUP($H23,Lists!$M$1:$S$6,7,0),VLOOKUP($I23,Lists!$M$1:$S$6,7,0),VLOOKUP($J23,Lists!$M$1:$S$6,7,0),VLOOKUP($K23,Lists!$R$1:$S$6,2,0),VLOOKUP($L23,Lists!$Q$1:$S$6,3,0))))</f>
        <v/>
      </c>
      <c r="N23" s="77" t="str">
        <f t="shared" si="0"/>
        <v/>
      </c>
      <c r="O23" s="74"/>
      <c r="P23" s="80"/>
      <c r="Q23" s="43"/>
    </row>
    <row r="24" spans="1:17" s="71" customFormat="1" ht="14.25" customHeight="1" x14ac:dyDescent="0.2">
      <c r="A24" s="79"/>
      <c r="B24" s="74"/>
      <c r="C24" s="74"/>
      <c r="D24" s="76"/>
      <c r="E24" s="76"/>
      <c r="F24" s="78" t="str">
        <f>IF($D24="","",AVERAGE(VLOOKUP($D24,Lists!$K$1:$S$6,9,0),(VLOOKUP($E24,Lists!$L$1:$S$6,8,0))))</f>
        <v/>
      </c>
      <c r="G24" s="76"/>
      <c r="H24" s="76"/>
      <c r="I24" s="76"/>
      <c r="J24" s="76"/>
      <c r="K24" s="76"/>
      <c r="L24" s="76"/>
      <c r="M24" s="78" t="str">
        <f>IF($G24="","",(AVERAGE(VLOOKUP($G24,Lists!$M$1:$S$6,7,0),VLOOKUP($H24,Lists!$M$1:$S$6,7,0),VLOOKUP($I24,Lists!$M$1:$S$6,7,0),VLOOKUP($J24,Lists!$M$1:$S$6,7,0),VLOOKUP($K24,Lists!$R$1:$S$6,2,0),VLOOKUP($L24,Lists!$Q$1:$S$6,3,0))))</f>
        <v/>
      </c>
      <c r="N24" s="77" t="str">
        <f t="shared" si="0"/>
        <v/>
      </c>
      <c r="O24" s="74"/>
      <c r="P24" s="80"/>
      <c r="Q24" s="43"/>
    </row>
    <row r="25" spans="1:17" s="71" customFormat="1" ht="14.25" customHeight="1" x14ac:dyDescent="0.2">
      <c r="A25" s="79"/>
      <c r="B25" s="74"/>
      <c r="C25" s="74"/>
      <c r="D25" s="76"/>
      <c r="E25" s="76"/>
      <c r="F25" s="78" t="str">
        <f>IF($D25="","",AVERAGE(VLOOKUP($D25,Lists!$K$1:$S$6,9,0),(VLOOKUP($E25,Lists!$L$1:$S$6,8,0))))</f>
        <v/>
      </c>
      <c r="G25" s="76"/>
      <c r="H25" s="76"/>
      <c r="I25" s="76"/>
      <c r="J25" s="76"/>
      <c r="K25" s="76"/>
      <c r="L25" s="76"/>
      <c r="M25" s="78" t="str">
        <f>IF($G25="","",(AVERAGE(VLOOKUP($G25,Lists!$M$1:$S$6,7,0),VLOOKUP($H25,Lists!$M$1:$S$6,7,0),VLOOKUP($I25,Lists!$M$1:$S$6,7,0),VLOOKUP($J25,Lists!$M$1:$S$6,7,0),VLOOKUP($K25,Lists!$R$1:$S$6,2,0),VLOOKUP($L25,Lists!$Q$1:$S$6,3,0))))</f>
        <v/>
      </c>
      <c r="N25" s="77" t="str">
        <f t="shared" si="0"/>
        <v/>
      </c>
      <c r="O25" s="74"/>
      <c r="P25" s="80"/>
      <c r="Q25" s="43"/>
    </row>
    <row r="26" spans="1:17" s="71" customFormat="1" ht="14.25" customHeight="1" x14ac:dyDescent="0.2">
      <c r="A26" s="79"/>
      <c r="B26" s="74"/>
      <c r="C26" s="74"/>
      <c r="D26" s="76"/>
      <c r="E26" s="76"/>
      <c r="F26" s="78" t="str">
        <f>IF($D26="","",AVERAGE(VLOOKUP($D26,Lists!$K$1:$S$6,9,0),(VLOOKUP($E26,Lists!$L$1:$S$6,8,0))))</f>
        <v/>
      </c>
      <c r="G26" s="76"/>
      <c r="H26" s="76"/>
      <c r="I26" s="76"/>
      <c r="J26" s="76"/>
      <c r="K26" s="76"/>
      <c r="L26" s="76"/>
      <c r="M26" s="78" t="str">
        <f>IF($G26="","",(AVERAGE(VLOOKUP($G26,Lists!$M$1:$S$6,7,0),VLOOKUP($H26,Lists!$M$1:$S$6,7,0),VLOOKUP($I26,Lists!$M$1:$S$6,7,0),VLOOKUP($J26,Lists!$M$1:$S$6,7,0),VLOOKUP($K26,Lists!$R$1:$S$6,2,0),VLOOKUP($L26,Lists!$Q$1:$S$6,3,0))))</f>
        <v/>
      </c>
      <c r="N26" s="77" t="str">
        <f t="shared" si="0"/>
        <v/>
      </c>
      <c r="O26" s="74"/>
      <c r="P26" s="80"/>
      <c r="Q26" s="43"/>
    </row>
    <row r="27" spans="1:17" s="71" customFormat="1" ht="14.25" customHeight="1" x14ac:dyDescent="0.2">
      <c r="A27" s="79"/>
      <c r="B27" s="74"/>
      <c r="C27" s="74"/>
      <c r="D27" s="76"/>
      <c r="E27" s="76"/>
      <c r="F27" s="78" t="str">
        <f>IF($D27="","",AVERAGE(VLOOKUP($D27,Lists!$K$1:$S$6,9,0),(VLOOKUP($E27,Lists!$L$1:$S$6,8,0))))</f>
        <v/>
      </c>
      <c r="G27" s="76"/>
      <c r="H27" s="76"/>
      <c r="I27" s="76"/>
      <c r="J27" s="76"/>
      <c r="K27" s="76"/>
      <c r="L27" s="76"/>
      <c r="M27" s="78" t="str">
        <f>IF($G27="","",(AVERAGE(VLOOKUP($G27,Lists!$M$1:$S$6,7,0),VLOOKUP($H27,Lists!$M$1:$S$6,7,0),VLOOKUP($I27,Lists!$M$1:$S$6,7,0),VLOOKUP($J27,Lists!$M$1:$S$6,7,0),VLOOKUP($K27,Lists!$R$1:$S$6,2,0),VLOOKUP($L27,Lists!$Q$1:$S$6,3,0))))</f>
        <v/>
      </c>
      <c r="N27" s="77" t="str">
        <f t="shared" si="0"/>
        <v/>
      </c>
      <c r="O27" s="74"/>
      <c r="P27" s="80"/>
      <c r="Q27" s="43"/>
    </row>
    <row r="28" spans="1:17" s="71" customFormat="1" ht="14.25" customHeight="1" x14ac:dyDescent="0.2">
      <c r="A28" s="79"/>
      <c r="B28" s="74"/>
      <c r="C28" s="74"/>
      <c r="D28" s="76"/>
      <c r="E28" s="76"/>
      <c r="F28" s="78" t="str">
        <f>IF($D28="","",AVERAGE(VLOOKUP($D28,Lists!$K$1:$S$6,9,0),(VLOOKUP($E28,Lists!$L$1:$S$6,8,0))))</f>
        <v/>
      </c>
      <c r="G28" s="76"/>
      <c r="H28" s="76"/>
      <c r="I28" s="76"/>
      <c r="J28" s="76"/>
      <c r="K28" s="76"/>
      <c r="L28" s="76"/>
      <c r="M28" s="78" t="str">
        <f>IF($G28="","",(AVERAGE(VLOOKUP($G28,Lists!$M$1:$S$6,7,0),VLOOKUP($H28,Lists!$M$1:$S$6,7,0),VLOOKUP($I28,Lists!$M$1:$S$6,7,0),VLOOKUP($J28,Lists!$M$1:$S$6,7,0),VLOOKUP($K28,Lists!$R$1:$S$6,2,0),VLOOKUP($L28,Lists!$Q$1:$S$6,3,0))))</f>
        <v/>
      </c>
      <c r="N28" s="77" t="str">
        <f t="shared" si="0"/>
        <v/>
      </c>
      <c r="O28" s="74"/>
      <c r="P28" s="80"/>
      <c r="Q28" s="43"/>
    </row>
    <row r="29" spans="1:17" s="71" customFormat="1" ht="14.25" customHeight="1" x14ac:dyDescent="0.2">
      <c r="A29" s="79"/>
      <c r="B29" s="74"/>
      <c r="C29" s="74"/>
      <c r="D29" s="76"/>
      <c r="E29" s="76"/>
      <c r="F29" s="78" t="str">
        <f>IF($D29="","",AVERAGE(VLOOKUP($D29,Lists!$K$1:$S$6,9,0),(VLOOKUP($E29,Lists!$L$1:$S$6,8,0))))</f>
        <v/>
      </c>
      <c r="G29" s="76"/>
      <c r="H29" s="76"/>
      <c r="I29" s="76"/>
      <c r="J29" s="76"/>
      <c r="K29" s="76"/>
      <c r="L29" s="76"/>
      <c r="M29" s="78" t="str">
        <f>IF($G29="","",(AVERAGE(VLOOKUP($G29,Lists!$M$1:$S$6,7,0),VLOOKUP($H29,Lists!$M$1:$S$6,7,0),VLOOKUP($I29,Lists!$M$1:$S$6,7,0),VLOOKUP($J29,Lists!$M$1:$S$6,7,0),VLOOKUP($K29,Lists!$R$1:$S$6,2,0),VLOOKUP($L29,Lists!$Q$1:$S$6,3,0))))</f>
        <v/>
      </c>
      <c r="N29" s="77" t="str">
        <f t="shared" si="0"/>
        <v/>
      </c>
      <c r="O29" s="74"/>
      <c r="P29" s="80"/>
      <c r="Q29" s="43"/>
    </row>
    <row r="30" spans="1:17" s="71" customFormat="1" ht="14.25" customHeight="1" x14ac:dyDescent="0.2">
      <c r="A30" s="79"/>
      <c r="B30" s="74"/>
      <c r="C30" s="74"/>
      <c r="D30" s="76"/>
      <c r="E30" s="76"/>
      <c r="F30" s="78" t="str">
        <f>IF($D30="","",AVERAGE(VLOOKUP($D30,Lists!$K$1:$S$6,9,0),(VLOOKUP($E30,Lists!$L$1:$S$6,8,0))))</f>
        <v/>
      </c>
      <c r="G30" s="76"/>
      <c r="H30" s="76"/>
      <c r="I30" s="76"/>
      <c r="J30" s="76"/>
      <c r="K30" s="76"/>
      <c r="L30" s="76"/>
      <c r="M30" s="78" t="str">
        <f>IF($G30="","",(AVERAGE(VLOOKUP($G30,Lists!$M$1:$S$6,7,0),VLOOKUP($H30,Lists!$M$1:$S$6,7,0),VLOOKUP($I30,Lists!$M$1:$S$6,7,0),VLOOKUP($J30,Lists!$M$1:$S$6,7,0),VLOOKUP($K30,Lists!$R$1:$S$6,2,0),VLOOKUP($L30,Lists!$Q$1:$S$6,3,0))))</f>
        <v/>
      </c>
      <c r="N30" s="77" t="str">
        <f t="shared" si="0"/>
        <v/>
      </c>
      <c r="O30" s="74"/>
      <c r="P30" s="80"/>
      <c r="Q30" s="43"/>
    </row>
    <row r="31" spans="1:17" s="71" customFormat="1" ht="14.25" customHeight="1" x14ac:dyDescent="0.2">
      <c r="A31" s="79"/>
      <c r="B31" s="74"/>
      <c r="C31" s="74"/>
      <c r="D31" s="76"/>
      <c r="E31" s="76"/>
      <c r="F31" s="78" t="str">
        <f>IF($D31="","",AVERAGE(VLOOKUP($D31,Lists!$K$1:$S$6,9,0),(VLOOKUP($E31,Lists!$L$1:$S$6,8,0))))</f>
        <v/>
      </c>
      <c r="G31" s="76"/>
      <c r="H31" s="76"/>
      <c r="I31" s="76"/>
      <c r="J31" s="76"/>
      <c r="K31" s="76"/>
      <c r="L31" s="76"/>
      <c r="M31" s="78" t="str">
        <f>IF($G31="","",(AVERAGE(VLOOKUP($G31,Lists!$M$1:$S$6,7,0),VLOOKUP($H31,Lists!$M$1:$S$6,7,0),VLOOKUP($I31,Lists!$M$1:$S$6,7,0),VLOOKUP($J31,Lists!$M$1:$S$6,7,0),VLOOKUP($K31,Lists!$R$1:$S$6,2,0),VLOOKUP($L31,Lists!$Q$1:$S$6,3,0))))</f>
        <v/>
      </c>
      <c r="N31" s="77" t="str">
        <f t="shared" si="0"/>
        <v/>
      </c>
      <c r="O31" s="74"/>
      <c r="P31" s="80"/>
      <c r="Q31" s="43"/>
    </row>
    <row r="32" spans="1:17" s="71" customFormat="1" ht="14.25" customHeight="1" x14ac:dyDescent="0.2">
      <c r="A32" s="79"/>
      <c r="B32" s="74"/>
      <c r="C32" s="74"/>
      <c r="D32" s="76"/>
      <c r="E32" s="76"/>
      <c r="F32" s="78" t="str">
        <f>IF($D32="","",AVERAGE(VLOOKUP($D32,Lists!$K$1:$S$6,9,0),(VLOOKUP($E32,Lists!$L$1:$S$6,8,0))))</f>
        <v/>
      </c>
      <c r="G32" s="76"/>
      <c r="H32" s="76"/>
      <c r="I32" s="76"/>
      <c r="J32" s="76"/>
      <c r="K32" s="76"/>
      <c r="L32" s="76"/>
      <c r="M32" s="78" t="str">
        <f>IF($G32="","",(AVERAGE(VLOOKUP($G32,Lists!$M$1:$S$6,7,0),VLOOKUP($H32,Lists!$M$1:$S$6,7,0),VLOOKUP($I32,Lists!$M$1:$S$6,7,0),VLOOKUP($J32,Lists!$M$1:$S$6,7,0),VLOOKUP($K32,Lists!$R$1:$S$6,2,0),VLOOKUP($L32,Lists!$Q$1:$S$6,3,0))))</f>
        <v/>
      </c>
      <c r="N32" s="77" t="str">
        <f t="shared" si="0"/>
        <v/>
      </c>
      <c r="O32" s="74"/>
      <c r="P32" s="80"/>
      <c r="Q32" s="43"/>
    </row>
    <row r="33" spans="1:17" s="71" customFormat="1" ht="14.25" customHeight="1" x14ac:dyDescent="0.2">
      <c r="A33" s="79"/>
      <c r="B33" s="74"/>
      <c r="C33" s="74"/>
      <c r="D33" s="76"/>
      <c r="E33" s="76"/>
      <c r="F33" s="78" t="str">
        <f>IF($D33="","",AVERAGE(VLOOKUP($D33,Lists!$K$1:$S$6,9,0),(VLOOKUP($E33,Lists!$L$1:$S$6,8,0))))</f>
        <v/>
      </c>
      <c r="G33" s="76"/>
      <c r="H33" s="76"/>
      <c r="I33" s="76"/>
      <c r="J33" s="76"/>
      <c r="K33" s="76"/>
      <c r="L33" s="76"/>
      <c r="M33" s="78" t="str">
        <f>IF($G33="","",(AVERAGE(VLOOKUP($G33,Lists!$M$1:$S$6,7,0),VLOOKUP($H33,Lists!$M$1:$S$6,7,0),VLOOKUP($I33,Lists!$M$1:$S$6,7,0),VLOOKUP($J33,Lists!$M$1:$S$6,7,0),VLOOKUP($K33,Lists!$R$1:$S$6,2,0),VLOOKUP($L33,Lists!$Q$1:$S$6,3,0))))</f>
        <v/>
      </c>
      <c r="N33" s="77" t="str">
        <f t="shared" si="0"/>
        <v/>
      </c>
      <c r="O33" s="74"/>
      <c r="P33" s="80"/>
      <c r="Q33" s="43"/>
    </row>
    <row r="34" spans="1:17" s="71" customFormat="1" ht="14.25" customHeight="1" x14ac:dyDescent="0.2">
      <c r="A34" s="79"/>
      <c r="B34" s="74"/>
      <c r="C34" s="74"/>
      <c r="D34" s="76"/>
      <c r="E34" s="76"/>
      <c r="F34" s="78" t="str">
        <f>IF($D34="","",AVERAGE(VLOOKUP($D34,Lists!$K$1:$S$6,9,0),(VLOOKUP($E34,Lists!$L$1:$S$6,8,0))))</f>
        <v/>
      </c>
      <c r="G34" s="76"/>
      <c r="H34" s="76"/>
      <c r="I34" s="76"/>
      <c r="J34" s="76"/>
      <c r="K34" s="76"/>
      <c r="L34" s="76"/>
      <c r="M34" s="78" t="str">
        <f>IF($G34="","",(AVERAGE(VLOOKUP($G34,Lists!$M$1:$S$6,7,0),VLOOKUP($H34,Lists!$M$1:$S$6,7,0),VLOOKUP($I34,Lists!$M$1:$S$6,7,0),VLOOKUP($J34,Lists!$M$1:$S$6,7,0),VLOOKUP($K34,Lists!$R$1:$S$6,2,0),VLOOKUP($L34,Lists!$Q$1:$S$6,3,0))))</f>
        <v/>
      </c>
      <c r="N34" s="77" t="str">
        <f t="shared" si="0"/>
        <v/>
      </c>
      <c r="O34" s="74"/>
      <c r="P34" s="80"/>
      <c r="Q34" s="43"/>
    </row>
    <row r="35" spans="1:17" s="71" customFormat="1" ht="14.25" customHeight="1" x14ac:dyDescent="0.2">
      <c r="A35" s="79"/>
      <c r="B35" s="74"/>
      <c r="C35" s="74"/>
      <c r="D35" s="76"/>
      <c r="E35" s="76"/>
      <c r="F35" s="78" t="str">
        <f>IF($D35="","",AVERAGE(VLOOKUP($D35,Lists!$K$1:$S$6,9,0),(VLOOKUP($E35,Lists!$L$1:$S$6,8,0))))</f>
        <v/>
      </c>
      <c r="G35" s="76"/>
      <c r="H35" s="76"/>
      <c r="I35" s="76"/>
      <c r="J35" s="76"/>
      <c r="K35" s="76"/>
      <c r="L35" s="76"/>
      <c r="M35" s="78" t="str">
        <f>IF($G35="","",(AVERAGE(VLOOKUP($G35,Lists!$M$1:$S$6,7,0),VLOOKUP($H35,Lists!$M$1:$S$6,7,0),VLOOKUP($I35,Lists!$M$1:$S$6,7,0),VLOOKUP($J35,Lists!$M$1:$S$6,7,0),VLOOKUP($K35,Lists!$R$1:$S$6,2,0),VLOOKUP($L35,Lists!$Q$1:$S$6,3,0))))</f>
        <v/>
      </c>
      <c r="N35" s="77" t="str">
        <f t="shared" ref="N35:N63" si="1">IF($D35="","",$F35*$M35)</f>
        <v/>
      </c>
      <c r="O35" s="74"/>
      <c r="P35" s="80"/>
      <c r="Q35" s="43"/>
    </row>
    <row r="36" spans="1:17" s="71" customFormat="1" ht="14.25" customHeight="1" x14ac:dyDescent="0.2">
      <c r="A36" s="79"/>
      <c r="B36" s="74"/>
      <c r="C36" s="74"/>
      <c r="D36" s="76"/>
      <c r="E36" s="76"/>
      <c r="F36" s="78" t="str">
        <f>IF($D36="","",AVERAGE(VLOOKUP($D36,Lists!$K$1:$S$6,9,0),(VLOOKUP($E36,Lists!$L$1:$S$6,8,0))))</f>
        <v/>
      </c>
      <c r="G36" s="76"/>
      <c r="H36" s="76"/>
      <c r="I36" s="76"/>
      <c r="J36" s="76"/>
      <c r="K36" s="76"/>
      <c r="L36" s="76"/>
      <c r="M36" s="78" t="str">
        <f>IF($G36="","",(AVERAGE(VLOOKUP($G36,Lists!$M$1:$S$6,7,0),VLOOKUP($H36,Lists!$M$1:$S$6,7,0),VLOOKUP($I36,Lists!$M$1:$S$6,7,0),VLOOKUP($J36,Lists!$M$1:$S$6,7,0),VLOOKUP($K36,Lists!$R$1:$S$6,2,0),VLOOKUP($L36,Lists!$Q$1:$S$6,3,0))))</f>
        <v/>
      </c>
      <c r="N36" s="77" t="str">
        <f t="shared" si="1"/>
        <v/>
      </c>
      <c r="O36" s="74"/>
      <c r="P36" s="80"/>
      <c r="Q36" s="43"/>
    </row>
    <row r="37" spans="1:17" s="71" customFormat="1" ht="14.25" customHeight="1" x14ac:dyDescent="0.2">
      <c r="A37" s="79"/>
      <c r="B37" s="74"/>
      <c r="C37" s="74"/>
      <c r="D37" s="76"/>
      <c r="E37" s="76"/>
      <c r="F37" s="78" t="str">
        <f>IF($D37="","",AVERAGE(VLOOKUP($D37,Lists!$K$1:$S$6,9,0),(VLOOKUP($E37,Lists!$L$1:$S$6,8,0))))</f>
        <v/>
      </c>
      <c r="G37" s="76"/>
      <c r="H37" s="76"/>
      <c r="I37" s="76"/>
      <c r="J37" s="76"/>
      <c r="K37" s="76"/>
      <c r="L37" s="76"/>
      <c r="M37" s="78" t="str">
        <f>IF($G37="","",(AVERAGE(VLOOKUP($G37,Lists!$M$1:$S$6,7,0),VLOOKUP($H37,Lists!$M$1:$S$6,7,0),VLOOKUP($I37,Lists!$M$1:$S$6,7,0),VLOOKUP($J37,Lists!$M$1:$S$6,7,0),VLOOKUP($K37,Lists!$R$1:$S$6,2,0),VLOOKUP($L37,Lists!$Q$1:$S$6,3,0))))</f>
        <v/>
      </c>
      <c r="N37" s="77" t="str">
        <f t="shared" si="1"/>
        <v/>
      </c>
      <c r="O37" s="74"/>
      <c r="P37" s="80"/>
      <c r="Q37" s="43"/>
    </row>
    <row r="38" spans="1:17" s="71" customFormat="1" ht="14.25" customHeight="1" x14ac:dyDescent="0.2">
      <c r="A38" s="79"/>
      <c r="B38" s="74"/>
      <c r="C38" s="74"/>
      <c r="D38" s="76"/>
      <c r="E38" s="76"/>
      <c r="F38" s="78" t="str">
        <f>IF($D38="","",AVERAGE(VLOOKUP($D38,Lists!$K$1:$S$6,9,0),(VLOOKUP($E38,Lists!$L$1:$S$6,8,0))))</f>
        <v/>
      </c>
      <c r="G38" s="76"/>
      <c r="H38" s="76"/>
      <c r="I38" s="76"/>
      <c r="J38" s="76"/>
      <c r="K38" s="76"/>
      <c r="L38" s="76"/>
      <c r="M38" s="78" t="str">
        <f>IF($G38="","",(AVERAGE(VLOOKUP($G38,Lists!$M$1:$S$6,7,0),VLOOKUP($H38,Lists!$M$1:$S$6,7,0),VLOOKUP($I38,Lists!$M$1:$S$6,7,0),VLOOKUP($J38,Lists!$M$1:$S$6,7,0),VLOOKUP($K38,Lists!$R$1:$S$6,2,0),VLOOKUP($L38,Lists!$Q$1:$S$6,3,0))))</f>
        <v/>
      </c>
      <c r="N38" s="77" t="str">
        <f t="shared" si="1"/>
        <v/>
      </c>
      <c r="O38" s="74"/>
      <c r="P38" s="80"/>
      <c r="Q38" s="43"/>
    </row>
    <row r="39" spans="1:17" s="71" customFormat="1" ht="14.25" customHeight="1" x14ac:dyDescent="0.2">
      <c r="A39" s="79"/>
      <c r="B39" s="74"/>
      <c r="C39" s="74"/>
      <c r="D39" s="76"/>
      <c r="E39" s="76"/>
      <c r="F39" s="78" t="str">
        <f>IF($D39="","",AVERAGE(VLOOKUP($D39,Lists!$K$1:$S$6,9,0),(VLOOKUP($E39,Lists!$L$1:$S$6,8,0))))</f>
        <v/>
      </c>
      <c r="G39" s="76"/>
      <c r="H39" s="76"/>
      <c r="I39" s="76"/>
      <c r="J39" s="76"/>
      <c r="K39" s="76"/>
      <c r="L39" s="76"/>
      <c r="M39" s="78" t="str">
        <f>IF($G39="","",(AVERAGE(VLOOKUP($G39,Lists!$M$1:$S$6,7,0),VLOOKUP($H39,Lists!$M$1:$S$6,7,0),VLOOKUP($I39,Lists!$M$1:$S$6,7,0),VLOOKUP($J39,Lists!$M$1:$S$6,7,0),VLOOKUP($K39,Lists!$R$1:$S$6,2,0),VLOOKUP($L39,Lists!$Q$1:$S$6,3,0))))</f>
        <v/>
      </c>
      <c r="N39" s="77" t="str">
        <f t="shared" si="1"/>
        <v/>
      </c>
      <c r="O39" s="74"/>
      <c r="P39" s="80"/>
      <c r="Q39" s="43"/>
    </row>
    <row r="40" spans="1:17" s="71" customFormat="1" ht="14.25" customHeight="1" x14ac:dyDescent="0.2">
      <c r="A40" s="79"/>
      <c r="B40" s="74"/>
      <c r="C40" s="74"/>
      <c r="D40" s="76"/>
      <c r="E40" s="76"/>
      <c r="F40" s="78" t="str">
        <f>IF($D40="","",AVERAGE(VLOOKUP($D40,Lists!$K$1:$S$6,9,0),(VLOOKUP($E40,Lists!$L$1:$S$6,8,0))))</f>
        <v/>
      </c>
      <c r="G40" s="76"/>
      <c r="H40" s="76"/>
      <c r="I40" s="76"/>
      <c r="J40" s="76"/>
      <c r="K40" s="76"/>
      <c r="L40" s="76"/>
      <c r="M40" s="78" t="str">
        <f>IF($G40="","",(AVERAGE(VLOOKUP($G40,Lists!$M$1:$S$6,7,0),VLOOKUP($H40,Lists!$M$1:$S$6,7,0),VLOOKUP($I40,Lists!$M$1:$S$6,7,0),VLOOKUP($J40,Lists!$M$1:$S$6,7,0),VLOOKUP($K40,Lists!$R$1:$S$6,2,0),VLOOKUP($L40,Lists!$Q$1:$S$6,3,0))))</f>
        <v/>
      </c>
      <c r="N40" s="77" t="str">
        <f t="shared" si="1"/>
        <v/>
      </c>
      <c r="O40" s="74"/>
      <c r="P40" s="80"/>
      <c r="Q40" s="43"/>
    </row>
    <row r="41" spans="1:17" s="71" customFormat="1" ht="14.25" customHeight="1" x14ac:dyDescent="0.2">
      <c r="A41" s="79"/>
      <c r="B41" s="74"/>
      <c r="C41" s="74"/>
      <c r="D41" s="76"/>
      <c r="E41" s="76"/>
      <c r="F41" s="78" t="str">
        <f>IF($D41="","",AVERAGE(VLOOKUP($D41,Lists!$K$1:$S$6,9,0),(VLOOKUP($E41,Lists!$L$1:$S$6,8,0))))</f>
        <v/>
      </c>
      <c r="G41" s="76"/>
      <c r="H41" s="76"/>
      <c r="I41" s="76"/>
      <c r="J41" s="76"/>
      <c r="K41" s="76"/>
      <c r="L41" s="76"/>
      <c r="M41" s="78" t="str">
        <f>IF($G41="","",(AVERAGE(VLOOKUP($G41,Lists!$M$1:$S$6,7,0),VLOOKUP($H41,Lists!$M$1:$S$6,7,0),VLOOKUP($I41,Lists!$M$1:$S$6,7,0),VLOOKUP($J41,Lists!$M$1:$S$6,7,0),VLOOKUP($K41,Lists!$R$1:$S$6,2,0),VLOOKUP($L41,Lists!$Q$1:$S$6,3,0))))</f>
        <v/>
      </c>
      <c r="N41" s="77" t="str">
        <f t="shared" si="1"/>
        <v/>
      </c>
      <c r="O41" s="74"/>
      <c r="P41" s="80"/>
      <c r="Q41" s="43"/>
    </row>
    <row r="42" spans="1:17" s="71" customFormat="1" ht="14.25" customHeight="1" x14ac:dyDescent="0.2">
      <c r="A42" s="79"/>
      <c r="B42" s="74"/>
      <c r="C42" s="74"/>
      <c r="D42" s="76"/>
      <c r="E42" s="76"/>
      <c r="F42" s="78" t="str">
        <f>IF($D42="","",AVERAGE(VLOOKUP($D42,Lists!$K$1:$S$6,9,0),(VLOOKUP($E42,Lists!$L$1:$S$6,8,0))))</f>
        <v/>
      </c>
      <c r="G42" s="76"/>
      <c r="H42" s="76"/>
      <c r="I42" s="76"/>
      <c r="J42" s="76"/>
      <c r="K42" s="76"/>
      <c r="L42" s="76"/>
      <c r="M42" s="78" t="str">
        <f>IF($G42="","",(AVERAGE(VLOOKUP($G42,Lists!$M$1:$S$6,7,0),VLOOKUP($H42,Lists!$M$1:$S$6,7,0),VLOOKUP($I42,Lists!$M$1:$S$6,7,0),VLOOKUP($J42,Lists!$M$1:$S$6,7,0),VLOOKUP($K42,Lists!$R$1:$S$6,2,0),VLOOKUP($L42,Lists!$Q$1:$S$6,3,0))))</f>
        <v/>
      </c>
      <c r="N42" s="77" t="str">
        <f t="shared" si="1"/>
        <v/>
      </c>
      <c r="O42" s="74"/>
      <c r="P42" s="80"/>
      <c r="Q42" s="43"/>
    </row>
    <row r="43" spans="1:17" s="71" customFormat="1" ht="14.25" customHeight="1" x14ac:dyDescent="0.2">
      <c r="A43" s="79"/>
      <c r="B43" s="74"/>
      <c r="C43" s="74"/>
      <c r="D43" s="76"/>
      <c r="E43" s="76"/>
      <c r="F43" s="78" t="str">
        <f>IF($D43="","",AVERAGE(VLOOKUP($D43,Lists!$K$1:$S$6,9,0),(VLOOKUP($E43,Lists!$L$1:$S$6,8,0))))</f>
        <v/>
      </c>
      <c r="G43" s="76"/>
      <c r="H43" s="76"/>
      <c r="I43" s="76"/>
      <c r="J43" s="76"/>
      <c r="K43" s="76"/>
      <c r="L43" s="76"/>
      <c r="M43" s="78" t="str">
        <f>IF($G43="","",(AVERAGE(VLOOKUP($G43,Lists!$M$1:$S$6,7,0),VLOOKUP($H43,Lists!$M$1:$S$6,7,0),VLOOKUP($I43,Lists!$M$1:$S$6,7,0),VLOOKUP($J43,Lists!$M$1:$S$6,7,0),VLOOKUP($K43,Lists!$R$1:$S$6,2,0),VLOOKUP($L43,Lists!$Q$1:$S$6,3,0))))</f>
        <v/>
      </c>
      <c r="N43" s="77" t="str">
        <f t="shared" si="1"/>
        <v/>
      </c>
      <c r="O43" s="74"/>
      <c r="P43" s="80"/>
      <c r="Q43" s="43"/>
    </row>
    <row r="44" spans="1:17" s="71" customFormat="1" ht="14.25" customHeight="1" x14ac:dyDescent="0.2">
      <c r="A44" s="79"/>
      <c r="B44" s="74"/>
      <c r="C44" s="74"/>
      <c r="D44" s="76"/>
      <c r="E44" s="76"/>
      <c r="F44" s="78" t="str">
        <f>IF($D44="","",AVERAGE(VLOOKUP($D44,Lists!$K$1:$S$6,9,0),(VLOOKUP($E44,Lists!$L$1:$S$6,8,0))))</f>
        <v/>
      </c>
      <c r="G44" s="76"/>
      <c r="H44" s="76"/>
      <c r="I44" s="76"/>
      <c r="J44" s="76"/>
      <c r="K44" s="76"/>
      <c r="L44" s="76"/>
      <c r="M44" s="78" t="str">
        <f>IF($G44="","",(AVERAGE(VLOOKUP($G44,Lists!$M$1:$S$6,7,0),VLOOKUP($H44,Lists!$M$1:$S$6,7,0),VLOOKUP($I44,Lists!$M$1:$S$6,7,0),VLOOKUP($J44,Lists!$M$1:$S$6,7,0),VLOOKUP($K44,Lists!$R$1:$S$6,2,0),VLOOKUP($L44,Lists!$Q$1:$S$6,3,0))))</f>
        <v/>
      </c>
      <c r="N44" s="77" t="str">
        <f t="shared" si="1"/>
        <v/>
      </c>
      <c r="O44" s="74"/>
      <c r="P44" s="80"/>
      <c r="Q44" s="43"/>
    </row>
    <row r="45" spans="1:17" s="71" customFormat="1" ht="14.25" customHeight="1" x14ac:dyDescent="0.2">
      <c r="A45" s="79"/>
      <c r="B45" s="74"/>
      <c r="C45" s="74"/>
      <c r="D45" s="76"/>
      <c r="E45" s="76"/>
      <c r="F45" s="78" t="str">
        <f>IF($D45="","",AVERAGE(VLOOKUP($D45,Lists!$K$1:$S$6,9,0),(VLOOKUP($E45,Lists!$L$1:$S$6,8,0))))</f>
        <v/>
      </c>
      <c r="G45" s="76"/>
      <c r="H45" s="76"/>
      <c r="I45" s="76"/>
      <c r="J45" s="76"/>
      <c r="K45" s="76"/>
      <c r="L45" s="76"/>
      <c r="M45" s="78" t="str">
        <f>IF($G45="","",(AVERAGE(VLOOKUP($G45,Lists!$M$1:$S$6,7,0),VLOOKUP($H45,Lists!$M$1:$S$6,7,0),VLOOKUP($I45,Lists!$M$1:$S$6,7,0),VLOOKUP($J45,Lists!$M$1:$S$6,7,0),VLOOKUP($K45,Lists!$R$1:$S$6,2,0),VLOOKUP($L45,Lists!$Q$1:$S$6,3,0))))</f>
        <v/>
      </c>
      <c r="N45" s="77" t="str">
        <f t="shared" si="1"/>
        <v/>
      </c>
      <c r="O45" s="74"/>
      <c r="P45" s="80"/>
      <c r="Q45" s="43"/>
    </row>
    <row r="46" spans="1:17" s="71" customFormat="1" ht="14.25" customHeight="1" x14ac:dyDescent="0.2">
      <c r="A46" s="79"/>
      <c r="B46" s="74"/>
      <c r="C46" s="74"/>
      <c r="D46" s="76"/>
      <c r="E46" s="76"/>
      <c r="F46" s="78" t="str">
        <f>IF($D46="","",AVERAGE(VLOOKUP($D46,Lists!$K$1:$S$6,9,0),(VLOOKUP($E46,Lists!$L$1:$S$6,8,0))))</f>
        <v/>
      </c>
      <c r="G46" s="76"/>
      <c r="H46" s="76"/>
      <c r="I46" s="76"/>
      <c r="J46" s="76"/>
      <c r="K46" s="76"/>
      <c r="L46" s="76"/>
      <c r="M46" s="78" t="str">
        <f>IF($G46="","",(AVERAGE(VLOOKUP($G46,Lists!$M$1:$S$6,7,0),VLOOKUP($H46,Lists!$M$1:$S$6,7,0),VLOOKUP($I46,Lists!$M$1:$S$6,7,0),VLOOKUP($J46,Lists!$M$1:$S$6,7,0),VLOOKUP($K46,Lists!$R$1:$S$6,2,0),VLOOKUP($L46,Lists!$Q$1:$S$6,3,0))))</f>
        <v/>
      </c>
      <c r="N46" s="77" t="str">
        <f t="shared" si="1"/>
        <v/>
      </c>
      <c r="O46" s="74"/>
      <c r="P46" s="80"/>
      <c r="Q46" s="43"/>
    </row>
    <row r="47" spans="1:17" s="71" customFormat="1" ht="14.25" customHeight="1" x14ac:dyDescent="0.2">
      <c r="A47" s="79"/>
      <c r="B47" s="74"/>
      <c r="C47" s="74"/>
      <c r="D47" s="76"/>
      <c r="E47" s="76"/>
      <c r="F47" s="78" t="str">
        <f>IF($D47="","",AVERAGE(VLOOKUP($D47,Lists!$K$1:$S$6,9,0),(VLOOKUP($E47,Lists!$L$1:$S$6,8,0))))</f>
        <v/>
      </c>
      <c r="G47" s="76"/>
      <c r="H47" s="76"/>
      <c r="I47" s="76"/>
      <c r="J47" s="76"/>
      <c r="K47" s="76"/>
      <c r="L47" s="76"/>
      <c r="M47" s="78" t="str">
        <f>IF($G47="","",(AVERAGE(VLOOKUP($G47,Lists!$M$1:$S$6,7,0),VLOOKUP($H47,Lists!$M$1:$S$6,7,0),VLOOKUP($I47,Lists!$M$1:$S$6,7,0),VLOOKUP($J47,Lists!$M$1:$S$6,7,0),VLOOKUP($K47,Lists!$R$1:$S$6,2,0),VLOOKUP($L47,Lists!$Q$1:$S$6,3,0))))</f>
        <v/>
      </c>
      <c r="N47" s="77" t="str">
        <f t="shared" si="1"/>
        <v/>
      </c>
      <c r="O47" s="74"/>
      <c r="P47" s="80"/>
      <c r="Q47" s="43"/>
    </row>
    <row r="48" spans="1:17" s="71" customFormat="1" ht="14.25" customHeight="1" x14ac:dyDescent="0.2">
      <c r="A48" s="79"/>
      <c r="B48" s="74"/>
      <c r="C48" s="74"/>
      <c r="D48" s="76"/>
      <c r="E48" s="76"/>
      <c r="F48" s="78" t="str">
        <f>IF($D48="","",AVERAGE(VLOOKUP($D48,Lists!$K$1:$S$6,9,0),(VLOOKUP($E48,Lists!$L$1:$S$6,8,0))))</f>
        <v/>
      </c>
      <c r="G48" s="76"/>
      <c r="H48" s="76"/>
      <c r="I48" s="76"/>
      <c r="J48" s="76"/>
      <c r="K48" s="76"/>
      <c r="L48" s="76"/>
      <c r="M48" s="78" t="str">
        <f>IF($G48="","",(AVERAGE(VLOOKUP($G48,Lists!$M$1:$S$6,7,0),VLOOKUP($H48,Lists!$M$1:$S$6,7,0),VLOOKUP($I48,Lists!$M$1:$S$6,7,0),VLOOKUP($J48,Lists!$M$1:$S$6,7,0),VLOOKUP($K48,Lists!$R$1:$S$6,2,0),VLOOKUP($L48,Lists!$Q$1:$S$6,3,0))))</f>
        <v/>
      </c>
      <c r="N48" s="77" t="str">
        <f t="shared" si="1"/>
        <v/>
      </c>
      <c r="O48" s="74"/>
      <c r="P48" s="80"/>
      <c r="Q48" s="43"/>
    </row>
    <row r="49" spans="1:17" s="71" customFormat="1" ht="14.25" customHeight="1" x14ac:dyDescent="0.2">
      <c r="A49" s="79"/>
      <c r="B49" s="74"/>
      <c r="C49" s="74"/>
      <c r="D49" s="76"/>
      <c r="E49" s="76"/>
      <c r="F49" s="78" t="str">
        <f>IF($D49="","",AVERAGE(VLOOKUP($D49,Lists!$K$1:$S$6,9,0),(VLOOKUP($E49,Lists!$L$1:$S$6,8,0))))</f>
        <v/>
      </c>
      <c r="G49" s="76"/>
      <c r="H49" s="76"/>
      <c r="I49" s="76"/>
      <c r="J49" s="76"/>
      <c r="K49" s="76"/>
      <c r="L49" s="76"/>
      <c r="M49" s="78" t="str">
        <f>IF($G49="","",(AVERAGE(VLOOKUP($G49,Lists!$M$1:$S$6,7,0),VLOOKUP($H49,Lists!$M$1:$S$6,7,0),VLOOKUP($I49,Lists!$M$1:$S$6,7,0),VLOOKUP($J49,Lists!$M$1:$S$6,7,0),VLOOKUP($K49,Lists!$R$1:$S$6,2,0),VLOOKUP($L49,Lists!$Q$1:$S$6,3,0))))</f>
        <v/>
      </c>
      <c r="N49" s="77" t="str">
        <f t="shared" si="1"/>
        <v/>
      </c>
      <c r="O49" s="74"/>
      <c r="P49" s="80"/>
      <c r="Q49" s="43"/>
    </row>
    <row r="50" spans="1:17" s="71" customFormat="1" ht="14.25" customHeight="1" x14ac:dyDescent="0.2">
      <c r="A50" s="79"/>
      <c r="B50" s="74"/>
      <c r="C50" s="74"/>
      <c r="D50" s="76"/>
      <c r="E50" s="76"/>
      <c r="F50" s="78" t="str">
        <f>IF($D50="","",AVERAGE(VLOOKUP($D50,Lists!$K$1:$S$6,9,0),(VLOOKUP($E50,Lists!$L$1:$S$6,8,0))))</f>
        <v/>
      </c>
      <c r="G50" s="76"/>
      <c r="H50" s="76"/>
      <c r="I50" s="76"/>
      <c r="J50" s="76"/>
      <c r="K50" s="76"/>
      <c r="L50" s="76"/>
      <c r="M50" s="78" t="str">
        <f>IF($G50="","",(AVERAGE(VLOOKUP($G50,Lists!$M$1:$S$6,7,0),VLOOKUP($H50,Lists!$M$1:$S$6,7,0),VLOOKUP($I50,Lists!$M$1:$S$6,7,0),VLOOKUP($J50,Lists!$M$1:$S$6,7,0),VLOOKUP($K50,Lists!$R$1:$S$6,2,0),VLOOKUP($L50,Lists!$Q$1:$S$6,3,0))))</f>
        <v/>
      </c>
      <c r="N50" s="77" t="str">
        <f t="shared" si="1"/>
        <v/>
      </c>
      <c r="O50" s="74"/>
      <c r="P50" s="80"/>
      <c r="Q50" s="43"/>
    </row>
    <row r="51" spans="1:17" s="71" customFormat="1" ht="14.25" customHeight="1" x14ac:dyDescent="0.2">
      <c r="A51" s="79"/>
      <c r="B51" s="74"/>
      <c r="C51" s="74"/>
      <c r="D51" s="76"/>
      <c r="E51" s="76"/>
      <c r="F51" s="78" t="str">
        <f>IF($D51="","",AVERAGE(VLOOKUP($D51,Lists!$K$1:$S$6,9,0),(VLOOKUP($E51,Lists!$L$1:$S$6,8,0))))</f>
        <v/>
      </c>
      <c r="G51" s="76"/>
      <c r="H51" s="76"/>
      <c r="I51" s="76"/>
      <c r="J51" s="76"/>
      <c r="K51" s="76"/>
      <c r="L51" s="76"/>
      <c r="M51" s="78" t="str">
        <f>IF($G51="","",(AVERAGE(VLOOKUP($G51,Lists!$M$1:$S$6,7,0),VLOOKUP($H51,Lists!$M$1:$S$6,7,0),VLOOKUP($I51,Lists!$M$1:$S$6,7,0),VLOOKUP($J51,Lists!$M$1:$S$6,7,0),VLOOKUP($K51,Lists!$R$1:$S$6,2,0),VLOOKUP($L51,Lists!$Q$1:$S$6,3,0))))</f>
        <v/>
      </c>
      <c r="N51" s="77" t="str">
        <f t="shared" si="1"/>
        <v/>
      </c>
      <c r="O51" s="74"/>
      <c r="P51" s="80"/>
      <c r="Q51" s="43"/>
    </row>
    <row r="52" spans="1:17" s="71" customFormat="1" ht="14.25" customHeight="1" x14ac:dyDescent="0.2">
      <c r="A52" s="79"/>
      <c r="B52" s="74"/>
      <c r="C52" s="74"/>
      <c r="D52" s="76"/>
      <c r="E52" s="76"/>
      <c r="F52" s="78" t="str">
        <f>IF($D52="","",AVERAGE(VLOOKUP($D52,Lists!$K$1:$S$6,9,0),(VLOOKUP($E52,Lists!$L$1:$S$6,8,0))))</f>
        <v/>
      </c>
      <c r="G52" s="76"/>
      <c r="H52" s="76"/>
      <c r="I52" s="76"/>
      <c r="J52" s="76"/>
      <c r="K52" s="76"/>
      <c r="L52" s="76"/>
      <c r="M52" s="78" t="str">
        <f>IF($G52="","",(AVERAGE(VLOOKUP($G52,Lists!$M$1:$S$6,7,0),VLOOKUP($H52,Lists!$M$1:$S$6,7,0),VLOOKUP($I52,Lists!$M$1:$S$6,7,0),VLOOKUP($J52,Lists!$M$1:$S$6,7,0),VLOOKUP($K52,Lists!$R$1:$S$6,2,0),VLOOKUP($L52,Lists!$Q$1:$S$6,3,0))))</f>
        <v/>
      </c>
      <c r="N52" s="77" t="str">
        <f t="shared" si="1"/>
        <v/>
      </c>
      <c r="O52" s="74"/>
      <c r="P52" s="80"/>
      <c r="Q52" s="43"/>
    </row>
    <row r="53" spans="1:17" s="71" customFormat="1" ht="14.25" customHeight="1" x14ac:dyDescent="0.2">
      <c r="A53" s="79"/>
      <c r="B53" s="74"/>
      <c r="C53" s="74"/>
      <c r="D53" s="76"/>
      <c r="E53" s="76"/>
      <c r="F53" s="78" t="str">
        <f>IF($D53="","",AVERAGE(VLOOKUP($D53,Lists!$K$1:$S$6,9,0),(VLOOKUP($E53,Lists!$L$1:$S$6,8,0))))</f>
        <v/>
      </c>
      <c r="G53" s="76"/>
      <c r="H53" s="76"/>
      <c r="I53" s="76"/>
      <c r="J53" s="76"/>
      <c r="K53" s="76"/>
      <c r="L53" s="76"/>
      <c r="M53" s="78" t="str">
        <f>IF($G53="","",(AVERAGE(VLOOKUP($G53,Lists!$M$1:$S$6,7,0),VLOOKUP($H53,Lists!$M$1:$S$6,7,0),VLOOKUP($I53,Lists!$M$1:$S$6,7,0),VLOOKUP($J53,Lists!$M$1:$S$6,7,0),VLOOKUP($K53,Lists!$R$1:$S$6,2,0),VLOOKUP($L53,Lists!$Q$1:$S$6,3,0))))</f>
        <v/>
      </c>
      <c r="N53" s="77" t="str">
        <f t="shared" si="1"/>
        <v/>
      </c>
      <c r="O53" s="74"/>
      <c r="P53" s="80"/>
      <c r="Q53" s="43"/>
    </row>
    <row r="54" spans="1:17" s="71" customFormat="1" ht="14.25" customHeight="1" x14ac:dyDescent="0.2">
      <c r="A54" s="79"/>
      <c r="B54" s="74"/>
      <c r="C54" s="74"/>
      <c r="D54" s="76"/>
      <c r="E54" s="76"/>
      <c r="F54" s="78" t="str">
        <f>IF($D54="","",AVERAGE(VLOOKUP($D54,Lists!$K$1:$S$6,9,0),(VLOOKUP($E54,Lists!$L$1:$S$6,8,0))))</f>
        <v/>
      </c>
      <c r="G54" s="76"/>
      <c r="H54" s="76"/>
      <c r="I54" s="76"/>
      <c r="J54" s="76"/>
      <c r="K54" s="76"/>
      <c r="L54" s="76"/>
      <c r="M54" s="78" t="str">
        <f>IF($G54="","",(AVERAGE(VLOOKUP($G54,Lists!$M$1:$S$6,7,0),VLOOKUP($H54,Lists!$M$1:$S$6,7,0),VLOOKUP($I54,Lists!$M$1:$S$6,7,0),VLOOKUP($J54,Lists!$M$1:$S$6,7,0),VLOOKUP($K54,Lists!$R$1:$S$6,2,0),VLOOKUP($L54,Lists!$Q$1:$S$6,3,0))))</f>
        <v/>
      </c>
      <c r="N54" s="77" t="str">
        <f t="shared" si="1"/>
        <v/>
      </c>
      <c r="O54" s="74"/>
      <c r="P54" s="80"/>
      <c r="Q54" s="43"/>
    </row>
    <row r="55" spans="1:17" s="71" customFormat="1" ht="14.25" customHeight="1" x14ac:dyDescent="0.2">
      <c r="A55" s="79"/>
      <c r="B55" s="74"/>
      <c r="C55" s="74"/>
      <c r="D55" s="76"/>
      <c r="E55" s="76"/>
      <c r="F55" s="78" t="str">
        <f>IF($D55="","",AVERAGE(VLOOKUP($D55,Lists!$K$1:$S$6,9,0),(VLOOKUP($E55,Lists!$L$1:$S$6,8,0))))</f>
        <v/>
      </c>
      <c r="G55" s="76"/>
      <c r="H55" s="76"/>
      <c r="I55" s="76"/>
      <c r="J55" s="76"/>
      <c r="K55" s="76"/>
      <c r="L55" s="76"/>
      <c r="M55" s="78" t="str">
        <f>IF($G55="","",(AVERAGE(VLOOKUP($G55,Lists!$M$1:$S$6,7,0),VLOOKUP($H55,Lists!$M$1:$S$6,7,0),VLOOKUP($I55,Lists!$M$1:$S$6,7,0),VLOOKUP($J55,Lists!$M$1:$S$6,7,0),VLOOKUP($K55,Lists!$R$1:$S$6,2,0),VLOOKUP($L55,Lists!$Q$1:$S$6,3,0))))</f>
        <v/>
      </c>
      <c r="N55" s="77" t="str">
        <f t="shared" si="1"/>
        <v/>
      </c>
      <c r="O55" s="74"/>
      <c r="P55" s="80"/>
      <c r="Q55" s="43"/>
    </row>
    <row r="56" spans="1:17" s="71" customFormat="1" ht="14.25" customHeight="1" x14ac:dyDescent="0.2">
      <c r="A56" s="79"/>
      <c r="B56" s="74"/>
      <c r="C56" s="74"/>
      <c r="D56" s="76"/>
      <c r="E56" s="76"/>
      <c r="F56" s="78" t="str">
        <f>IF($D56="","",AVERAGE(VLOOKUP($D56,Lists!$K$1:$S$6,9,0),(VLOOKUP($E56,Lists!$L$1:$S$6,8,0))))</f>
        <v/>
      </c>
      <c r="G56" s="76"/>
      <c r="H56" s="76"/>
      <c r="I56" s="76"/>
      <c r="J56" s="76"/>
      <c r="K56" s="76"/>
      <c r="L56" s="76"/>
      <c r="M56" s="78" t="str">
        <f>IF($G56="","",(AVERAGE(VLOOKUP($G56,Lists!$M$1:$S$6,7,0),VLOOKUP($H56,Lists!$M$1:$S$6,7,0),VLOOKUP($I56,Lists!$M$1:$S$6,7,0),VLOOKUP($J56,Lists!$M$1:$S$6,7,0),VLOOKUP($K56,Lists!$R$1:$S$6,2,0),VLOOKUP($L56,Lists!$Q$1:$S$6,3,0))))</f>
        <v/>
      </c>
      <c r="N56" s="77" t="str">
        <f t="shared" si="1"/>
        <v/>
      </c>
      <c r="O56" s="74"/>
      <c r="P56" s="80"/>
      <c r="Q56" s="43"/>
    </row>
    <row r="57" spans="1:17" s="71" customFormat="1" ht="14.25" customHeight="1" x14ac:dyDescent="0.2">
      <c r="A57" s="79"/>
      <c r="B57" s="74"/>
      <c r="C57" s="74"/>
      <c r="D57" s="76"/>
      <c r="E57" s="76"/>
      <c r="F57" s="78" t="str">
        <f>IF($D57="","",AVERAGE(VLOOKUP($D57,Lists!$K$1:$S$6,9,0),(VLOOKUP($E57,Lists!$L$1:$S$6,8,0))))</f>
        <v/>
      </c>
      <c r="G57" s="76"/>
      <c r="H57" s="76"/>
      <c r="I57" s="76"/>
      <c r="J57" s="76"/>
      <c r="K57" s="76"/>
      <c r="L57" s="76"/>
      <c r="M57" s="78" t="str">
        <f>IF($G57="","",(AVERAGE(VLOOKUP($G57,Lists!$M$1:$S$6,7,0),VLOOKUP($H57,Lists!$M$1:$S$6,7,0),VLOOKUP($I57,Lists!$M$1:$S$6,7,0),VLOOKUP($J57,Lists!$M$1:$S$6,7,0),VLOOKUP($K57,Lists!$R$1:$S$6,2,0),VLOOKUP($L57,Lists!$Q$1:$S$6,3,0))))</f>
        <v/>
      </c>
      <c r="N57" s="77" t="str">
        <f t="shared" si="1"/>
        <v/>
      </c>
      <c r="O57" s="74"/>
      <c r="P57" s="80"/>
      <c r="Q57" s="43"/>
    </row>
    <row r="58" spans="1:17" s="71" customFormat="1" ht="14.25" customHeight="1" x14ac:dyDescent="0.2">
      <c r="A58" s="79"/>
      <c r="B58" s="74"/>
      <c r="C58" s="74"/>
      <c r="D58" s="76"/>
      <c r="E58" s="76"/>
      <c r="F58" s="78" t="str">
        <f>IF($D58="","",AVERAGE(VLOOKUP($D58,Lists!$K$1:$S$6,9,0),(VLOOKUP($E58,Lists!$L$1:$S$6,8,0))))</f>
        <v/>
      </c>
      <c r="G58" s="76"/>
      <c r="H58" s="76"/>
      <c r="I58" s="76"/>
      <c r="J58" s="76"/>
      <c r="K58" s="76"/>
      <c r="L58" s="76"/>
      <c r="M58" s="78" t="str">
        <f>IF($G58="","",(AVERAGE(VLOOKUP($G58,Lists!$M$1:$S$6,7,0),VLOOKUP($H58,Lists!$M$1:$S$6,7,0),VLOOKUP($I58,Lists!$M$1:$S$6,7,0),VLOOKUP($J58,Lists!$M$1:$S$6,7,0),VLOOKUP($K58,Lists!$R$1:$S$6,2,0),VLOOKUP($L58,Lists!$Q$1:$S$6,3,0))))</f>
        <v/>
      </c>
      <c r="N58" s="77" t="str">
        <f t="shared" si="1"/>
        <v/>
      </c>
      <c r="O58" s="74"/>
      <c r="P58" s="80"/>
      <c r="Q58" s="43"/>
    </row>
    <row r="59" spans="1:17" s="71" customFormat="1" ht="15" x14ac:dyDescent="0.2">
      <c r="A59" s="79"/>
      <c r="B59" s="74"/>
      <c r="C59" s="74"/>
      <c r="D59" s="76"/>
      <c r="E59" s="76"/>
      <c r="F59" s="78" t="str">
        <f>IF($D59="","",AVERAGE(VLOOKUP($D59,Lists!$K$1:$S$6,9,0),(VLOOKUP($E59,Lists!$L$1:$S$6,8,0))))</f>
        <v/>
      </c>
      <c r="G59" s="76"/>
      <c r="H59" s="76"/>
      <c r="I59" s="76"/>
      <c r="J59" s="76"/>
      <c r="K59" s="76"/>
      <c r="L59" s="76"/>
      <c r="M59" s="78" t="str">
        <f>IF($G59="","",(AVERAGE(VLOOKUP($G59,Lists!$M$1:$S$6,7,0),VLOOKUP($H59,Lists!$M$1:$S$6,7,0),VLOOKUP($I59,Lists!$M$1:$S$6,7,0),VLOOKUP($J59,Lists!$M$1:$S$6,7,0),VLOOKUP($K59,Lists!$R$1:$S$6,2,0),VLOOKUP($L59,Lists!$Q$1:$S$6,3,0))))</f>
        <v/>
      </c>
      <c r="N59" s="77" t="str">
        <f t="shared" si="1"/>
        <v/>
      </c>
      <c r="O59" s="74"/>
      <c r="P59" s="80"/>
      <c r="Q59" s="43"/>
    </row>
    <row r="60" spans="1:17" s="71" customFormat="1" ht="12.6" customHeight="1" x14ac:dyDescent="0.2">
      <c r="A60" s="79"/>
      <c r="B60" s="74"/>
      <c r="C60" s="74"/>
      <c r="D60" s="76"/>
      <c r="E60" s="76"/>
      <c r="F60" s="78" t="str">
        <f>IF($D60="","",AVERAGE(VLOOKUP($D60,Lists!$K$1:$S$6,9,0),(VLOOKUP($E60,Lists!$L$1:$S$6,8,0))))</f>
        <v/>
      </c>
      <c r="G60" s="76"/>
      <c r="H60" s="76"/>
      <c r="I60" s="76"/>
      <c r="J60" s="76"/>
      <c r="K60" s="76"/>
      <c r="L60" s="76"/>
      <c r="M60" s="78" t="str">
        <f>IF($G60="","",(AVERAGE(VLOOKUP($G60,Lists!$M$1:$S$6,7,0),VLOOKUP($H60,Lists!$M$1:$S$6,7,0),VLOOKUP($I60,Lists!$M$1:$S$6,7,0),VLOOKUP($J60,Lists!$M$1:$S$6,7,0),VLOOKUP($K60,Lists!$R$1:$S$6,2,0),VLOOKUP($L60,Lists!$Q$1:$S$6,3,0))))</f>
        <v/>
      </c>
      <c r="N60" s="77" t="str">
        <f t="shared" si="1"/>
        <v/>
      </c>
      <c r="O60" s="74"/>
      <c r="P60" s="80"/>
      <c r="Q60" s="43"/>
    </row>
    <row r="61" spans="1:17" s="71" customFormat="1" ht="14.25" customHeight="1" x14ac:dyDescent="0.2">
      <c r="A61" s="79"/>
      <c r="B61" s="74"/>
      <c r="C61" s="74"/>
      <c r="D61" s="76"/>
      <c r="E61" s="76"/>
      <c r="F61" s="78" t="str">
        <f>IF($D61="","",AVERAGE(VLOOKUP($D61,Lists!$K$1:$S$6,9,0),(VLOOKUP($E61,Lists!$L$1:$S$6,8,0))))</f>
        <v/>
      </c>
      <c r="G61" s="76"/>
      <c r="H61" s="76"/>
      <c r="I61" s="76"/>
      <c r="J61" s="76"/>
      <c r="K61" s="76"/>
      <c r="L61" s="76"/>
      <c r="M61" s="78" t="str">
        <f>IF($G61="","",(AVERAGE(VLOOKUP($G61,Lists!$M$1:$S$6,7,0),VLOOKUP($H61,Lists!$M$1:$S$6,7,0),VLOOKUP($I61,Lists!$M$1:$S$6,7,0),VLOOKUP($J61,Lists!$M$1:$S$6,7,0),VLOOKUP($K61,Lists!$R$1:$S$6,2,0),VLOOKUP($L61,Lists!$Q$1:$S$6,3,0))))</f>
        <v/>
      </c>
      <c r="N61" s="77" t="str">
        <f t="shared" si="1"/>
        <v/>
      </c>
      <c r="O61" s="74"/>
      <c r="P61" s="80"/>
      <c r="Q61" s="43"/>
    </row>
    <row r="62" spans="1:17" s="71" customFormat="1" ht="15" customHeight="1" x14ac:dyDescent="0.2">
      <c r="A62" s="79"/>
      <c r="B62" s="74"/>
      <c r="C62" s="74"/>
      <c r="D62" s="76"/>
      <c r="E62" s="76"/>
      <c r="F62" s="78" t="str">
        <f>IF($D62="","",AVERAGE(VLOOKUP($D62,Lists!$K$1:$S$6,9,0),(VLOOKUP($E62,Lists!$L$1:$S$6,8,0))))</f>
        <v/>
      </c>
      <c r="G62" s="76"/>
      <c r="H62" s="76"/>
      <c r="I62" s="76"/>
      <c r="J62" s="76"/>
      <c r="K62" s="76"/>
      <c r="L62" s="76"/>
      <c r="M62" s="78" t="str">
        <f>IF($G62="","",(AVERAGE(VLOOKUP($G62,Lists!$M$1:$S$6,7,0),VLOOKUP($H62,Lists!$M$1:$S$6,7,0),VLOOKUP($I62,Lists!$M$1:$S$6,7,0),VLOOKUP($J62,Lists!$M$1:$S$6,7,0),VLOOKUP($K62,Lists!$R$1:$S$6,2,0),VLOOKUP($L62,Lists!$Q$1:$S$6,3,0))))</f>
        <v/>
      </c>
      <c r="N62" s="77" t="str">
        <f t="shared" si="1"/>
        <v/>
      </c>
      <c r="O62" s="74"/>
      <c r="P62" s="80"/>
      <c r="Q62" s="43"/>
    </row>
    <row r="63" spans="1:17" s="71" customFormat="1" ht="14.25" customHeight="1" x14ac:dyDescent="0.2">
      <c r="A63" s="79"/>
      <c r="B63" s="74"/>
      <c r="C63" s="74"/>
      <c r="D63" s="76"/>
      <c r="E63" s="76"/>
      <c r="F63" s="78" t="str">
        <f>IF($D63="","",AVERAGE(VLOOKUP($D63,Lists!$K$1:$S$6,9,0),(VLOOKUP($E63,Lists!$L$1:$S$6,8,0))))</f>
        <v/>
      </c>
      <c r="G63" s="76"/>
      <c r="H63" s="76"/>
      <c r="I63" s="76"/>
      <c r="J63" s="76"/>
      <c r="K63" s="76"/>
      <c r="L63" s="76"/>
      <c r="M63" s="78" t="str">
        <f>IF($G63="","",(AVERAGE(VLOOKUP($G63,Lists!$M$1:$S$6,7,0),VLOOKUP($H63,Lists!$M$1:$S$6,7,0),VLOOKUP($I63,Lists!$M$1:$S$6,7,0),VLOOKUP($J63,Lists!$M$1:$S$6,7,0),VLOOKUP($K63,Lists!$R$1:$S$6,2,0),VLOOKUP($L63,Lists!$Q$1:$S$6,3,0))))</f>
        <v/>
      </c>
      <c r="N63" s="77" t="str">
        <f t="shared" si="1"/>
        <v/>
      </c>
      <c r="O63" s="74"/>
      <c r="P63" s="80"/>
      <c r="Q63" s="43"/>
    </row>
    <row r="64" spans="1:17" s="71" customFormat="1" ht="14.25" customHeight="1" x14ac:dyDescent="0.2">
      <c r="A64" s="79"/>
      <c r="B64" s="74"/>
      <c r="C64" s="74"/>
      <c r="D64" s="76"/>
      <c r="E64" s="76"/>
      <c r="F64" s="78" t="str">
        <f>IF($D64="","",AVERAGE(VLOOKUP($D64,Lists!$K$1:$S$6,9,0),(VLOOKUP($E64,Lists!$L$1:$S$6,8,0))))</f>
        <v/>
      </c>
      <c r="G64" s="76"/>
      <c r="H64" s="76"/>
      <c r="I64" s="76"/>
      <c r="J64" s="76"/>
      <c r="K64" s="76"/>
      <c r="L64" s="76"/>
      <c r="M64" s="78" t="str">
        <f>IF($G64="","",(AVERAGE(VLOOKUP($G64,Lists!$M$1:$S$6,7,0),VLOOKUP($H64,Lists!$M$1:$S$6,7,0),VLOOKUP($I64,Lists!$M$1:$S$6,7,0),VLOOKUP($J64,Lists!$M$1:$S$6,7,0),VLOOKUP($K64,Lists!$R$1:$S$6,2,0),VLOOKUP($L64,Lists!$Q$1:$S$6,3,0))))</f>
        <v/>
      </c>
      <c r="N64" s="77" t="str">
        <f t="shared" ref="N64:N98" si="2">IF($D64="","",$F64*$M64)</f>
        <v/>
      </c>
      <c r="O64" s="74"/>
      <c r="P64" s="80"/>
      <c r="Q64" s="43"/>
    </row>
    <row r="65" spans="1:17" s="71" customFormat="1" ht="14.25" customHeight="1" x14ac:dyDescent="0.2">
      <c r="A65" s="79"/>
      <c r="B65" s="74"/>
      <c r="C65" s="74"/>
      <c r="D65" s="76"/>
      <c r="E65" s="76"/>
      <c r="F65" s="78" t="str">
        <f>IF($D65="","",AVERAGE(VLOOKUP($D65,Lists!$K$1:$S$6,9,0),(VLOOKUP($E65,Lists!$L$1:$S$6,8,0))))</f>
        <v/>
      </c>
      <c r="G65" s="76"/>
      <c r="H65" s="76"/>
      <c r="I65" s="76"/>
      <c r="J65" s="76"/>
      <c r="K65" s="76"/>
      <c r="L65" s="76"/>
      <c r="M65" s="78" t="str">
        <f>IF($G65="","",(AVERAGE(VLOOKUP($G65,Lists!$M$1:$S$6,7,0),VLOOKUP($H65,Lists!$M$1:$S$6,7,0),VLOOKUP($I65,Lists!$M$1:$S$6,7,0),VLOOKUP($J65,Lists!$M$1:$S$6,7,0),VLOOKUP($K65,Lists!$R$1:$S$6,2,0),VLOOKUP($L65,Lists!$Q$1:$S$6,3,0))))</f>
        <v/>
      </c>
      <c r="N65" s="77" t="str">
        <f t="shared" si="2"/>
        <v/>
      </c>
      <c r="O65" s="74"/>
      <c r="P65" s="80"/>
      <c r="Q65" s="43"/>
    </row>
    <row r="66" spans="1:17" s="71" customFormat="1" ht="14.25" customHeight="1" x14ac:dyDescent="0.2">
      <c r="A66" s="79"/>
      <c r="B66" s="74"/>
      <c r="C66" s="74"/>
      <c r="D66" s="76"/>
      <c r="E66" s="76"/>
      <c r="F66" s="78" t="str">
        <f>IF($D66="","",AVERAGE(VLOOKUP($D66,Lists!$K$1:$S$6,9,0),(VLOOKUP($E66,Lists!$L$1:$S$6,8,0))))</f>
        <v/>
      </c>
      <c r="G66" s="76"/>
      <c r="H66" s="76"/>
      <c r="I66" s="76"/>
      <c r="J66" s="76"/>
      <c r="K66" s="76"/>
      <c r="L66" s="76"/>
      <c r="M66" s="78" t="str">
        <f>IF($G66="","",(AVERAGE(VLOOKUP($G66,Lists!$M$1:$S$6,7,0),VLOOKUP($H66,Lists!$M$1:$S$6,7,0),VLOOKUP($I66,Lists!$M$1:$S$6,7,0),VLOOKUP($J66,Lists!$M$1:$S$6,7,0),VLOOKUP($K66,Lists!$R$1:$S$6,2,0),VLOOKUP($L66,Lists!$Q$1:$S$6,3,0))))</f>
        <v/>
      </c>
      <c r="N66" s="77" t="str">
        <f t="shared" si="2"/>
        <v/>
      </c>
      <c r="O66" s="74"/>
      <c r="P66" s="80"/>
      <c r="Q66" s="43"/>
    </row>
    <row r="67" spans="1:17" s="71" customFormat="1" ht="14.25" customHeight="1" x14ac:dyDescent="0.2">
      <c r="A67" s="79"/>
      <c r="B67" s="74"/>
      <c r="C67" s="74"/>
      <c r="D67" s="76"/>
      <c r="E67" s="76"/>
      <c r="F67" s="78" t="str">
        <f>IF($D67="","",AVERAGE(VLOOKUP($D67,Lists!$K$1:$S$6,9,0),(VLOOKUP($E67,Lists!$L$1:$S$6,8,0))))</f>
        <v/>
      </c>
      <c r="G67" s="76"/>
      <c r="H67" s="76"/>
      <c r="I67" s="76"/>
      <c r="J67" s="76"/>
      <c r="K67" s="76"/>
      <c r="L67" s="76"/>
      <c r="M67" s="78" t="str">
        <f>IF($G67="","",(AVERAGE(VLOOKUP($G67,Lists!$M$1:$S$6,7,0),VLOOKUP($H67,Lists!$M$1:$S$6,7,0),VLOOKUP($I67,Lists!$M$1:$S$6,7,0),VLOOKUP($J67,Lists!$M$1:$S$6,7,0),VLOOKUP($K67,Lists!$R$1:$S$6,2,0),VLOOKUP($L67,Lists!$Q$1:$S$6,3,0))))</f>
        <v/>
      </c>
      <c r="N67" s="77" t="str">
        <f t="shared" si="2"/>
        <v/>
      </c>
      <c r="O67" s="74"/>
      <c r="P67" s="80"/>
      <c r="Q67" s="43"/>
    </row>
    <row r="68" spans="1:17" s="71" customFormat="1" ht="14.25" customHeight="1" x14ac:dyDescent="0.2">
      <c r="A68" s="79"/>
      <c r="B68" s="74"/>
      <c r="C68" s="74"/>
      <c r="D68" s="76"/>
      <c r="E68" s="76"/>
      <c r="F68" s="78" t="str">
        <f>IF($D68="","",AVERAGE(VLOOKUP($D68,Lists!$K$1:$S$6,9,0),(VLOOKUP($E68,Lists!$L$1:$S$6,8,0))))</f>
        <v/>
      </c>
      <c r="G68" s="76"/>
      <c r="H68" s="76"/>
      <c r="I68" s="76"/>
      <c r="J68" s="76"/>
      <c r="K68" s="76"/>
      <c r="L68" s="76"/>
      <c r="M68" s="78" t="str">
        <f>IF($G68="","",(AVERAGE(VLOOKUP($G68,Lists!$M$1:$S$6,7,0),VLOOKUP($H68,Lists!$M$1:$S$6,7,0),VLOOKUP($I68,Lists!$M$1:$S$6,7,0),VLOOKUP($J68,Lists!$M$1:$S$6,7,0),VLOOKUP($K68,Lists!$R$1:$S$6,2,0),VLOOKUP($L68,Lists!$Q$1:$S$6,3,0))))</f>
        <v/>
      </c>
      <c r="N68" s="77" t="str">
        <f t="shared" si="2"/>
        <v/>
      </c>
      <c r="O68" s="74"/>
      <c r="P68" s="80"/>
      <c r="Q68" s="43"/>
    </row>
    <row r="69" spans="1:17" s="71" customFormat="1" ht="14.25" customHeight="1" x14ac:dyDescent="0.2">
      <c r="A69" s="79"/>
      <c r="B69" s="74"/>
      <c r="C69" s="74"/>
      <c r="D69" s="76"/>
      <c r="E69" s="76"/>
      <c r="F69" s="78" t="str">
        <f>IF($D69="","",AVERAGE(VLOOKUP($D69,Lists!$K$1:$S$6,9,0),(VLOOKUP($E69,Lists!$L$1:$S$6,8,0))))</f>
        <v/>
      </c>
      <c r="G69" s="76"/>
      <c r="H69" s="76"/>
      <c r="I69" s="76"/>
      <c r="J69" s="76"/>
      <c r="K69" s="76"/>
      <c r="L69" s="76"/>
      <c r="M69" s="78" t="str">
        <f>IF($G69="","",(AVERAGE(VLOOKUP($G69,Lists!$M$1:$S$6,7,0),VLOOKUP($H69,Lists!$M$1:$S$6,7,0),VLOOKUP($I69,Lists!$M$1:$S$6,7,0),VLOOKUP($J69,Lists!$M$1:$S$6,7,0),VLOOKUP($K69,Lists!$R$1:$S$6,2,0),VLOOKUP($L69,Lists!$Q$1:$S$6,3,0))))</f>
        <v/>
      </c>
      <c r="N69" s="77" t="str">
        <f t="shared" si="2"/>
        <v/>
      </c>
      <c r="O69" s="74"/>
      <c r="P69" s="80"/>
      <c r="Q69" s="43"/>
    </row>
    <row r="70" spans="1:17" s="71" customFormat="1" ht="14.25" customHeight="1" x14ac:dyDescent="0.2">
      <c r="A70" s="79"/>
      <c r="B70" s="74"/>
      <c r="C70" s="74"/>
      <c r="D70" s="76"/>
      <c r="E70" s="76"/>
      <c r="F70" s="78" t="str">
        <f>IF($D70="","",AVERAGE(VLOOKUP($D70,Lists!$K$1:$S$6,9,0),(VLOOKUP($E70,Lists!$L$1:$S$6,8,0))))</f>
        <v/>
      </c>
      <c r="G70" s="76"/>
      <c r="H70" s="76"/>
      <c r="I70" s="76"/>
      <c r="J70" s="76"/>
      <c r="K70" s="76"/>
      <c r="L70" s="76"/>
      <c r="M70" s="78" t="str">
        <f>IF($G70="","",(AVERAGE(VLOOKUP($G70,Lists!$M$1:$S$6,7,0),VLOOKUP($H70,Lists!$M$1:$S$6,7,0),VLOOKUP($I70,Lists!$M$1:$S$6,7,0),VLOOKUP($J70,Lists!$M$1:$S$6,7,0),VLOOKUP($K70,Lists!$R$1:$S$6,2,0),VLOOKUP($L70,Lists!$Q$1:$S$6,3,0))))</f>
        <v/>
      </c>
      <c r="N70" s="77" t="str">
        <f t="shared" si="2"/>
        <v/>
      </c>
      <c r="O70" s="74"/>
      <c r="P70" s="80"/>
      <c r="Q70" s="43"/>
    </row>
    <row r="71" spans="1:17" s="71" customFormat="1" ht="14.25" customHeight="1" x14ac:dyDescent="0.2">
      <c r="A71" s="79"/>
      <c r="B71" s="74"/>
      <c r="C71" s="74"/>
      <c r="D71" s="76"/>
      <c r="E71" s="76"/>
      <c r="F71" s="78" t="str">
        <f>IF($D71="","",AVERAGE(VLOOKUP($D71,Lists!$K$1:$S$6,9,0),(VLOOKUP($E71,Lists!$L$1:$S$6,8,0))))</f>
        <v/>
      </c>
      <c r="G71" s="76"/>
      <c r="H71" s="76"/>
      <c r="I71" s="76"/>
      <c r="J71" s="76"/>
      <c r="K71" s="76"/>
      <c r="L71" s="76"/>
      <c r="M71" s="78" t="str">
        <f>IF($G71="","",(AVERAGE(VLOOKUP($G71,Lists!$M$1:$S$6,7,0),VLOOKUP($H71,Lists!$M$1:$S$6,7,0),VLOOKUP($I71,Lists!$M$1:$S$6,7,0),VLOOKUP($J71,Lists!$M$1:$S$6,7,0),VLOOKUP($K71,Lists!$R$1:$S$6,2,0),VLOOKUP($L71,Lists!$Q$1:$S$6,3,0))))</f>
        <v/>
      </c>
      <c r="N71" s="77" t="str">
        <f t="shared" si="2"/>
        <v/>
      </c>
      <c r="O71" s="74"/>
      <c r="P71" s="80"/>
      <c r="Q71" s="43"/>
    </row>
    <row r="72" spans="1:17" s="71" customFormat="1" ht="14.25" customHeight="1" x14ac:dyDescent="0.2">
      <c r="A72" s="79"/>
      <c r="B72" s="74"/>
      <c r="C72" s="74"/>
      <c r="D72" s="76"/>
      <c r="E72" s="76"/>
      <c r="F72" s="78" t="str">
        <f>IF($D72="","",AVERAGE(VLOOKUP($D72,Lists!$K$1:$S$6,9,0),(VLOOKUP($E72,Lists!$L$1:$S$6,8,0))))</f>
        <v/>
      </c>
      <c r="G72" s="76"/>
      <c r="H72" s="76"/>
      <c r="I72" s="76"/>
      <c r="J72" s="76"/>
      <c r="K72" s="76"/>
      <c r="L72" s="76"/>
      <c r="M72" s="78" t="str">
        <f>IF($G72="","",(AVERAGE(VLOOKUP($G72,Lists!$M$1:$S$6,7,0),VLOOKUP($H72,Lists!$M$1:$S$6,7,0),VLOOKUP($I72,Lists!$M$1:$S$6,7,0),VLOOKUP($J72,Lists!$M$1:$S$6,7,0),VLOOKUP($K72,Lists!$R$1:$S$6,2,0),VLOOKUP($L72,Lists!$Q$1:$S$6,3,0))))</f>
        <v/>
      </c>
      <c r="N72" s="77" t="str">
        <f t="shared" si="2"/>
        <v/>
      </c>
      <c r="O72" s="74"/>
      <c r="P72" s="80"/>
      <c r="Q72" s="43"/>
    </row>
    <row r="73" spans="1:17" s="71" customFormat="1" ht="14.25" customHeight="1" x14ac:dyDescent="0.2">
      <c r="A73" s="79"/>
      <c r="B73" s="74"/>
      <c r="C73" s="74"/>
      <c r="D73" s="76"/>
      <c r="E73" s="76"/>
      <c r="F73" s="78" t="str">
        <f>IF($D73="","",AVERAGE(VLOOKUP($D73,Lists!$K$1:$S$6,9,0),(VLOOKUP($E73,Lists!$L$1:$S$6,8,0))))</f>
        <v/>
      </c>
      <c r="G73" s="76"/>
      <c r="H73" s="76"/>
      <c r="I73" s="76"/>
      <c r="J73" s="76"/>
      <c r="K73" s="76"/>
      <c r="L73" s="76"/>
      <c r="M73" s="78" t="str">
        <f>IF($G73="","",(AVERAGE(VLOOKUP($G73,Lists!$M$1:$S$6,7,0),VLOOKUP($H73,Lists!$M$1:$S$6,7,0),VLOOKUP($I73,Lists!$M$1:$S$6,7,0),VLOOKUP($J73,Lists!$M$1:$S$6,7,0),VLOOKUP($K73,Lists!$R$1:$S$6,2,0),VLOOKUP($L73,Lists!$Q$1:$S$6,3,0))))</f>
        <v/>
      </c>
      <c r="N73" s="77" t="str">
        <f t="shared" si="2"/>
        <v/>
      </c>
      <c r="O73" s="74"/>
      <c r="P73" s="80"/>
      <c r="Q73" s="43"/>
    </row>
    <row r="74" spans="1:17" s="71" customFormat="1" ht="14.25" customHeight="1" x14ac:dyDescent="0.2">
      <c r="A74" s="79"/>
      <c r="B74" s="74"/>
      <c r="C74" s="74"/>
      <c r="D74" s="76"/>
      <c r="E74" s="76"/>
      <c r="F74" s="78" t="str">
        <f>IF($D74="","",AVERAGE(VLOOKUP($D74,Lists!$K$1:$S$6,9,0),(VLOOKUP($E74,Lists!$L$1:$S$6,8,0))))</f>
        <v/>
      </c>
      <c r="G74" s="76"/>
      <c r="H74" s="76"/>
      <c r="I74" s="76"/>
      <c r="J74" s="76"/>
      <c r="K74" s="76"/>
      <c r="L74" s="76"/>
      <c r="M74" s="78" t="str">
        <f>IF($G74="","",(AVERAGE(VLOOKUP($G74,Lists!$M$1:$S$6,7,0),VLOOKUP($H74,Lists!$M$1:$S$6,7,0),VLOOKUP($I74,Lists!$M$1:$S$6,7,0),VLOOKUP($J74,Lists!$M$1:$S$6,7,0),VLOOKUP($K74,Lists!$R$1:$S$6,2,0),VLOOKUP($L74,Lists!$Q$1:$S$6,3,0))))</f>
        <v/>
      </c>
      <c r="N74" s="77" t="str">
        <f t="shared" si="2"/>
        <v/>
      </c>
      <c r="O74" s="74"/>
      <c r="P74" s="80"/>
      <c r="Q74" s="43"/>
    </row>
    <row r="75" spans="1:17" s="71" customFormat="1" ht="14.25" customHeight="1" x14ac:dyDescent="0.2">
      <c r="A75" s="79"/>
      <c r="B75" s="74"/>
      <c r="C75" s="74"/>
      <c r="D75" s="76"/>
      <c r="E75" s="76"/>
      <c r="F75" s="78" t="str">
        <f>IF($D75="","",AVERAGE(VLOOKUP($D75,Lists!$K$1:$S$6,9,0),(VLOOKUP($E75,Lists!$L$1:$S$6,8,0))))</f>
        <v/>
      </c>
      <c r="G75" s="76"/>
      <c r="H75" s="76"/>
      <c r="I75" s="76"/>
      <c r="J75" s="76"/>
      <c r="K75" s="76"/>
      <c r="L75" s="76"/>
      <c r="M75" s="78" t="str">
        <f>IF($G75="","",(AVERAGE(VLOOKUP($G75,Lists!$M$1:$S$6,7,0),VLOOKUP($H75,Lists!$M$1:$S$6,7,0),VLOOKUP($I75,Lists!$M$1:$S$6,7,0),VLOOKUP($J75,Lists!$M$1:$S$6,7,0),VLOOKUP($K75,Lists!$R$1:$S$6,2,0),VLOOKUP($L75,Lists!$Q$1:$S$6,3,0))))</f>
        <v/>
      </c>
      <c r="N75" s="77" t="str">
        <f t="shared" si="2"/>
        <v/>
      </c>
      <c r="O75" s="74"/>
      <c r="P75" s="80"/>
      <c r="Q75" s="43"/>
    </row>
    <row r="76" spans="1:17" s="71" customFormat="1" ht="14.25" customHeight="1" x14ac:dyDescent="0.2">
      <c r="A76" s="79"/>
      <c r="B76" s="74"/>
      <c r="C76" s="74"/>
      <c r="D76" s="76"/>
      <c r="E76" s="76"/>
      <c r="F76" s="78" t="str">
        <f>IF($D76="","",AVERAGE(VLOOKUP($D76,Lists!$K$1:$S$6,9,0),(VLOOKUP($E76,Lists!$L$1:$S$6,8,0))))</f>
        <v/>
      </c>
      <c r="G76" s="76"/>
      <c r="H76" s="76"/>
      <c r="I76" s="76"/>
      <c r="J76" s="76"/>
      <c r="K76" s="76"/>
      <c r="L76" s="76"/>
      <c r="M76" s="78" t="str">
        <f>IF($G76="","",(AVERAGE(VLOOKUP($G76,Lists!$M$1:$S$6,7,0),VLOOKUP($H76,Lists!$M$1:$S$6,7,0),VLOOKUP($I76,Lists!$M$1:$S$6,7,0),VLOOKUP($J76,Lists!$M$1:$S$6,7,0),VLOOKUP($K76,Lists!$R$1:$S$6,2,0),VLOOKUP($L76,Lists!$Q$1:$S$6,3,0))))</f>
        <v/>
      </c>
      <c r="N76" s="77" t="str">
        <f t="shared" si="2"/>
        <v/>
      </c>
      <c r="O76" s="74"/>
      <c r="P76" s="80"/>
      <c r="Q76" s="43"/>
    </row>
    <row r="77" spans="1:17" s="71" customFormat="1" ht="14.25" customHeight="1" x14ac:dyDescent="0.2">
      <c r="A77" s="79"/>
      <c r="B77" s="74"/>
      <c r="C77" s="74"/>
      <c r="D77" s="76"/>
      <c r="E77" s="76"/>
      <c r="F77" s="78" t="str">
        <f>IF($D77="","",AVERAGE(VLOOKUP($D77,Lists!$K$1:$S$6,9,0),(VLOOKUP($E77,Lists!$L$1:$S$6,8,0))))</f>
        <v/>
      </c>
      <c r="G77" s="76"/>
      <c r="H77" s="76"/>
      <c r="I77" s="76"/>
      <c r="J77" s="76"/>
      <c r="K77" s="76"/>
      <c r="L77" s="76"/>
      <c r="M77" s="78" t="str">
        <f>IF($G77="","",(AVERAGE(VLOOKUP($G77,Lists!$M$1:$S$6,7,0),VLOOKUP($H77,Lists!$M$1:$S$6,7,0),VLOOKUP($I77,Lists!$M$1:$S$6,7,0),VLOOKUP($J77,Lists!$M$1:$S$6,7,0),VLOOKUP($K77,Lists!$R$1:$S$6,2,0),VLOOKUP($L77,Lists!$Q$1:$S$6,3,0))))</f>
        <v/>
      </c>
      <c r="N77" s="77" t="str">
        <f t="shared" si="2"/>
        <v/>
      </c>
      <c r="O77" s="74"/>
      <c r="P77" s="80"/>
      <c r="Q77" s="43"/>
    </row>
    <row r="78" spans="1:17" s="71" customFormat="1" ht="14.25" customHeight="1" x14ac:dyDescent="0.2">
      <c r="A78" s="79"/>
      <c r="B78" s="74"/>
      <c r="C78" s="74"/>
      <c r="D78" s="76"/>
      <c r="E78" s="76"/>
      <c r="F78" s="78" t="str">
        <f>IF($D78="","",AVERAGE(VLOOKUP($D78,Lists!$K$1:$S$6,9,0),(VLOOKUP($E78,Lists!$L$1:$S$6,8,0))))</f>
        <v/>
      </c>
      <c r="G78" s="76"/>
      <c r="H78" s="76"/>
      <c r="I78" s="76"/>
      <c r="J78" s="76"/>
      <c r="K78" s="76"/>
      <c r="L78" s="76"/>
      <c r="M78" s="78" t="str">
        <f>IF($G78="","",(AVERAGE(VLOOKUP($G78,Lists!$M$1:$S$6,7,0),VLOOKUP($H78,Lists!$M$1:$S$6,7,0),VLOOKUP($I78,Lists!$M$1:$S$6,7,0),VLOOKUP($J78,Lists!$M$1:$S$6,7,0),VLOOKUP($K78,Lists!$R$1:$S$6,2,0),VLOOKUP($L78,Lists!$Q$1:$S$6,3,0))))</f>
        <v/>
      </c>
      <c r="N78" s="77" t="str">
        <f t="shared" si="2"/>
        <v/>
      </c>
      <c r="O78" s="74"/>
      <c r="P78" s="80"/>
      <c r="Q78" s="43"/>
    </row>
    <row r="79" spans="1:17" s="71" customFormat="1" ht="14.25" customHeight="1" x14ac:dyDescent="0.2">
      <c r="A79" s="79"/>
      <c r="B79" s="74"/>
      <c r="C79" s="74"/>
      <c r="D79" s="76"/>
      <c r="E79" s="76"/>
      <c r="F79" s="78" t="str">
        <f>IF($D79="","",AVERAGE(VLOOKUP($D79,Lists!$K$1:$S$6,9,0),(VLOOKUP($E79,Lists!$L$1:$S$6,8,0))))</f>
        <v/>
      </c>
      <c r="G79" s="76"/>
      <c r="H79" s="76"/>
      <c r="I79" s="76"/>
      <c r="J79" s="76"/>
      <c r="K79" s="76"/>
      <c r="L79" s="76"/>
      <c r="M79" s="78" t="str">
        <f>IF($G79="","",(AVERAGE(VLOOKUP($G79,Lists!$M$1:$S$6,7,0),VLOOKUP($H79,Lists!$M$1:$S$6,7,0),VLOOKUP($I79,Lists!$M$1:$S$6,7,0),VLOOKUP($J79,Lists!$M$1:$S$6,7,0),VLOOKUP($K79,Lists!$R$1:$S$6,2,0),VLOOKUP($L79,Lists!$Q$1:$S$6,3,0))))</f>
        <v/>
      </c>
      <c r="N79" s="77" t="str">
        <f t="shared" si="2"/>
        <v/>
      </c>
      <c r="O79" s="74"/>
      <c r="P79" s="80"/>
      <c r="Q79" s="43"/>
    </row>
    <row r="80" spans="1:17" s="71" customFormat="1" ht="14.25" customHeight="1" x14ac:dyDescent="0.2">
      <c r="A80" s="79"/>
      <c r="B80" s="74"/>
      <c r="C80" s="74"/>
      <c r="D80" s="76"/>
      <c r="E80" s="76"/>
      <c r="F80" s="78" t="str">
        <f>IF($D80="","",AVERAGE(VLOOKUP($D80,Lists!$K$1:$S$6,9,0),(VLOOKUP($E80,Lists!$L$1:$S$6,8,0))))</f>
        <v/>
      </c>
      <c r="G80" s="76"/>
      <c r="H80" s="76"/>
      <c r="I80" s="76"/>
      <c r="J80" s="76"/>
      <c r="K80" s="76"/>
      <c r="L80" s="76"/>
      <c r="M80" s="78" t="str">
        <f>IF($G80="","",(AVERAGE(VLOOKUP($G80,Lists!$M$1:$S$6,7,0),VLOOKUP($H80,Lists!$M$1:$S$6,7,0),VLOOKUP($I80,Lists!$M$1:$S$6,7,0),VLOOKUP($J80,Lists!$M$1:$S$6,7,0),VLOOKUP($K80,Lists!$R$1:$S$6,2,0),VLOOKUP($L80,Lists!$Q$1:$S$6,3,0))))</f>
        <v/>
      </c>
      <c r="N80" s="77" t="str">
        <f t="shared" si="2"/>
        <v/>
      </c>
      <c r="O80" s="74"/>
      <c r="P80" s="80"/>
      <c r="Q80" s="43"/>
    </row>
    <row r="81" spans="1:17" s="71" customFormat="1" ht="14.25" customHeight="1" x14ac:dyDescent="0.2">
      <c r="A81" s="79"/>
      <c r="B81" s="74"/>
      <c r="C81" s="74"/>
      <c r="D81" s="76"/>
      <c r="E81" s="76"/>
      <c r="F81" s="78" t="str">
        <f>IF($D81="","",AVERAGE(VLOOKUP($D81,Lists!$K$1:$S$6,9,0),(VLOOKUP($E81,Lists!$L$1:$S$6,8,0))))</f>
        <v/>
      </c>
      <c r="G81" s="76"/>
      <c r="H81" s="76"/>
      <c r="I81" s="76"/>
      <c r="J81" s="76"/>
      <c r="K81" s="76"/>
      <c r="L81" s="76"/>
      <c r="M81" s="78" t="str">
        <f>IF($G81="","",(AVERAGE(VLOOKUP($G81,Lists!$M$1:$S$6,7,0),VLOOKUP($H81,Lists!$M$1:$S$6,7,0),VLOOKUP($I81,Lists!$M$1:$S$6,7,0),VLOOKUP($J81,Lists!$M$1:$S$6,7,0),VLOOKUP($K81,Lists!$R$1:$S$6,2,0),VLOOKUP($L81,Lists!$Q$1:$S$6,3,0))))</f>
        <v/>
      </c>
      <c r="N81" s="77" t="str">
        <f t="shared" si="2"/>
        <v/>
      </c>
      <c r="O81" s="74"/>
      <c r="P81" s="80"/>
      <c r="Q81" s="43"/>
    </row>
    <row r="82" spans="1:17" s="71" customFormat="1" ht="14.25" customHeight="1" x14ac:dyDescent="0.2">
      <c r="A82" s="79"/>
      <c r="B82" s="74"/>
      <c r="C82" s="74"/>
      <c r="D82" s="76"/>
      <c r="E82" s="76"/>
      <c r="F82" s="78" t="str">
        <f>IF($D82="","",AVERAGE(VLOOKUP($D82,Lists!$K$1:$S$6,9,0),(VLOOKUP($E82,Lists!$L$1:$S$6,8,0))))</f>
        <v/>
      </c>
      <c r="G82" s="76"/>
      <c r="H82" s="76"/>
      <c r="I82" s="76"/>
      <c r="J82" s="76"/>
      <c r="K82" s="76"/>
      <c r="L82" s="76"/>
      <c r="M82" s="78" t="str">
        <f>IF($G82="","",(AVERAGE(VLOOKUP($G82,Lists!$M$1:$S$6,7,0),VLOOKUP($H82,Lists!$M$1:$S$6,7,0),VLOOKUP($I82,Lists!$M$1:$S$6,7,0),VLOOKUP($J82,Lists!$M$1:$S$6,7,0),VLOOKUP($K82,Lists!$R$1:$S$6,2,0),VLOOKUP($L82,Lists!$Q$1:$S$6,3,0))))</f>
        <v/>
      </c>
      <c r="N82" s="77" t="str">
        <f t="shared" si="2"/>
        <v/>
      </c>
      <c r="O82" s="74"/>
      <c r="P82" s="80"/>
      <c r="Q82" s="43"/>
    </row>
    <row r="83" spans="1:17" s="71" customFormat="1" ht="14.25" customHeight="1" x14ac:dyDescent="0.2">
      <c r="A83" s="79"/>
      <c r="B83" s="74"/>
      <c r="C83" s="74"/>
      <c r="D83" s="76"/>
      <c r="E83" s="76"/>
      <c r="F83" s="78" t="str">
        <f>IF($D83="","",AVERAGE(VLOOKUP($D83,Lists!$K$1:$S$6,9,0),(VLOOKUP($E83,Lists!$L$1:$S$6,8,0))))</f>
        <v/>
      </c>
      <c r="G83" s="76"/>
      <c r="H83" s="76"/>
      <c r="I83" s="76"/>
      <c r="J83" s="76"/>
      <c r="K83" s="76"/>
      <c r="L83" s="76"/>
      <c r="M83" s="78" t="str">
        <f>IF($G83="","",(AVERAGE(VLOOKUP($G83,Lists!$M$1:$S$6,7,0),VLOOKUP($H83,Lists!$M$1:$S$6,7,0),VLOOKUP($I83,Lists!$M$1:$S$6,7,0),VLOOKUP($J83,Lists!$M$1:$S$6,7,0),VLOOKUP($K83,Lists!$R$1:$S$6,2,0),VLOOKUP($L83,Lists!$Q$1:$S$6,3,0))))</f>
        <v/>
      </c>
      <c r="N83" s="77" t="str">
        <f t="shared" si="2"/>
        <v/>
      </c>
      <c r="O83" s="74"/>
      <c r="P83" s="80"/>
      <c r="Q83" s="43"/>
    </row>
    <row r="84" spans="1:17" s="71" customFormat="1" ht="14.25" customHeight="1" x14ac:dyDescent="0.2">
      <c r="A84" s="79"/>
      <c r="B84" s="74"/>
      <c r="C84" s="74"/>
      <c r="D84" s="76"/>
      <c r="E84" s="76"/>
      <c r="F84" s="78" t="str">
        <f>IF($D84="","",AVERAGE(VLOOKUP($D84,Lists!$K$1:$S$6,9,0),(VLOOKUP($E84,Lists!$L$1:$S$6,8,0))))</f>
        <v/>
      </c>
      <c r="G84" s="76"/>
      <c r="H84" s="76"/>
      <c r="I84" s="76"/>
      <c r="J84" s="76"/>
      <c r="K84" s="76"/>
      <c r="L84" s="76"/>
      <c r="M84" s="78" t="str">
        <f>IF($G84="","",(AVERAGE(VLOOKUP($G84,Lists!$M$1:$S$6,7,0),VLOOKUP($H84,Lists!$M$1:$S$6,7,0),VLOOKUP($I84,Lists!$M$1:$S$6,7,0),VLOOKUP($J84,Lists!$M$1:$S$6,7,0),VLOOKUP($K84,Lists!$R$1:$S$6,2,0),VLOOKUP($L84,Lists!$Q$1:$S$6,3,0))))</f>
        <v/>
      </c>
      <c r="N84" s="77" t="str">
        <f t="shared" si="2"/>
        <v/>
      </c>
      <c r="O84" s="74"/>
      <c r="P84" s="80"/>
      <c r="Q84" s="43"/>
    </row>
    <row r="85" spans="1:17" s="71" customFormat="1" ht="14.25" customHeight="1" x14ac:dyDescent="0.2">
      <c r="A85" s="79"/>
      <c r="B85" s="74"/>
      <c r="C85" s="74"/>
      <c r="D85" s="76"/>
      <c r="E85" s="76"/>
      <c r="F85" s="78" t="str">
        <f>IF($D85="","",AVERAGE(VLOOKUP($D85,Lists!$K$1:$S$6,9,0),(VLOOKUP($E85,Lists!$L$1:$S$6,8,0))))</f>
        <v/>
      </c>
      <c r="G85" s="76"/>
      <c r="H85" s="76"/>
      <c r="I85" s="76"/>
      <c r="J85" s="76"/>
      <c r="K85" s="76"/>
      <c r="L85" s="76"/>
      <c r="M85" s="78" t="str">
        <f>IF($G85="","",(AVERAGE(VLOOKUP($G85,Lists!$M$1:$S$6,7,0),VLOOKUP($H85,Lists!$M$1:$S$6,7,0),VLOOKUP($I85,Lists!$M$1:$S$6,7,0),VLOOKUP($J85,Lists!$M$1:$S$6,7,0),VLOOKUP($K85,Lists!$R$1:$S$6,2,0),VLOOKUP($L85,Lists!$Q$1:$S$6,3,0))))</f>
        <v/>
      </c>
      <c r="N85" s="77" t="str">
        <f t="shared" si="2"/>
        <v/>
      </c>
      <c r="O85" s="74"/>
      <c r="P85" s="80"/>
      <c r="Q85" s="43"/>
    </row>
    <row r="86" spans="1:17" s="71" customFormat="1" ht="14.25" customHeight="1" x14ac:dyDescent="0.2">
      <c r="A86" s="79"/>
      <c r="B86" s="74"/>
      <c r="C86" s="74"/>
      <c r="D86" s="76"/>
      <c r="E86" s="76"/>
      <c r="F86" s="78" t="str">
        <f>IF($D86="","",AVERAGE(VLOOKUP($D86,Lists!$K$1:$S$6,9,0),(VLOOKUP($E86,Lists!$L$1:$S$6,8,0))))</f>
        <v/>
      </c>
      <c r="G86" s="76"/>
      <c r="H86" s="76"/>
      <c r="I86" s="76"/>
      <c r="J86" s="76"/>
      <c r="K86" s="76"/>
      <c r="L86" s="76"/>
      <c r="M86" s="78" t="str">
        <f>IF($G86="","",(AVERAGE(VLOOKUP($G86,Lists!$M$1:$S$6,7,0),VLOOKUP($H86,Lists!$M$1:$S$6,7,0),VLOOKUP($I86,Lists!$M$1:$S$6,7,0),VLOOKUP($J86,Lists!$M$1:$S$6,7,0),VLOOKUP($K86,Lists!$R$1:$S$6,2,0),VLOOKUP($L86,Lists!$Q$1:$S$6,3,0))))</f>
        <v/>
      </c>
      <c r="N86" s="77" t="str">
        <f t="shared" si="2"/>
        <v/>
      </c>
      <c r="O86" s="74"/>
      <c r="P86" s="80"/>
      <c r="Q86" s="43"/>
    </row>
    <row r="87" spans="1:17" s="71" customFormat="1" ht="14.25" customHeight="1" x14ac:dyDescent="0.2">
      <c r="A87" s="79"/>
      <c r="B87" s="74"/>
      <c r="C87" s="74"/>
      <c r="D87" s="76"/>
      <c r="E87" s="76"/>
      <c r="F87" s="78" t="str">
        <f>IF($D87="","",AVERAGE(VLOOKUP($D87,Lists!$K$1:$S$6,9,0),(VLOOKUP($E87,Lists!$L$1:$S$6,8,0))))</f>
        <v/>
      </c>
      <c r="G87" s="76"/>
      <c r="H87" s="76"/>
      <c r="I87" s="76"/>
      <c r="J87" s="76"/>
      <c r="K87" s="76"/>
      <c r="L87" s="76"/>
      <c r="M87" s="78" t="str">
        <f>IF($G87="","",(AVERAGE(VLOOKUP($G87,Lists!$M$1:$S$6,7,0),VLOOKUP($H87,Lists!$M$1:$S$6,7,0),VLOOKUP($I87,Lists!$M$1:$S$6,7,0),VLOOKUP($J87,Lists!$M$1:$S$6,7,0),VLOOKUP($K87,Lists!$R$1:$S$6,2,0),VLOOKUP($L87,Lists!$Q$1:$S$6,3,0))))</f>
        <v/>
      </c>
      <c r="N87" s="77" t="str">
        <f t="shared" si="2"/>
        <v/>
      </c>
      <c r="O87" s="74"/>
      <c r="P87" s="80"/>
      <c r="Q87" s="43"/>
    </row>
    <row r="88" spans="1:17" s="71" customFormat="1" ht="14.25" customHeight="1" x14ac:dyDescent="0.2">
      <c r="A88" s="79"/>
      <c r="B88" s="74"/>
      <c r="C88" s="74"/>
      <c r="D88" s="76"/>
      <c r="E88" s="76"/>
      <c r="F88" s="78" t="str">
        <f>IF($D88="","",AVERAGE(VLOOKUP($D88,Lists!$K$1:$S$6,9,0),(VLOOKUP($E88,Lists!$L$1:$S$6,8,0))))</f>
        <v/>
      </c>
      <c r="G88" s="76"/>
      <c r="H88" s="76"/>
      <c r="I88" s="76"/>
      <c r="J88" s="76"/>
      <c r="K88" s="76"/>
      <c r="L88" s="76"/>
      <c r="M88" s="78" t="str">
        <f>IF($G88="","",(AVERAGE(VLOOKUP($G88,Lists!$M$1:$S$6,7,0),VLOOKUP($H88,Lists!$M$1:$S$6,7,0),VLOOKUP($I88,Lists!$M$1:$S$6,7,0),VLOOKUP($J88,Lists!$M$1:$S$6,7,0),VLOOKUP($K88,Lists!$R$1:$S$6,2,0),VLOOKUP($L88,Lists!$Q$1:$S$6,3,0))))</f>
        <v/>
      </c>
      <c r="N88" s="77" t="str">
        <f t="shared" si="2"/>
        <v/>
      </c>
      <c r="O88" s="74"/>
      <c r="P88" s="80"/>
      <c r="Q88" s="43"/>
    </row>
    <row r="89" spans="1:17" s="71" customFormat="1" ht="14.25" customHeight="1" x14ac:dyDescent="0.2">
      <c r="A89" s="79"/>
      <c r="B89" s="74"/>
      <c r="C89" s="74"/>
      <c r="D89" s="76"/>
      <c r="E89" s="76"/>
      <c r="F89" s="78" t="str">
        <f>IF($D89="","",AVERAGE(VLOOKUP($D89,Lists!$K$1:$S$6,9,0),(VLOOKUP($E89,Lists!$L$1:$S$6,8,0))))</f>
        <v/>
      </c>
      <c r="G89" s="76"/>
      <c r="H89" s="76"/>
      <c r="I89" s="76"/>
      <c r="J89" s="76"/>
      <c r="K89" s="76"/>
      <c r="L89" s="76"/>
      <c r="M89" s="78" t="str">
        <f>IF($G89="","",(AVERAGE(VLOOKUP($G89,Lists!$M$1:$S$6,7,0),VLOOKUP($H89,Lists!$M$1:$S$6,7,0),VLOOKUP($I89,Lists!$M$1:$S$6,7,0),VLOOKUP($J89,Lists!$M$1:$S$6,7,0),VLOOKUP($K89,Lists!$R$1:$S$6,2,0),VLOOKUP($L89,Lists!$Q$1:$S$6,3,0))))</f>
        <v/>
      </c>
      <c r="N89" s="77" t="str">
        <f t="shared" si="2"/>
        <v/>
      </c>
      <c r="O89" s="74"/>
      <c r="P89" s="80"/>
      <c r="Q89" s="43"/>
    </row>
    <row r="90" spans="1:17" s="71" customFormat="1" ht="14.25" customHeight="1" x14ac:dyDescent="0.2">
      <c r="A90" s="79"/>
      <c r="B90" s="74"/>
      <c r="C90" s="74"/>
      <c r="D90" s="76"/>
      <c r="E90" s="76"/>
      <c r="F90" s="78" t="str">
        <f>IF($D90="","",AVERAGE(VLOOKUP($D90,Lists!$K$1:$S$6,9,0),(VLOOKUP($E90,Lists!$L$1:$S$6,8,0))))</f>
        <v/>
      </c>
      <c r="G90" s="76"/>
      <c r="H90" s="76"/>
      <c r="I90" s="76"/>
      <c r="J90" s="76"/>
      <c r="K90" s="76"/>
      <c r="L90" s="76"/>
      <c r="M90" s="78" t="str">
        <f>IF($G90="","",(AVERAGE(VLOOKUP($G90,Lists!$M$1:$S$6,7,0),VLOOKUP($H90,Lists!$M$1:$S$6,7,0),VLOOKUP($I90,Lists!$M$1:$S$6,7,0),VLOOKUP($J90,Lists!$M$1:$S$6,7,0),VLOOKUP($K90,Lists!$R$1:$S$6,2,0),VLOOKUP($L90,Lists!$Q$1:$S$6,3,0))))</f>
        <v/>
      </c>
      <c r="N90" s="77" t="str">
        <f t="shared" si="2"/>
        <v/>
      </c>
      <c r="O90" s="74"/>
      <c r="P90" s="80"/>
      <c r="Q90" s="43"/>
    </row>
    <row r="91" spans="1:17" ht="14.25" customHeight="1" x14ac:dyDescent="0.2">
      <c r="A91" s="79"/>
      <c r="B91" s="74"/>
      <c r="C91" s="74"/>
      <c r="D91" s="76"/>
      <c r="E91" s="76"/>
      <c r="F91" s="78" t="str">
        <f>IF($D91="","",AVERAGE(VLOOKUP($D91,Lists!$K$1:$S$6,9,0),(VLOOKUP($E91,Lists!$L$1:$S$6,8,0))))</f>
        <v/>
      </c>
      <c r="G91" s="76"/>
      <c r="H91" s="76"/>
      <c r="I91" s="76"/>
      <c r="J91" s="76"/>
      <c r="K91" s="76"/>
      <c r="L91" s="76"/>
      <c r="M91" s="78" t="str">
        <f>IF($G91="","",(AVERAGE(VLOOKUP($G91,Lists!$M$1:$S$6,7,0),VLOOKUP($H91,Lists!$M$1:$S$6,7,0),VLOOKUP($I91,Lists!$M$1:$S$6,7,0),VLOOKUP($J91,Lists!$M$1:$S$6,7,0),VLOOKUP($K91,Lists!$R$1:$S$6,2,0),VLOOKUP($L91,Lists!$Q$1:$S$6,3,0))))</f>
        <v/>
      </c>
      <c r="N91" s="77" t="str">
        <f t="shared" si="2"/>
        <v/>
      </c>
      <c r="O91" s="74"/>
      <c r="P91" s="80"/>
      <c r="Q91" s="56"/>
    </row>
    <row r="92" spans="1:17" ht="14.25" customHeight="1" x14ac:dyDescent="0.2">
      <c r="A92" s="79"/>
      <c r="B92" s="74"/>
      <c r="C92" s="74"/>
      <c r="D92" s="76"/>
      <c r="E92" s="76"/>
      <c r="F92" s="78" t="str">
        <f>IF($D92="","",AVERAGE(VLOOKUP($D92,Lists!$K$1:$S$6,9,0),(VLOOKUP($E92,Lists!$L$1:$S$6,8,0))))</f>
        <v/>
      </c>
      <c r="G92" s="76"/>
      <c r="H92" s="76"/>
      <c r="I92" s="76"/>
      <c r="J92" s="76"/>
      <c r="K92" s="76"/>
      <c r="L92" s="76"/>
      <c r="M92" s="78" t="str">
        <f>IF($G92="","",(AVERAGE(VLOOKUP($G92,Lists!$M$1:$S$6,7,0),VLOOKUP($H92,Lists!$M$1:$S$6,7,0),VLOOKUP($I92,Lists!$M$1:$S$6,7,0),VLOOKUP($J92,Lists!$M$1:$S$6,7,0),VLOOKUP($K92,Lists!$R$1:$S$6,2,0),VLOOKUP($L92,Lists!$Q$1:$S$6,3,0))))</f>
        <v/>
      </c>
      <c r="N92" s="77" t="str">
        <f t="shared" si="2"/>
        <v/>
      </c>
      <c r="O92" s="74"/>
      <c r="P92" s="80"/>
      <c r="Q92" s="56"/>
    </row>
    <row r="93" spans="1:17" ht="14.25" customHeight="1" x14ac:dyDescent="0.2">
      <c r="A93" s="55"/>
      <c r="B93" s="42"/>
      <c r="C93" s="42"/>
      <c r="D93" s="76"/>
      <c r="E93" s="76"/>
      <c r="F93" s="78" t="str">
        <f>IF($D93="","",AVERAGE(VLOOKUP($D93,Lists!$K$1:$S$6,9,0),(VLOOKUP($E93,Lists!$L$1:$S$6,8,0))))</f>
        <v/>
      </c>
      <c r="G93" s="76"/>
      <c r="H93" s="76"/>
      <c r="I93" s="76"/>
      <c r="J93" s="76"/>
      <c r="K93" s="76"/>
      <c r="L93" s="76"/>
      <c r="M93" s="78" t="str">
        <f>IF($G93="","",(AVERAGE(VLOOKUP($G93,Lists!$M$1:$S$6,7,0),VLOOKUP($H93,Lists!$M$1:$S$6,7,0),VLOOKUP($I93,Lists!$M$1:$S$6,7,0),VLOOKUP($J93,Lists!$M$1:$S$6,7,0),VLOOKUP($K93,Lists!$R$1:$S$6,2,0),VLOOKUP($L93,Lists!$Q$1:$S$6,3,0))))</f>
        <v/>
      </c>
      <c r="N93" s="77" t="str">
        <f t="shared" si="2"/>
        <v/>
      </c>
      <c r="O93" s="74"/>
      <c r="P93" s="80"/>
      <c r="Q93" s="56"/>
    </row>
    <row r="94" spans="1:17" ht="14.25" customHeight="1" x14ac:dyDescent="0.2">
      <c r="A94" s="55"/>
      <c r="B94" s="42"/>
      <c r="C94" s="42"/>
      <c r="D94" s="76"/>
      <c r="E94" s="76"/>
      <c r="F94" s="78" t="str">
        <f>IF($D94="","",AVERAGE(VLOOKUP($D94,Lists!$K$1:$S$6,9,0),(VLOOKUP($E94,Lists!$L$1:$S$6,8,0))))</f>
        <v/>
      </c>
      <c r="G94" s="76"/>
      <c r="H94" s="76"/>
      <c r="I94" s="76"/>
      <c r="J94" s="76"/>
      <c r="K94" s="76"/>
      <c r="L94" s="76"/>
      <c r="M94" s="78" t="str">
        <f>IF($G94="","",(AVERAGE(VLOOKUP($G94,Lists!$M$1:$S$6,7,0),VLOOKUP($H94,Lists!$M$1:$S$6,7,0),VLOOKUP($I94,Lists!$M$1:$S$6,7,0),VLOOKUP($J94,Lists!$M$1:$S$6,7,0),VLOOKUP($K94,Lists!$R$1:$S$6,2,0),VLOOKUP($L94,Lists!$Q$1:$S$6,3,0))))</f>
        <v/>
      </c>
      <c r="N94" s="77" t="str">
        <f t="shared" si="2"/>
        <v/>
      </c>
      <c r="O94" s="74"/>
      <c r="P94" s="80"/>
      <c r="Q94" s="56"/>
    </row>
    <row r="95" spans="1:17" ht="14.25" customHeight="1" x14ac:dyDescent="0.2">
      <c r="A95" s="55"/>
      <c r="B95" s="42"/>
      <c r="C95" s="42"/>
      <c r="D95" s="76"/>
      <c r="E95" s="76"/>
      <c r="F95" s="78" t="str">
        <f>IF($D95="","",AVERAGE(VLOOKUP($D95,Lists!$K$1:$S$6,9,0),(VLOOKUP($E95,Lists!$L$1:$S$6,8,0))))</f>
        <v/>
      </c>
      <c r="G95" s="76"/>
      <c r="H95" s="76"/>
      <c r="I95" s="76"/>
      <c r="J95" s="76"/>
      <c r="K95" s="76"/>
      <c r="L95" s="76"/>
      <c r="M95" s="78" t="str">
        <f>IF($G95="","",(AVERAGE(VLOOKUP($G95,Lists!$M$1:$S$6,7,0),VLOOKUP($H95,Lists!$M$1:$S$6,7,0),VLOOKUP($I95,Lists!$M$1:$S$6,7,0),VLOOKUP($J95,Lists!$M$1:$S$6,7,0),VLOOKUP($K95,Lists!$R$1:$S$6,2,0),VLOOKUP($L95,Lists!$Q$1:$S$6,3,0))))</f>
        <v/>
      </c>
      <c r="N95" s="77" t="str">
        <f t="shared" si="2"/>
        <v/>
      </c>
      <c r="O95" s="74"/>
      <c r="P95" s="80"/>
      <c r="Q95" s="56"/>
    </row>
    <row r="96" spans="1:17" ht="14.25" customHeight="1" x14ac:dyDescent="0.2">
      <c r="A96" s="55"/>
      <c r="B96" s="42"/>
      <c r="C96" s="42"/>
      <c r="D96" s="76"/>
      <c r="E96" s="76"/>
      <c r="F96" s="78" t="str">
        <f>IF($D96="","",AVERAGE(VLOOKUP($D96,Lists!$K$1:$S$6,9,0),(VLOOKUP($E96,Lists!$L$1:$S$6,8,0))))</f>
        <v/>
      </c>
      <c r="G96" s="76"/>
      <c r="H96" s="76"/>
      <c r="I96" s="76"/>
      <c r="J96" s="76"/>
      <c r="K96" s="76"/>
      <c r="L96" s="76"/>
      <c r="M96" s="78" t="str">
        <f>IF($G96="","",(AVERAGE(VLOOKUP($G96,Lists!$M$1:$S$6,7,0),VLOOKUP($H96,Lists!$M$1:$S$6,7,0),VLOOKUP($I96,Lists!$M$1:$S$6,7,0),VLOOKUP($J96,Lists!$M$1:$S$6,7,0),VLOOKUP($K96,Lists!$R$1:$S$6,2,0),VLOOKUP($L96,Lists!$Q$1:$S$6,3,0))))</f>
        <v/>
      </c>
      <c r="N96" s="77" t="str">
        <f t="shared" si="2"/>
        <v/>
      </c>
      <c r="O96" s="74"/>
      <c r="P96" s="80"/>
      <c r="Q96" s="56"/>
    </row>
    <row r="97" spans="1:17" ht="14.25" customHeight="1" x14ac:dyDescent="0.2">
      <c r="A97" s="55"/>
      <c r="B97" s="42"/>
      <c r="C97" s="42"/>
      <c r="D97" s="76"/>
      <c r="E97" s="76"/>
      <c r="F97" s="78" t="str">
        <f>IF($D97="","",AVERAGE(VLOOKUP($D97,Lists!$K$1:$S$6,9,0),(VLOOKUP($E97,Lists!$L$1:$S$6,8,0))))</f>
        <v/>
      </c>
      <c r="G97" s="76"/>
      <c r="H97" s="76"/>
      <c r="I97" s="76"/>
      <c r="J97" s="76"/>
      <c r="K97" s="76"/>
      <c r="L97" s="76"/>
      <c r="M97" s="78" t="str">
        <f>IF($G97="","",(AVERAGE(VLOOKUP($G97,Lists!$M$1:$S$6,7,0),VLOOKUP($H97,Lists!$M$1:$S$6,7,0),VLOOKUP($I97,Lists!$M$1:$S$6,7,0),VLOOKUP($J97,Lists!$M$1:$S$6,7,0),VLOOKUP($K97,Lists!$R$1:$S$6,2,0),VLOOKUP($L97,Lists!$Q$1:$S$6,3,0))))</f>
        <v/>
      </c>
      <c r="N97" s="77" t="str">
        <f t="shared" si="2"/>
        <v/>
      </c>
      <c r="O97" s="74"/>
      <c r="P97" s="80"/>
      <c r="Q97" s="56"/>
    </row>
    <row r="98" spans="1:17" ht="14.25" customHeight="1" x14ac:dyDescent="0.2">
      <c r="A98" s="55"/>
      <c r="B98" s="42"/>
      <c r="C98" s="42"/>
      <c r="D98" s="45"/>
      <c r="E98" s="45"/>
      <c r="F98" s="46" t="str">
        <f>IF($D98="","",AVERAGE(VLOOKUP($D98,Lists!$K$1:$S$6,9,0),(VLOOKUP($E98,Lists!$L$1:$S$6,8,0))))</f>
        <v/>
      </c>
      <c r="G98" s="45"/>
      <c r="H98" s="45"/>
      <c r="I98" s="45"/>
      <c r="J98" s="45"/>
      <c r="K98" s="45"/>
      <c r="L98" s="45"/>
      <c r="M98" s="46" t="str">
        <f>IF($G98="","",(AVERAGE(VLOOKUP($G98,Lists!$M$1:$S$6,7,0),VLOOKUP($H98,Lists!$M$1:$S$6,7,0),VLOOKUP($I98,Lists!$M$1:$S$6,7,0),VLOOKUP($J98,Lists!$M$1:$S$6,7,0),VLOOKUP($K98,Lists!$R$1:$S$6,2,0),VLOOKUP($L98,Lists!$Q$1:$S$6,3,0))))</f>
        <v/>
      </c>
      <c r="N98" s="44" t="str">
        <f t="shared" si="2"/>
        <v/>
      </c>
      <c r="O98" s="42"/>
      <c r="P98" s="56"/>
      <c r="Q98" s="56"/>
    </row>
  </sheetData>
  <sheetProtection formatCells="0" formatColumns="0" formatRows="0" insertRows="0" deleteRows="0" selectLockedCells="1" sort="0" autoFilter="0"/>
  <mergeCells count="13">
    <mergeCell ref="R2:R3"/>
    <mergeCell ref="C18:N18"/>
    <mergeCell ref="F2:F3"/>
    <mergeCell ref="A2:A3"/>
    <mergeCell ref="B2:B3"/>
    <mergeCell ref="C2:C3"/>
    <mergeCell ref="D2:E2"/>
    <mergeCell ref="Q2:Q3"/>
    <mergeCell ref="G2:L2"/>
    <mergeCell ref="M2:M3"/>
    <mergeCell ref="N2:N3"/>
    <mergeCell ref="O2:O3"/>
    <mergeCell ref="P2:P3"/>
  </mergeCells>
  <conditionalFormatting sqref="N19:N98 N4:N17">
    <cfRule type="cellIs" priority="3" stopIfTrue="1" operator="equal">
      <formula>""</formula>
    </cfRule>
  </conditionalFormatting>
  <dataValidations count="9">
    <dataValidation type="list" allowBlank="1" showInputMessage="1" showErrorMessage="1" sqref="Q58:Q98 Q4:Q13" xr:uid="{00000000-0002-0000-0300-000000000000}">
      <formula1>"OPEN,CLOSED"</formula1>
    </dataValidation>
    <dataValidation allowBlank="1" showErrorMessage="1" errorTitle="Error" error="Please select an option from the drop down list." sqref="M19:M98 F19:F98 M4:M17 F4:F17" xr:uid="{00000000-0002-0000-0300-000002000000}"/>
    <dataValidation type="list" allowBlank="1" showErrorMessage="1" errorTitle="Error" error="Please select an option from the drop down list." sqref="G19:J98 G4:J17" xr:uid="{00000000-0002-0000-0300-000003000000}">
      <formula1>Potential</formula1>
    </dataValidation>
    <dataValidation type="list" allowBlank="1" showErrorMessage="1" errorTitle="Error" error="Please select an option from the drop down list." sqref="E19:E98 E4:E17" xr:uid="{00000000-0002-0000-0300-000004000000}">
      <formula1>Occurrences</formula1>
    </dataValidation>
    <dataValidation type="list" allowBlank="1" showErrorMessage="1" errorTitle="Error" error="Please select an option from the drop down list." sqref="D19:D98 D4:D17" xr:uid="{00000000-0002-0000-0300-000005000000}">
      <formula1>Likelihood</formula1>
    </dataValidation>
    <dataValidation type="list" allowBlank="1" showErrorMessage="1" errorTitle="Error" error="Please select an option from the drop down list." sqref="K19:K98 K4:K17" xr:uid="{00000000-0002-0000-0300-000007000000}">
      <formula1>opprep</formula1>
    </dataValidation>
    <dataValidation type="list" allowBlank="1" showErrorMessage="1" errorTitle="Error" error="Please select an option from the drop down list." sqref="L19:L98 L4:L17" xr:uid="{00000000-0002-0000-0300-000008000000}">
      <formula1>cost</formula1>
    </dataValidation>
    <dataValidation type="list" allowBlank="1" showInputMessage="1" showErrorMessage="1" sqref="Q14:Q57" xr:uid="{00000000-0002-0000-0300-000009000000}">
      <formula1>"OPEN,CLOSED,ON-GOING"</formula1>
    </dataValidation>
    <dataValidation type="list" allowBlank="1" showInputMessage="1" showErrorMessage="1" sqref="B4:B98" xr:uid="{00000000-0002-0000-0300-000006000000}">
      <formula1>Process</formula1>
    </dataValidation>
  </dataValidations>
  <pageMargins left="0.25" right="0.25" top="0.75" bottom="0.75" header="0.3" footer="0.3"/>
  <pageSetup scale="35" fitToHeight="0" orientation="landscape" r:id="rId1"/>
  <legacyDrawing r:id="rId2"/>
  <extLst>
    <ext xmlns:x14="http://schemas.microsoft.com/office/spreadsheetml/2009/9/main" uri="{78C0D931-6437-407d-A8EE-F0AAD7539E65}">
      <x14:conditionalFormattings>
        <x14:conditionalFormatting xmlns:xm="http://schemas.microsoft.com/office/excel/2006/main">
          <x14:cfRule type="expression" priority="15" id="{7F5A60BB-BA87-49CC-BA5E-C73C572CE711}">
            <xm:f>$N4&lt;Lists!$A$2</xm:f>
            <x14:dxf>
              <fill>
                <patternFill>
                  <bgColor theme="0" tint="-0.14996795556505021"/>
                </patternFill>
              </fill>
            </x14:dxf>
          </x14:cfRule>
          <xm:sqref>P4:Q13 O14:Q98</xm:sqref>
        </x14:conditionalFormatting>
        <x14:conditionalFormatting xmlns:xm="http://schemas.microsoft.com/office/excel/2006/main">
          <x14:cfRule type="cellIs" priority="14" stopIfTrue="1" operator="greaterThanOrEqual" id="{804B5E51-90D4-461A-955E-4562E3E7A786}">
            <xm:f>Lists!$A$2</xm:f>
            <x14:dxf>
              <font>
                <color auto="1"/>
              </font>
              <fill>
                <patternFill>
                  <bgColor rgb="FF92D050"/>
                </patternFill>
              </fill>
            </x14:dxf>
          </x14:cfRule>
          <xm:sqref>N19:N98 N4:N17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F6698F48-77C7-42A2-A9D7-EF94A2316ED1}">
          <x14:formula1>
            <xm:f>Lists!$T$2:$T$7</xm:f>
          </x14:formula1>
          <xm:sqref>P4:P1048576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52"/>
  <sheetViews>
    <sheetView showGridLines="0" zoomScaleNormal="100" workbookViewId="0">
      <selection activeCell="A27" sqref="A27"/>
    </sheetView>
  </sheetViews>
  <sheetFormatPr defaultColWidth="9.140625" defaultRowHeight="15" x14ac:dyDescent="0.25"/>
  <cols>
    <col min="1" max="1" width="24.85546875" bestFit="1" customWidth="1"/>
    <col min="2" max="2" width="1.85546875" customWidth="1"/>
    <col min="3" max="3" width="25.85546875" customWidth="1"/>
    <col min="4" max="4" width="1.85546875" customWidth="1"/>
    <col min="5" max="5" width="9.140625" style="13"/>
    <col min="6" max="6" width="13.5703125" style="13" customWidth="1"/>
    <col min="7" max="7" width="33" style="13" customWidth="1"/>
    <col min="8" max="8" width="14.85546875" style="13" customWidth="1"/>
    <col min="9" max="9" width="19.140625" style="59" customWidth="1"/>
    <col min="10" max="10" width="1.85546875" customWidth="1"/>
    <col min="11" max="11" width="27.140625" bestFit="1" customWidth="1"/>
    <col min="12" max="12" width="30.85546875" bestFit="1" customWidth="1"/>
    <col min="13" max="14" width="10.140625" bestFit="1" customWidth="1"/>
    <col min="15" max="16" width="11.5703125" bestFit="1" customWidth="1"/>
    <col min="17" max="17" width="12.42578125" customWidth="1"/>
    <col min="18" max="18" width="16.140625" bestFit="1" customWidth="1"/>
    <col min="19" max="19" width="5.85546875" bestFit="1" customWidth="1"/>
    <col min="20" max="20" width="23" bestFit="1" customWidth="1"/>
    <col min="21" max="21" width="7.5703125" bestFit="1" customWidth="1"/>
    <col min="22" max="22" width="91.140625" customWidth="1"/>
  </cols>
  <sheetData>
    <row r="1" spans="1:22" ht="18.75" x14ac:dyDescent="0.25">
      <c r="A1" s="6" t="s">
        <v>345</v>
      </c>
      <c r="C1" s="6" t="s">
        <v>60</v>
      </c>
      <c r="E1" s="28" t="s">
        <v>9</v>
      </c>
      <c r="F1" s="28" t="s">
        <v>10</v>
      </c>
      <c r="G1" s="28" t="s">
        <v>14</v>
      </c>
      <c r="H1" s="28" t="s">
        <v>2</v>
      </c>
      <c r="I1" s="28" t="s">
        <v>163</v>
      </c>
      <c r="K1" s="12" t="s">
        <v>43</v>
      </c>
      <c r="L1" s="12" t="s">
        <v>55</v>
      </c>
      <c r="M1" s="12" t="s">
        <v>56</v>
      </c>
      <c r="N1" s="12" t="s">
        <v>87</v>
      </c>
      <c r="O1" s="12" t="s">
        <v>88</v>
      </c>
      <c r="P1" s="12" t="s">
        <v>57</v>
      </c>
      <c r="Q1" s="12" t="s">
        <v>113</v>
      </c>
      <c r="R1" s="12" t="s">
        <v>57</v>
      </c>
      <c r="S1" s="12" t="s">
        <v>58</v>
      </c>
      <c r="T1" s="12" t="s">
        <v>59</v>
      </c>
      <c r="U1" s="60" t="s">
        <v>156</v>
      </c>
      <c r="V1" s="16"/>
    </row>
    <row r="2" spans="1:22" ht="18.75" x14ac:dyDescent="0.25">
      <c r="A2" s="7">
        <v>10</v>
      </c>
      <c r="C2" s="7">
        <v>10</v>
      </c>
      <c r="E2" s="22" t="s">
        <v>5</v>
      </c>
      <c r="F2" s="22" t="s">
        <v>18</v>
      </c>
      <c r="G2" s="22" t="s">
        <v>34</v>
      </c>
      <c r="H2" s="22" t="s">
        <v>32</v>
      </c>
      <c r="I2" s="59" t="s">
        <v>164</v>
      </c>
      <c r="J2" s="19"/>
      <c r="K2" s="22" t="s">
        <v>61</v>
      </c>
      <c r="L2" s="22" t="s">
        <v>62</v>
      </c>
      <c r="M2" s="22" t="s">
        <v>63</v>
      </c>
      <c r="N2" s="22" t="s">
        <v>63</v>
      </c>
      <c r="O2" s="22" t="s">
        <v>89</v>
      </c>
      <c r="P2" s="22" t="s">
        <v>90</v>
      </c>
      <c r="Q2" s="22" t="s">
        <v>69</v>
      </c>
      <c r="R2" s="22" t="s">
        <v>64</v>
      </c>
      <c r="S2" s="21">
        <v>1</v>
      </c>
      <c r="T2" s="22" t="s">
        <v>65</v>
      </c>
      <c r="U2" t="s">
        <v>155</v>
      </c>
    </row>
    <row r="3" spans="1:22" x14ac:dyDescent="0.25">
      <c r="C3" s="29" t="s">
        <v>120</v>
      </c>
      <c r="E3" s="22" t="s">
        <v>4</v>
      </c>
      <c r="F3" s="22" t="s">
        <v>11</v>
      </c>
      <c r="G3" s="22" t="s">
        <v>99</v>
      </c>
      <c r="H3" s="22" t="s">
        <v>33</v>
      </c>
      <c r="I3" s="59" t="s">
        <v>245</v>
      </c>
      <c r="J3" s="19"/>
      <c r="K3" s="22" t="s">
        <v>66</v>
      </c>
      <c r="L3" s="22" t="s">
        <v>67</v>
      </c>
      <c r="M3" s="22" t="s">
        <v>68</v>
      </c>
      <c r="N3" s="22" t="s">
        <v>92</v>
      </c>
      <c r="O3" s="22" t="s">
        <v>111</v>
      </c>
      <c r="P3" s="22" t="s">
        <v>91</v>
      </c>
      <c r="Q3" s="22" t="s">
        <v>110</v>
      </c>
      <c r="R3" s="22" t="s">
        <v>70</v>
      </c>
      <c r="S3" s="21">
        <v>2</v>
      </c>
      <c r="T3" s="22" t="s">
        <v>71</v>
      </c>
      <c r="U3" t="s">
        <v>157</v>
      </c>
    </row>
    <row r="4" spans="1:22" ht="18.75" x14ac:dyDescent="0.25">
      <c r="C4" s="7">
        <v>5</v>
      </c>
      <c r="E4" s="22"/>
      <c r="F4" s="22" t="s">
        <v>12</v>
      </c>
      <c r="G4" s="22" t="s">
        <v>27</v>
      </c>
      <c r="H4" s="22" t="s">
        <v>15</v>
      </c>
      <c r="I4" s="59" t="s">
        <v>147</v>
      </c>
      <c r="J4" s="19"/>
      <c r="K4" s="22" t="s">
        <v>72</v>
      </c>
      <c r="L4" s="22" t="s">
        <v>100</v>
      </c>
      <c r="M4" s="22" t="s">
        <v>73</v>
      </c>
      <c r="N4" s="22" t="s">
        <v>97</v>
      </c>
      <c r="O4" s="22" t="s">
        <v>78</v>
      </c>
      <c r="P4" s="22" t="s">
        <v>73</v>
      </c>
      <c r="Q4" s="22" t="s">
        <v>78</v>
      </c>
      <c r="R4" s="22" t="s">
        <v>74</v>
      </c>
      <c r="S4" s="21">
        <v>3</v>
      </c>
      <c r="T4" s="22" t="s">
        <v>75</v>
      </c>
    </row>
    <row r="5" spans="1:22" x14ac:dyDescent="0.25">
      <c r="E5" s="22"/>
      <c r="F5" s="22" t="s">
        <v>13</v>
      </c>
      <c r="G5" s="22" t="s">
        <v>26</v>
      </c>
      <c r="H5" s="22" t="s">
        <v>16</v>
      </c>
      <c r="I5" s="59" t="s">
        <v>144</v>
      </c>
      <c r="J5" s="19"/>
      <c r="K5" s="22" t="s">
        <v>76</v>
      </c>
      <c r="L5" s="22" t="s">
        <v>77</v>
      </c>
      <c r="M5" s="22" t="s">
        <v>11</v>
      </c>
      <c r="N5" s="22" t="s">
        <v>11</v>
      </c>
      <c r="O5" s="22" t="s">
        <v>110</v>
      </c>
      <c r="P5" s="22" t="s">
        <v>93</v>
      </c>
      <c r="Q5" s="22" t="s">
        <v>111</v>
      </c>
      <c r="R5" s="22" t="s">
        <v>79</v>
      </c>
      <c r="S5" s="21">
        <v>4</v>
      </c>
      <c r="T5" s="22" t="s">
        <v>80</v>
      </c>
    </row>
    <row r="6" spans="1:22" x14ac:dyDescent="0.25">
      <c r="E6" s="22"/>
      <c r="F6" s="22"/>
      <c r="G6" s="22" t="s">
        <v>27</v>
      </c>
      <c r="H6" s="22"/>
      <c r="I6" s="59" t="s">
        <v>148</v>
      </c>
      <c r="J6" s="19"/>
      <c r="K6" s="22" t="s">
        <v>81</v>
      </c>
      <c r="L6" s="22" t="s">
        <v>82</v>
      </c>
      <c r="M6" s="22" t="s">
        <v>83</v>
      </c>
      <c r="N6" s="22" t="s">
        <v>98</v>
      </c>
      <c r="O6" s="22" t="s">
        <v>69</v>
      </c>
      <c r="P6" s="22" t="s">
        <v>94</v>
      </c>
      <c r="Q6" s="22" t="s">
        <v>84</v>
      </c>
      <c r="R6" s="22" t="s">
        <v>85</v>
      </c>
      <c r="S6" s="21">
        <v>5</v>
      </c>
      <c r="T6" s="22" t="s">
        <v>86</v>
      </c>
    </row>
    <row r="7" spans="1:22" x14ac:dyDescent="0.25">
      <c r="E7" s="22"/>
      <c r="F7" s="22"/>
      <c r="G7" s="22" t="s">
        <v>112</v>
      </c>
      <c r="H7" s="22"/>
      <c r="I7" s="59" t="s">
        <v>145</v>
      </c>
      <c r="J7" s="19"/>
      <c r="K7" s="19"/>
      <c r="L7" s="18"/>
      <c r="M7" s="19"/>
      <c r="N7" s="19"/>
      <c r="O7" s="19"/>
      <c r="P7" s="19"/>
      <c r="Q7" s="19"/>
      <c r="R7" s="19"/>
      <c r="S7" s="19"/>
      <c r="T7" s="19" t="s">
        <v>311</v>
      </c>
    </row>
    <row r="8" spans="1:22" x14ac:dyDescent="0.25">
      <c r="E8" s="22"/>
      <c r="F8" s="22"/>
      <c r="G8" s="22" t="s">
        <v>28</v>
      </c>
      <c r="H8" s="22"/>
      <c r="I8" s="59" t="s">
        <v>146</v>
      </c>
      <c r="J8" s="19"/>
      <c r="K8" s="19"/>
      <c r="L8" s="18"/>
      <c r="M8" s="19"/>
      <c r="N8" s="19"/>
      <c r="O8" s="19"/>
      <c r="P8" s="19"/>
      <c r="Q8" s="19"/>
      <c r="R8" s="19"/>
      <c r="S8" s="19"/>
      <c r="T8" s="19"/>
    </row>
    <row r="9" spans="1:22" x14ac:dyDescent="0.25">
      <c r="A9" t="s">
        <v>124</v>
      </c>
      <c r="E9" s="22"/>
      <c r="F9" s="22"/>
      <c r="G9" s="22" t="s">
        <v>29</v>
      </c>
      <c r="H9" s="22"/>
      <c r="I9" s="59" t="s">
        <v>205</v>
      </c>
      <c r="J9" s="19"/>
      <c r="K9" s="19"/>
      <c r="L9" s="18"/>
      <c r="M9" s="19"/>
      <c r="N9" s="19"/>
      <c r="O9" s="19"/>
      <c r="P9" s="19"/>
      <c r="Q9" s="19"/>
      <c r="R9" s="19"/>
      <c r="S9" s="19"/>
      <c r="T9" s="19"/>
    </row>
    <row r="10" spans="1:22" x14ac:dyDescent="0.25">
      <c r="A10" s="30" t="s">
        <v>125</v>
      </c>
      <c r="C10" s="31">
        <f>COUNTIF('Opp Register'!Q6:Q98,"OPEN")</f>
        <v>9</v>
      </c>
      <c r="E10" s="22"/>
      <c r="F10" s="22"/>
      <c r="G10" s="22" t="s">
        <v>35</v>
      </c>
      <c r="H10" s="22"/>
      <c r="I10" s="59" t="s">
        <v>161</v>
      </c>
      <c r="J10" s="19"/>
      <c r="K10" s="19"/>
      <c r="L10" s="18"/>
      <c r="M10" s="19"/>
      <c r="N10" s="19"/>
      <c r="O10" s="19"/>
      <c r="P10" s="19"/>
      <c r="Q10" s="19"/>
      <c r="R10" s="19"/>
      <c r="S10" s="19"/>
      <c r="T10" s="19"/>
    </row>
    <row r="11" spans="1:22" x14ac:dyDescent="0.25">
      <c r="A11" s="30" t="s">
        <v>126</v>
      </c>
      <c r="C11" s="31">
        <f>COUNTIF('Opp Register'!Q6:Q98,"CLOSED")</f>
        <v>1</v>
      </c>
      <c r="E11" s="22"/>
      <c r="F11" s="22"/>
      <c r="G11" s="22" t="s">
        <v>30</v>
      </c>
      <c r="H11" s="22"/>
      <c r="I11" s="59" t="s">
        <v>183</v>
      </c>
      <c r="J11" s="19"/>
      <c r="K11" s="19"/>
      <c r="L11" s="18"/>
      <c r="M11" s="19"/>
      <c r="N11" s="19"/>
      <c r="O11" s="19"/>
      <c r="P11" s="19"/>
      <c r="Q11" s="19"/>
      <c r="R11" s="19"/>
      <c r="S11" s="19"/>
      <c r="T11" s="19"/>
    </row>
    <row r="12" spans="1:22" x14ac:dyDescent="0.25">
      <c r="A12" s="30" t="s">
        <v>127</v>
      </c>
      <c r="C12" s="31">
        <f>COUNTA('Opp Register'!C6:C98)</f>
        <v>11</v>
      </c>
      <c r="E12" s="22"/>
      <c r="F12" s="22"/>
      <c r="G12" s="22" t="s">
        <v>17</v>
      </c>
      <c r="H12" s="22"/>
      <c r="I12" s="59" t="s">
        <v>153</v>
      </c>
      <c r="J12" s="19"/>
      <c r="K12" s="19"/>
      <c r="L12" s="18"/>
      <c r="M12" s="19"/>
      <c r="N12" s="19"/>
      <c r="O12" s="19"/>
      <c r="P12" s="19"/>
      <c r="Q12" s="19"/>
      <c r="R12" s="19"/>
      <c r="S12" s="19"/>
      <c r="T12" s="19"/>
    </row>
    <row r="13" spans="1:22" x14ac:dyDescent="0.25">
      <c r="A13" s="30" t="str">
        <f>T2</f>
        <v>Opportunity Failed</v>
      </c>
      <c r="C13" s="31">
        <f>COUNTIF('Opp Register'!$P$6:$P$98,Lists!A13)</f>
        <v>0</v>
      </c>
      <c r="E13" s="18"/>
      <c r="F13" s="18"/>
      <c r="G13" s="18" t="s">
        <v>119</v>
      </c>
      <c r="H13" s="18"/>
      <c r="I13" s="59" t="s">
        <v>170</v>
      </c>
      <c r="J13" s="18"/>
      <c r="K13" s="18"/>
      <c r="L13" s="18"/>
      <c r="M13" s="18"/>
      <c r="N13" s="19"/>
      <c r="O13" s="19"/>
      <c r="P13" s="19"/>
      <c r="Q13" s="19"/>
      <c r="R13" s="19"/>
      <c r="S13" s="19"/>
      <c r="T13" s="19"/>
    </row>
    <row r="14" spans="1:22" x14ac:dyDescent="0.25">
      <c r="A14" s="30" t="str">
        <f>T3</f>
        <v>Opportunity Abandoned</v>
      </c>
      <c r="C14" s="31">
        <f>COUNTIF('Opp Register'!$P$6:$P$98,Lists!A14)</f>
        <v>0</v>
      </c>
      <c r="E14" s="20"/>
      <c r="F14" s="20"/>
      <c r="G14" s="20"/>
      <c r="H14" s="20"/>
      <c r="I14" s="59" t="s">
        <v>206</v>
      </c>
      <c r="J14" s="20"/>
      <c r="K14" s="20"/>
      <c r="L14" s="20"/>
      <c r="M14" s="20"/>
      <c r="N14" s="19"/>
      <c r="O14" s="18"/>
      <c r="P14" s="19"/>
      <c r="Q14" s="19"/>
      <c r="R14" s="19"/>
      <c r="S14" s="19"/>
      <c r="T14" s="19"/>
    </row>
    <row r="15" spans="1:22" x14ac:dyDescent="0.25">
      <c r="A15" s="30" t="str">
        <f>T4</f>
        <v>Met some expectations</v>
      </c>
      <c r="C15" s="31">
        <f>COUNTIF('Opp Register'!$P$6:$P$98,Lists!A15)</f>
        <v>0</v>
      </c>
      <c r="E15" s="14"/>
      <c r="F15" s="14"/>
      <c r="G15" s="14"/>
      <c r="H15" s="14"/>
      <c r="I15" s="59" t="s">
        <v>104</v>
      </c>
      <c r="J15" s="14"/>
      <c r="K15" s="14"/>
      <c r="L15" s="14"/>
      <c r="M15" s="14"/>
      <c r="O15" s="13"/>
      <c r="V15" s="16" t="s">
        <v>121</v>
      </c>
    </row>
    <row r="16" spans="1:22" ht="18" customHeight="1" x14ac:dyDescent="0.25">
      <c r="A16" s="30" t="str">
        <f>T5</f>
        <v>Met all expectations</v>
      </c>
      <c r="C16" s="31">
        <f>COUNTIF('Opp Register'!$P$6:$P$98,Lists!A16)</f>
        <v>1</v>
      </c>
      <c r="E16" s="14"/>
      <c r="F16" s="14"/>
      <c r="G16" s="14"/>
      <c r="H16" s="14"/>
      <c r="J16" s="15"/>
      <c r="K16" s="15"/>
      <c r="L16" s="15"/>
      <c r="M16" s="15"/>
      <c r="V16" s="17" t="s">
        <v>129</v>
      </c>
    </row>
    <row r="17" spans="1:22" x14ac:dyDescent="0.25">
      <c r="A17" s="30" t="str">
        <f>T6</f>
        <v>Exceeded expectations</v>
      </c>
      <c r="C17" s="31">
        <f>COUNTIF('Opp Register'!$P$6:$P$98,Lists!A17)</f>
        <v>0</v>
      </c>
      <c r="E17" s="14"/>
      <c r="F17" s="14"/>
      <c r="G17" s="14"/>
      <c r="H17" s="14"/>
      <c r="J17" s="15"/>
      <c r="K17" s="15"/>
      <c r="L17" s="15"/>
      <c r="M17" s="15"/>
      <c r="V17" s="16"/>
    </row>
    <row r="18" spans="1:22" x14ac:dyDescent="0.25">
      <c r="E18" s="14"/>
      <c r="F18" s="14"/>
      <c r="G18" s="14"/>
      <c r="H18" s="14"/>
      <c r="J18" s="15"/>
      <c r="K18" s="15"/>
      <c r="L18" s="15"/>
      <c r="M18" s="15"/>
      <c r="V18" s="16" t="str">
        <f>CONCATENATE(V15,C2,V17,V16,C4," and ",C2,")")</f>
        <v>(Required for risk factors &gt;=10, 
suggested for risk factors between 5 and 10)</v>
      </c>
    </row>
    <row r="19" spans="1:22" x14ac:dyDescent="0.25">
      <c r="E19" s="14"/>
      <c r="F19" s="14"/>
      <c r="G19" s="14"/>
      <c r="H19" s="14"/>
      <c r="J19" s="15"/>
      <c r="K19" s="15"/>
      <c r="L19" s="15"/>
      <c r="M19" s="15"/>
      <c r="V19" s="16"/>
    </row>
    <row r="20" spans="1:22" x14ac:dyDescent="0.25">
      <c r="A20" t="s">
        <v>128</v>
      </c>
      <c r="E20" s="14"/>
      <c r="F20" s="14"/>
      <c r="G20" s="14"/>
      <c r="H20" s="14"/>
      <c r="J20" s="15"/>
      <c r="K20" s="15"/>
      <c r="L20" s="15"/>
      <c r="M20" s="15"/>
      <c r="V20" s="16"/>
    </row>
    <row r="21" spans="1:22" ht="30" x14ac:dyDescent="0.25">
      <c r="A21" s="30" t="s">
        <v>130</v>
      </c>
      <c r="C21" s="31">
        <f>COUNTA('Risk Register'!C4:C103)</f>
        <v>21</v>
      </c>
      <c r="E21" s="14"/>
      <c r="F21" s="14"/>
      <c r="G21" s="14"/>
      <c r="H21" s="14"/>
      <c r="J21" s="15"/>
      <c r="K21" s="15"/>
      <c r="L21" s="15"/>
      <c r="M21" s="15"/>
      <c r="V21" s="17" t="s">
        <v>122</v>
      </c>
    </row>
    <row r="22" spans="1:22" ht="30" x14ac:dyDescent="0.25">
      <c r="A22" s="30" t="s">
        <v>131</v>
      </c>
      <c r="C22" s="31">
        <f>COUNTIF('Risk Register'!O4:O103,"&gt;="&amp;Lists!C2)</f>
        <v>8</v>
      </c>
      <c r="V22" s="17" t="s">
        <v>123</v>
      </c>
    </row>
    <row r="23" spans="1:22" x14ac:dyDescent="0.25">
      <c r="A23" s="30" t="s">
        <v>132</v>
      </c>
      <c r="C23" s="31">
        <f>C21-C22-C24</f>
        <v>12</v>
      </c>
      <c r="V23" s="16"/>
    </row>
    <row r="24" spans="1:22" x14ac:dyDescent="0.25">
      <c r="A24" s="30" t="s">
        <v>133</v>
      </c>
      <c r="C24" s="31">
        <f>COUNTIF('Risk Register'!O4:O103,"&lt;"&amp;Lists!C4)</f>
        <v>1</v>
      </c>
      <c r="V24" s="16" t="str">
        <f>CONCATENATE(V21,A2,V22)</f>
        <v>Opportunity Pursuit Plan
(suggested for Opp Factors &gt;=10)
 May reference external planning document</v>
      </c>
    </row>
    <row r="25" spans="1:22" x14ac:dyDescent="0.25">
      <c r="V25" s="16"/>
    </row>
    <row r="33" spans="1:1" x14ac:dyDescent="0.25">
      <c r="A33" s="30"/>
    </row>
    <row r="34" spans="1:1" x14ac:dyDescent="0.25">
      <c r="A34" s="30"/>
    </row>
    <row r="51" spans="1:1" x14ac:dyDescent="0.25">
      <c r="A51" s="30"/>
    </row>
    <row r="52" spans="1:1" x14ac:dyDescent="0.25">
      <c r="A52" s="30"/>
    </row>
  </sheetData>
  <sheetProtection selectLockedCells="1"/>
  <conditionalFormatting sqref="Q2:S6 O14:O15 J13:M15 E1:I3 E4:H1048576 Q1:U1 I1:I1048576">
    <cfRule type="cellIs" dxfId="7" priority="11" operator="notEqual">
      <formula>""</formula>
    </cfRule>
  </conditionalFormatting>
  <conditionalFormatting sqref="K1:P1">
    <cfRule type="cellIs" dxfId="6" priority="10" operator="notEqual">
      <formula>""</formula>
    </cfRule>
  </conditionalFormatting>
  <conditionalFormatting sqref="K2:K6">
    <cfRule type="cellIs" dxfId="5" priority="9" operator="notEqual">
      <formula>""</formula>
    </cfRule>
  </conditionalFormatting>
  <conditionalFormatting sqref="L2:L7">
    <cfRule type="cellIs" dxfId="4" priority="8" operator="notEqual">
      <formula>""</formula>
    </cfRule>
  </conditionalFormatting>
  <conditionalFormatting sqref="M2:N6">
    <cfRule type="cellIs" dxfId="3" priority="7" operator="notEqual">
      <formula>""</formula>
    </cfRule>
  </conditionalFormatting>
  <conditionalFormatting sqref="O2:P6">
    <cfRule type="cellIs" dxfId="2" priority="6" operator="notEqual">
      <formula>""</formula>
    </cfRule>
  </conditionalFormatting>
  <conditionalFormatting sqref="L8:L12">
    <cfRule type="cellIs" dxfId="1" priority="4" operator="notEqual">
      <formula>""</formula>
    </cfRule>
  </conditionalFormatting>
  <conditionalFormatting sqref="T2:T6">
    <cfRule type="cellIs" dxfId="0" priority="1" operator="notEqual">
      <formula>""</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4F5C8-F613-4DE6-9990-9F3C17B11E07}">
  <dimension ref="A2:I33"/>
  <sheetViews>
    <sheetView workbookViewId="0">
      <selection activeCell="A8" sqref="A8"/>
    </sheetView>
  </sheetViews>
  <sheetFormatPr defaultRowHeight="15" x14ac:dyDescent="0.25"/>
  <cols>
    <col min="1" max="1" width="28.7109375" customWidth="1"/>
    <col min="2" max="2" width="22" customWidth="1"/>
    <col min="3" max="3" width="55.7109375" customWidth="1"/>
  </cols>
  <sheetData>
    <row r="2" spans="1:6" ht="15.75" thickBot="1" x14ac:dyDescent="0.3"/>
    <row r="3" spans="1:6" ht="20.25" thickBot="1" x14ac:dyDescent="0.35">
      <c r="B3" s="110"/>
      <c r="C3" s="111" t="s">
        <v>313</v>
      </c>
      <c r="D3" s="112"/>
      <c r="E3" s="112"/>
      <c r="F3" s="112"/>
    </row>
    <row r="4" spans="1:6" ht="26.25" thickBot="1" x14ac:dyDescent="0.3">
      <c r="A4" s="113" t="s">
        <v>324</v>
      </c>
      <c r="B4" s="113" t="s">
        <v>321</v>
      </c>
      <c r="C4" s="113" t="s">
        <v>314</v>
      </c>
      <c r="D4" s="113" t="s">
        <v>320</v>
      </c>
      <c r="E4" s="113" t="s">
        <v>315</v>
      </c>
      <c r="F4" s="113" t="s">
        <v>316</v>
      </c>
    </row>
    <row r="5" spans="1:6" x14ac:dyDescent="0.25">
      <c r="A5" s="114" t="s">
        <v>317</v>
      </c>
      <c r="B5" s="114" t="s">
        <v>317</v>
      </c>
      <c r="C5" s="115" t="s">
        <v>318</v>
      </c>
      <c r="D5" s="116" t="s">
        <v>319</v>
      </c>
      <c r="E5" s="117" t="s">
        <v>369</v>
      </c>
      <c r="F5" s="142">
        <v>43169</v>
      </c>
    </row>
    <row r="6" spans="1:6" ht="30" x14ac:dyDescent="0.25">
      <c r="A6" s="114" t="s">
        <v>352</v>
      </c>
      <c r="B6" s="114" t="s">
        <v>353</v>
      </c>
      <c r="C6" s="115" t="s">
        <v>368</v>
      </c>
      <c r="D6" s="116" t="s">
        <v>354</v>
      </c>
      <c r="E6" s="117" t="s">
        <v>355</v>
      </c>
      <c r="F6" s="142">
        <v>43471</v>
      </c>
    </row>
    <row r="7" spans="1:6" ht="30" x14ac:dyDescent="0.25">
      <c r="A7" s="114" t="s">
        <v>317</v>
      </c>
      <c r="B7" s="114" t="s">
        <v>317</v>
      </c>
      <c r="C7" s="115" t="s">
        <v>366</v>
      </c>
      <c r="D7" s="116" t="s">
        <v>365</v>
      </c>
      <c r="E7" s="117" t="s">
        <v>355</v>
      </c>
      <c r="F7" s="142">
        <v>43886</v>
      </c>
    </row>
    <row r="8" spans="1:6" ht="30" x14ac:dyDescent="0.25">
      <c r="A8" s="114" t="s">
        <v>33</v>
      </c>
      <c r="B8" s="114">
        <v>44</v>
      </c>
      <c r="C8" s="115" t="s">
        <v>379</v>
      </c>
      <c r="D8" s="116" t="s">
        <v>380</v>
      </c>
      <c r="E8" s="117" t="s">
        <v>369</v>
      </c>
      <c r="F8" s="142">
        <v>44260</v>
      </c>
    </row>
    <row r="9" spans="1:6" x14ac:dyDescent="0.25">
      <c r="A9" s="114"/>
      <c r="B9" s="114"/>
      <c r="C9" s="115"/>
      <c r="D9" s="116"/>
      <c r="E9" s="117"/>
      <c r="F9" s="142"/>
    </row>
    <row r="10" spans="1:6" x14ac:dyDescent="0.25">
      <c r="A10" s="114"/>
      <c r="B10" s="114"/>
      <c r="C10" s="115"/>
      <c r="D10" s="116"/>
      <c r="E10" s="117"/>
      <c r="F10" s="142"/>
    </row>
    <row r="11" spans="1:6" x14ac:dyDescent="0.25">
      <c r="A11" s="114"/>
      <c r="B11" s="114"/>
      <c r="C11" s="115"/>
      <c r="D11" s="116"/>
      <c r="E11" s="117"/>
      <c r="F11" s="142"/>
    </row>
    <row r="12" spans="1:6" x14ac:dyDescent="0.25">
      <c r="A12" s="114"/>
      <c r="B12" s="114"/>
      <c r="C12" s="115"/>
      <c r="D12" s="116"/>
      <c r="E12" s="117"/>
      <c r="F12" s="142"/>
    </row>
    <row r="13" spans="1:6" x14ac:dyDescent="0.25">
      <c r="A13" s="114"/>
      <c r="B13" s="114"/>
      <c r="C13" s="115"/>
      <c r="D13" s="116"/>
      <c r="E13" s="117"/>
      <c r="F13" s="142"/>
    </row>
    <row r="14" spans="1:6" x14ac:dyDescent="0.25">
      <c r="A14" s="114"/>
      <c r="B14" s="114"/>
      <c r="C14" s="115"/>
      <c r="D14" s="116"/>
      <c r="E14" s="117"/>
      <c r="F14" s="142"/>
    </row>
    <row r="15" spans="1:6" x14ac:dyDescent="0.25">
      <c r="A15" s="114"/>
      <c r="B15" s="114"/>
      <c r="C15" s="115"/>
      <c r="D15" s="116"/>
      <c r="E15" s="117"/>
      <c r="F15" s="142"/>
    </row>
    <row r="16" spans="1:6" x14ac:dyDescent="0.25">
      <c r="A16" s="114"/>
      <c r="B16" s="114"/>
      <c r="C16" s="115"/>
      <c r="D16" s="116"/>
      <c r="E16" s="117"/>
      <c r="F16" s="142"/>
    </row>
    <row r="17" spans="1:9" x14ac:dyDescent="0.25">
      <c r="A17" s="114"/>
      <c r="B17" s="114"/>
      <c r="C17" s="115"/>
      <c r="D17" s="116"/>
      <c r="E17" s="117"/>
      <c r="F17" s="142"/>
    </row>
    <row r="18" spans="1:9" x14ac:dyDescent="0.25">
      <c r="A18" s="114"/>
      <c r="B18" s="114"/>
      <c r="C18" s="115"/>
      <c r="D18" s="116"/>
      <c r="E18" s="117"/>
      <c r="F18" s="142"/>
    </row>
    <row r="19" spans="1:9" x14ac:dyDescent="0.25">
      <c r="A19" s="114"/>
      <c r="B19" s="114"/>
      <c r="C19" s="115"/>
      <c r="D19" s="116"/>
      <c r="E19" s="117"/>
      <c r="F19" s="142"/>
    </row>
    <row r="20" spans="1:9" x14ac:dyDescent="0.25">
      <c r="A20" s="114"/>
      <c r="B20" s="114"/>
      <c r="C20" s="115"/>
      <c r="D20" s="116"/>
      <c r="E20" s="117"/>
      <c r="F20" s="142"/>
    </row>
    <row r="21" spans="1:9" x14ac:dyDescent="0.25">
      <c r="A21" s="114"/>
      <c r="B21" s="114"/>
      <c r="C21" s="115"/>
      <c r="D21" s="116"/>
      <c r="E21" s="117"/>
      <c r="F21" s="142"/>
    </row>
    <row r="22" spans="1:9" x14ac:dyDescent="0.25">
      <c r="A22" s="114"/>
      <c r="B22" s="114"/>
      <c r="C22" s="115"/>
      <c r="D22" s="116"/>
      <c r="E22" s="117"/>
      <c r="F22" s="142"/>
    </row>
    <row r="23" spans="1:9" x14ac:dyDescent="0.25">
      <c r="A23" s="114"/>
      <c r="B23" s="114"/>
      <c r="C23" s="115"/>
      <c r="D23" s="116"/>
      <c r="E23" s="117"/>
      <c r="F23" s="118"/>
    </row>
    <row r="24" spans="1:9" x14ac:dyDescent="0.25">
      <c r="A24" s="114"/>
      <c r="B24" s="114"/>
      <c r="C24" s="115"/>
      <c r="D24" s="116"/>
      <c r="E24" s="117"/>
      <c r="F24" s="118"/>
    </row>
    <row r="25" spans="1:9" x14ac:dyDescent="0.25">
      <c r="A25" s="114"/>
      <c r="B25" s="114"/>
      <c r="C25" s="115"/>
      <c r="D25" s="116"/>
      <c r="E25" s="117"/>
      <c r="F25" s="118"/>
    </row>
    <row r="26" spans="1:9" x14ac:dyDescent="0.25">
      <c r="A26" s="114"/>
      <c r="B26" s="114"/>
      <c r="C26" s="115"/>
      <c r="D26" s="116"/>
      <c r="E26" s="117"/>
      <c r="F26" s="118"/>
    </row>
    <row r="27" spans="1:9" ht="15.75" thickBot="1" x14ac:dyDescent="0.3">
      <c r="A27" s="119"/>
      <c r="B27" s="119"/>
      <c r="C27" s="120"/>
      <c r="D27" s="121"/>
      <c r="E27" s="122"/>
      <c r="F27" s="123"/>
    </row>
    <row r="29" spans="1:9" x14ac:dyDescent="0.25">
      <c r="A29" s="190" t="s">
        <v>344</v>
      </c>
      <c r="B29" s="191"/>
      <c r="C29" s="191"/>
      <c r="D29" s="191"/>
      <c r="E29" s="191"/>
      <c r="F29" s="191"/>
      <c r="G29" s="191"/>
      <c r="H29" s="191"/>
      <c r="I29" s="191"/>
    </row>
    <row r="30" spans="1:9" x14ac:dyDescent="0.25">
      <c r="A30" s="191"/>
      <c r="B30" s="191"/>
      <c r="C30" s="191"/>
      <c r="D30" s="191"/>
      <c r="E30" s="191"/>
      <c r="F30" s="191"/>
      <c r="G30" s="191"/>
      <c r="H30" s="191"/>
      <c r="I30" s="191"/>
    </row>
    <row r="31" spans="1:9" x14ac:dyDescent="0.25">
      <c r="A31" s="191"/>
      <c r="B31" s="191"/>
      <c r="C31" s="191"/>
      <c r="D31" s="191"/>
      <c r="E31" s="191"/>
      <c r="F31" s="191"/>
      <c r="G31" s="191"/>
      <c r="H31" s="191"/>
      <c r="I31" s="191"/>
    </row>
    <row r="32" spans="1:9" x14ac:dyDescent="0.25">
      <c r="A32" s="191"/>
      <c r="B32" s="191"/>
      <c r="C32" s="191"/>
      <c r="D32" s="191"/>
      <c r="E32" s="191"/>
      <c r="F32" s="191"/>
      <c r="G32" s="191"/>
      <c r="H32" s="191"/>
      <c r="I32" s="191"/>
    </row>
    <row r="33" spans="1:9" x14ac:dyDescent="0.25">
      <c r="A33" s="191"/>
      <c r="B33" s="191"/>
      <c r="C33" s="191"/>
      <c r="D33" s="191"/>
      <c r="E33" s="191"/>
      <c r="F33" s="191"/>
      <c r="G33" s="191"/>
      <c r="H33" s="191"/>
      <c r="I33" s="191"/>
    </row>
  </sheetData>
  <mergeCells count="1">
    <mergeCell ref="A29:I3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277168484D774B9D4448BF01E5211D" ma:contentTypeVersion="3" ma:contentTypeDescription="Create a new document." ma:contentTypeScope="" ma:versionID="d571714a83eb21c0e260e03828090b41">
  <xsd:schema xmlns:xsd="http://www.w3.org/2001/XMLSchema" xmlns:xs="http://www.w3.org/2001/XMLSchema" xmlns:p="http://schemas.microsoft.com/office/2006/metadata/properties" xmlns:ns2="4f144fc1-59e6-4af3-87ab-fcf77bfa264d" targetNamespace="http://schemas.microsoft.com/office/2006/metadata/properties" ma:root="true" ma:fieldsID="2afb4accef57e4c3d0c15155faf60eaa" ns2:_="">
    <xsd:import namespace="4f144fc1-59e6-4af3-87ab-fcf77bfa264d"/>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144fc1-59e6-4af3-87ab-fcf77bfa26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CDE0182-1679-40E6-A0E1-C3B7DAA16304}"/>
</file>

<file path=customXml/itemProps2.xml><?xml version="1.0" encoding="utf-8"?>
<ds:datastoreItem xmlns:ds="http://schemas.openxmlformats.org/officeDocument/2006/customXml" ds:itemID="{E0A6D450-F031-47F1-BC97-5CC1A9AA8767}"/>
</file>

<file path=customXml/itemProps3.xml><?xml version="1.0" encoding="utf-8"?>
<ds:datastoreItem xmlns:ds="http://schemas.openxmlformats.org/officeDocument/2006/customXml" ds:itemID="{48F4E297-C566-4360-967E-79BE9FCF74F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15</vt:i4>
      </vt:variant>
    </vt:vector>
  </HeadingPairs>
  <TitlesOfParts>
    <vt:vector size="22" baseType="lpstr">
      <vt:lpstr>Strategic Mission</vt:lpstr>
      <vt:lpstr>Parties</vt:lpstr>
      <vt:lpstr>Issues</vt:lpstr>
      <vt:lpstr>Risk Register</vt:lpstr>
      <vt:lpstr>Opp Register</vt:lpstr>
      <vt:lpstr>Lists</vt:lpstr>
      <vt:lpstr>Rev Rec</vt:lpstr>
      <vt:lpstr>correction</vt:lpstr>
      <vt:lpstr>cost</vt:lpstr>
      <vt:lpstr>Likelihood</vt:lpstr>
      <vt:lpstr>Occurrences</vt:lpstr>
      <vt:lpstr>'Strategic Mission'!OLE_LINK6</vt:lpstr>
      <vt:lpstr>opprep</vt:lpstr>
      <vt:lpstr>Party</vt:lpstr>
      <vt:lpstr>Potential</vt:lpstr>
      <vt:lpstr>Issues!Print_Area</vt:lpstr>
      <vt:lpstr>'Opp Register'!Print_Area</vt:lpstr>
      <vt:lpstr>Parties!Print_Area</vt:lpstr>
      <vt:lpstr>'Risk Register'!Print_Area</vt:lpstr>
      <vt:lpstr>riskrep</vt:lpstr>
      <vt:lpstr>Success</vt:lpstr>
      <vt:lpstr>Violation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Oxebridge Totally Free ISO 9001 QMS Template Kit</dc:title>
  <dc:creator>Oxebridge Quality Resources www.oxebridge.com;Christopher Paris</dc:creator>
  <cp:lastModifiedBy>Max Johnson</cp:lastModifiedBy>
  <cp:lastPrinted>2020-04-05T19:44:32Z</cp:lastPrinted>
  <dcterms:created xsi:type="dcterms:W3CDTF">2015-08-31T12:23:57Z</dcterms:created>
  <dcterms:modified xsi:type="dcterms:W3CDTF">2023-02-17T14:51:47Z</dcterms:modified>
  <cp:category>ISO 9001:2015;ISO 9001 Procedures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0x01010057277168484D774B9D4448BF01E5211D</vt:lpwstr>
  </property>
</Properties>
</file>