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comments4.xml" ContentType="application/vnd.openxmlformats-officedocument.spreadsheetml.comments+xml"/>
  <Override PartName="/xl/comments5.xml" ContentType="application/vnd.openxmlformats-officedocument.spreadsheetml.comments+xml"/>
  <Override PartName="/xl/comments8.xml" ContentType="application/vnd.openxmlformats-officedocument.spreadsheetml.comments+xml"/>
  <Override PartName="/xl/comments6.xml" ContentType="application/vnd.openxmlformats-officedocument.spreadsheetml.comments+xml"/>
  <Override PartName="/xl/styles.xml" ContentType="application/vnd.openxmlformats-officedocument.spreadsheetml.styles+xml"/>
  <Override PartName="/xl/worksheets/_rels/sheet11.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2.xml" ContentType="application/vnd.openxmlformats-officedocument.spreadsheetml.comments+xml"/>
  <Override PartName="/xl/workbook.xml" ContentType="application/vnd.openxmlformats-officedocument.spreadsheetml.sheet.main+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_rels/drawing9.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_rels/drawing10.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drawing7.xml" ContentType="application/vnd.openxmlformats-officedocument.drawing+xml"/>
  <Override PartName="/xl/drawings/vmlDrawing7.vml" ContentType="application/vnd.openxmlformats-officedocument.vmlDrawing"/>
  <Override PartName="/xl/drawings/drawing6.xml" ContentType="application/vnd.openxmlformats-officedocument.drawing+xml"/>
  <Override PartName="/xl/drawings/vmlDrawing6.vml" ContentType="application/vnd.openxmlformats-officedocument.vmlDrawing"/>
  <Override PartName="/xl/drawings/drawing9.xml" ContentType="application/vnd.openxmlformats-officedocument.drawing+xml"/>
  <Override PartName="/xl/drawings/vmlDrawing8.vml" ContentType="application/vnd.openxmlformats-officedocument.vmlDrawing"/>
  <Override PartName="/xl/drawings/drawing8.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drawings/drawing10.xml" ContentType="application/vnd.openxmlformats-officedocument.drawing+xml"/>
  <Override PartName="/xl/drawings/drawing2.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drawing3.xml" ContentType="application/vnd.openxmlformats-officedocument.drawing+xml"/>
  <Override PartName="/xl/drawings/drawing5.xml" ContentType="application/vnd.openxmlformats-officedocument.drawing+xml"/>
  <Override PartName="/xl/drawings/vmlDrawing5.vml" ContentType="application/vnd.openxmlformats-officedocument.vmlDrawing"/>
  <Override PartName="/xl/drawings/vmlDrawing4.vml" ContentType="application/vnd.openxmlformats-officedocument.vmlDrawing"/>
  <Override PartName="/xl/drawings/drawing4.xml" ContentType="application/vnd.openxmlformats-officedocument.drawing+xml"/>
  <Override PartName="/xl/comments7.xml" ContentType="application/vnd.openxmlformats-officedocument.spreadsheetml.comments+xml"/>
  <Override PartName="/xl/comments10.xml" ContentType="application/vnd.openxmlformats-officedocument.spreadsheetml.comments+xml"/>
  <Override PartName="/xl/media/image1.png" ContentType="image/png"/>
  <Override PartName="/xl/media/image2.png" ContentType="image/png"/>
  <Override PartName="/xl/media/image3.png" ContentType="image/png"/>
  <Override PartName="/xl/media/image4.png" ContentType="image/png"/>
  <Override PartName="/customXml/_rels/item1.xml.rels" ContentType="application/vnd.openxmlformats-package.relationships+xml"/>
  <Override PartName="/customXml/item1.xml" ContentType="application/xml"/>
  <Override PartName="/customXml/itemProps1.xml" ContentType="application/vnd.openxmlformats-officedocument.customXmlPropertie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Help" sheetId="1" state="visible" r:id="rId2"/>
    <sheet name="Budget" sheetId="2" state="visible" r:id="rId3"/>
    <sheet name="Loan Accounts" sheetId="3" state="visible" r:id="rId4"/>
    <sheet name="Accounts" sheetId="4" state="visible" r:id="rId5"/>
    <sheet name="Transactions" sheetId="5" state="visible" r:id="rId6"/>
    <sheet name="Loans" sheetId="6" state="visible" r:id="rId7"/>
    <sheet name="Report" sheetId="7" state="visible" r:id="rId8"/>
    <sheet name="YearlyReport" sheetId="8" state="visible" r:id="rId9"/>
    <sheet name="Categories" sheetId="9" state="visible" r:id="rId10"/>
    <sheet name="Goals" sheetId="10" state="visible" r:id="rId11"/>
    <sheet name="©" sheetId="11" state="visible" r:id="rId12"/>
    <sheet name="Classified as UnClassified" sheetId="12" state="hidden" r:id="rId13"/>
    <sheet name="xl_DCF_History" sheetId="13" state="hidden" r:id="rId14"/>
  </sheets>
  <definedNames>
    <definedName function="false" hidden="false" localSheetId="1" name="_xlnm.Print_Area" vbProcedure="false">Budget!$A$1:$O$115</definedName>
    <definedName function="false" hidden="false" localSheetId="1" name="_xlnm.Print_Titles" vbProcedure="false">Budget!$10:$10</definedName>
    <definedName function="false" hidden="false" localSheetId="9" name="_xlnm.Print_Area" vbProcedure="false">Goals!$A:$I</definedName>
    <definedName function="false" hidden="false" localSheetId="9" name="_xlnm.Print_Titles" vbProcedure="false">Goals!$16:$16</definedName>
    <definedName function="false" hidden="false" localSheetId="5" name="_xlnm.Print_Area" vbProcedure="false">Loans!$A$1:$I$37</definedName>
    <definedName function="false" hidden="false" localSheetId="5" name="_xlnm.Print_Titles" vbProcedure="false">Loans!$4:$4</definedName>
    <definedName function="false" hidden="false" localSheetId="6" name="_xlnm.Print_Area" vbProcedure="false">Report!$A$1:$I$125</definedName>
    <definedName function="false" hidden="false" localSheetId="4" name="_xlnm.Print_Area" vbProcedure="false">Transactions!$A$1:$O$267</definedName>
    <definedName function="false" hidden="false" localSheetId="4" name="_xlnm.Print_Titles" vbProcedure="false">Transactions!$4:$4</definedName>
    <definedName function="false" hidden="false" localSheetId="7" name="_xlnm.Print_Area" vbProcedure="false">YearlyReport!$A$1:$O$117</definedName>
    <definedName function="false" hidden="false" localSheetId="7" name="_xlnm.Print_Titles" vbProcedure="false">YearlyReport!$10:$10</definedName>
    <definedName function="false" hidden="false" name="accounts" vbProcedure="false">Accounts!$A$8:$A$12</definedName>
    <definedName function="false" hidden="false" name="categories" vbProcedure="false">OFFSET(Categories!$A$1,0,0,MATCH(REPT("z",255),Categories!$A:$A),1)</definedName>
    <definedName function="false" hidden="false" name="date_begin" vbProcedure="false">Report!$D$4</definedName>
    <definedName function="false" hidden="false" name="date_end" vbProcedure="false">Report!$D$5</definedName>
    <definedName function="false" hidden="false" name="date_list" vbProcedure="false">Help!$C$101:$C$108</definedName>
    <definedName function="false" hidden="false" name="loanaccounts" vbProcedure="false">'Loan Accounts'!$A$8:$A$15</definedName>
    <definedName function="false" hidden="false" name="loans" vbProcedure="false">'Loan Accounts'!$A$8:$A$15</definedName>
    <definedName function="false" hidden="false" name="loansaccounts" vbProcedure="false">'Loan Accounts'!$A$8:$A$15</definedName>
    <definedName function="false" hidden="false" name="loans_accounts" vbProcedure="false">'Loan Accounts'!$A$8:$A$15</definedName>
    <definedName function="false" hidden="false" name="loan_accounts" vbProcedure="false">'Loan Accounts'!$A$8:$A$16</definedName>
    <definedName function="false" hidden="false" name="month" vbProcedure="false">Report!$B$5</definedName>
    <definedName function="false" hidden="false" name="monthlyA" vbProcedure="false">Report!$A:$A</definedName>
    <definedName function="false" hidden="false" name="valuevx" vbProcedure="false">42.314159</definedName>
    <definedName function="false" hidden="false" name="vertex42_copyright" vbProcedure="false">"© 2010-2017 Vertex42 LLC"</definedName>
    <definedName function="false" hidden="false" name="vertex42_id" vbProcedure="false">"money-manager.xlsx"</definedName>
    <definedName function="false" hidden="false" name="vertex42_title" vbProcedure="false">"Vertex42® Money Manager"</definedName>
    <definedName function="false" hidden="false" name="yearlyA" vbProcedure="false">Budget!$A:$A</definedName>
    <definedName function="false" hidden="false" name="ytd" vbProcedure="false">Report!$H$4</definedName>
    <definedName function="false" hidden="false" name="_xlchart.v1.0" vbProcedure="false">Report!$F$8:$F$23</definedName>
    <definedName function="false" hidden="false" name="_xlchart.v1.1" vbProcedure="false">Report!$H$7</definedName>
    <definedName function="false" hidden="false" name="_xlchart.v1.2" vbProcedure="false">Report!$H$8:$H$23</definedName>
    <definedName function="false" hidden="false" name="_xlchart.v1.3" vbProcedure="false">Report!$F$8:$F$24</definedName>
    <definedName function="false" hidden="false" name="_xlchart.v1.4" vbProcedure="false">Report!$H$7</definedName>
    <definedName function="false" hidden="false" name="_xlchart.v1.5" vbProcedure="false">Report!$H$8:$H$24</definedName>
    <definedName function="false" hidden="false" localSheetId="2" name="accounts" vbProcedure="false">'Loan Accounts'!$A$8:$A$16</definedName>
    <definedName function="false" hidden="false" localSheetId="7" name="yearlyA" vbProcedure="false">YearlyReport!$A:$A</definedName>
    <definedName function="false" hidden="false" localSheetId="9" name="vertex42_copyright" vbProcedure="false">"© 2016 Vertex42 LLC"</definedName>
    <definedName function="false" hidden="false" localSheetId="9" name="vertex42_id" vbProcedure="false">"account-register.xlsx"</definedName>
    <definedName function="false" hidden="false" localSheetId="9" name="vertex42_title" vbProcedure="false">"Account Register Template"</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16" authorId="0">
      <text>
        <r>
          <rPr>
            <sz val="10"/>
            <rFont val="Trebuchet MS"/>
            <family val="2"/>
            <charset val="1"/>
          </rPr>
          <t xml:space="preserve">This is an example comment.</t>
        </r>
      </text>
    </comment>
  </commentList>
</comments>
</file>

<file path=xl/comments10.xml><?xml version="1.0" encoding="utf-8"?>
<comments xmlns="http://schemas.openxmlformats.org/spreadsheetml/2006/main" xmlns:xdr="http://schemas.openxmlformats.org/drawingml/2006/spreadsheetDrawing">
  <authors>
    <author> </author>
  </authors>
  <commentList>
    <comment ref="C16" authorId="0">
      <text>
        <r>
          <rPr>
            <sz val="10"/>
            <rFont val="Trebuchet MS"/>
            <family val="2"/>
            <charset val="1"/>
          </rPr>
          <t xml:space="preserve">Num (optional):
</t>
        </r>
        <r>
          <rPr>
            <sz val="8"/>
            <color rgb="FF000000"/>
            <rFont val="Tahoma"/>
            <family val="2"/>
            <charset val="1"/>
          </rPr>
          <t xml:space="preserve">Check number, DEP for "Deposit", TXFR for "Transfer", etc. This column is just for including extra information about the transaction.</t>
        </r>
      </text>
    </comment>
    <comment ref="F4" authorId="0">
      <text>
        <r>
          <rPr>
            <sz val="10"/>
            <rFont val="Trebuchet MS"/>
            <family val="2"/>
            <charset val="1"/>
          </rPr>
          <t xml:space="preserve">Location of Funds:
</t>
        </r>
        <r>
          <rPr>
            <sz val="9"/>
            <color rgb="FF000000"/>
            <rFont val="Tahoma"/>
            <family val="2"/>
            <charset val="1"/>
          </rPr>
          <t xml:space="preserve">Use this field to remember where the real money for the fund is held. For example, you might keep vacation and fun money within your checking account. You might keep longer-term funds like car replacement and college inside a savings account.</t>
        </r>
      </text>
    </comment>
    <comment ref="G4" authorId="0">
      <text>
        <r>
          <rPr>
            <sz val="10"/>
            <rFont val="Trebuchet MS"/>
            <family val="2"/>
            <charset val="1"/>
          </rPr>
          <t xml:space="preserve">Savings Goal:
</t>
        </r>
        <r>
          <rPr>
            <sz val="8"/>
            <color rgb="FF000000"/>
            <rFont val="Tahoma"/>
            <family val="2"/>
            <charset val="1"/>
          </rPr>
          <t xml:space="preserve">You can enter an amount here if you want to track a savings goal.</t>
        </r>
      </text>
    </comment>
    <comment ref="H4" authorId="0">
      <text>
        <r>
          <rPr>
            <sz val="10"/>
            <rFont val="Trebuchet MS"/>
            <family val="2"/>
            <charset val="1"/>
          </rPr>
          <t xml:space="preserve">Goal % Complete:
</t>
        </r>
        <r>
          <rPr>
            <sz val="8"/>
            <color rgb="FF000000"/>
            <rFont val="Tahoma"/>
            <family val="2"/>
            <charset val="1"/>
          </rPr>
          <t xml:space="preserve">Tells you how close you are to your goal for each category.</t>
        </r>
      </text>
    </comment>
    <comment ref="H16" authorId="0">
      <text>
        <r>
          <rPr>
            <sz val="10"/>
            <rFont val="Trebuchet MS"/>
            <family val="2"/>
            <charset val="1"/>
          </rPr>
          <t xml:space="preserve">Fund Balance:
</t>
        </r>
        <r>
          <rPr>
            <sz val="8"/>
            <color rgb="FF000000"/>
            <rFont val="Tahoma"/>
            <family val="2"/>
            <charset val="1"/>
          </rPr>
          <t xml:space="preserve">This column provides a running total for the fund listed in column A. It is not based on date.</t>
        </r>
      </text>
    </comment>
    <comment ref="I16" authorId="0">
      <text>
        <r>
          <rPr>
            <sz val="10"/>
            <rFont val="Trebuchet MS"/>
            <family val="2"/>
            <charset val="1"/>
          </rPr>
          <t xml:space="preserve">Total Balance:
</t>
        </r>
        <r>
          <rPr>
            <sz val="8"/>
            <color rgb="FF000000"/>
            <rFont val="Tahoma"/>
            <family val="2"/>
            <charset val="1"/>
          </rPr>
          <t xml:space="preserve">This column provides a running total for the entire register (sum of deposits minus sum of payments). It is not based on date.</t>
        </r>
      </text>
    </comment>
  </commentList>
</comments>
</file>

<file path=xl/comments2.xml><?xml version="1.0" encoding="utf-8"?>
<comments xmlns="http://schemas.openxmlformats.org/spreadsheetml/2006/main" xmlns:xdr="http://schemas.openxmlformats.org/drawingml/2006/spreadsheetDrawing">
  <authors>
    <author> </author>
  </authors>
  <commentList>
    <comment ref="A4" authorId="0">
      <text>
        <r>
          <rPr>
            <sz val="10"/>
            <rFont val="Trebuchet MS"/>
            <family val="2"/>
            <charset val="1"/>
          </rPr>
          <t xml:space="preserve">Starting Balance:
</t>
        </r>
        <r>
          <rPr>
            <sz val="8"/>
            <color rgb="FF000000"/>
            <rFont val="Tahoma"/>
            <family val="2"/>
            <charset val="1"/>
          </rPr>
          <t xml:space="preserve">The starting balance is the amount you have in your spending accounts minus the balance(s) you owe in your credit accounts. The starting balance gives the Projected End Balance something to start with.
</t>
        </r>
      </text>
    </comment>
    <comment ref="A8" authorId="0">
      <text>
        <r>
          <rPr>
            <sz val="10"/>
            <rFont val="Trebuchet MS"/>
            <family val="2"/>
            <charset val="1"/>
          </rPr>
          <t xml:space="preserve">Projected End Balance:
</t>
        </r>
        <r>
          <rPr>
            <sz val="8"/>
            <color rgb="FF000000"/>
            <rFont val="Tahoma"/>
            <family val="2"/>
            <charset val="1"/>
          </rPr>
          <t xml:space="preserve">This is calculated by adding the NET to the previous End Balance. You should try to maintain a cushion in your spending accounts. If your Projected End Balance drops close to or below zero, you should adjust your budget and plan a way to stay ahead.</t>
        </r>
      </text>
    </comment>
  </commentList>
</comments>
</file>

<file path=xl/comments4.xml><?xml version="1.0" encoding="utf-8"?>
<comments xmlns="http://schemas.openxmlformats.org/spreadsheetml/2006/main" xmlns:xdr="http://schemas.openxmlformats.org/drawingml/2006/spreadsheetDrawing">
  <authors>
    <author> </author>
  </authors>
  <commentList>
    <comment ref="C7" authorId="0">
      <text>
        <r>
          <rPr>
            <sz val="10"/>
            <rFont val="Trebuchet MS"/>
            <family val="2"/>
            <charset val="1"/>
          </rPr>
          <t xml:space="preserve">Goals:
</t>
        </r>
        <r>
          <rPr>
            <sz val="8"/>
            <color rgb="FF000000"/>
            <rFont val="Tahoma"/>
            <family val="2"/>
            <charset val="1"/>
          </rPr>
          <t xml:space="preserve">You can enter an amount here if you want to track a savings goal or indicate the amount you want to have as reserve in a checking account.</t>
        </r>
      </text>
    </comment>
    <comment ref="D7" authorId="0">
      <text>
        <r>
          <rPr>
            <sz val="10"/>
            <rFont val="Trebuchet MS"/>
            <family val="2"/>
            <charset val="1"/>
          </rPr>
          <t xml:space="preserve">Goal % Complete:
</t>
        </r>
        <r>
          <rPr>
            <sz val="8"/>
            <color rgb="FF000000"/>
            <rFont val="Tahoma"/>
            <family val="2"/>
            <charset val="1"/>
          </rPr>
          <t xml:space="preserve">Tells you how close you are to your goal for each category.</t>
        </r>
      </text>
    </comment>
  </commentList>
</comments>
</file>

<file path=xl/comments5.xml><?xml version="1.0" encoding="utf-8"?>
<comments xmlns="http://schemas.openxmlformats.org/spreadsheetml/2006/main" xmlns:xdr="http://schemas.openxmlformats.org/drawingml/2006/spreadsheetDrawing">
  <authors>
    <author> </author>
  </authors>
  <commentList>
    <comment ref="A4" authorId="0">
      <text>
        <r>
          <rPr>
            <sz val="10"/>
            <rFont val="Trebuchet MS"/>
            <family val="2"/>
            <charset val="1"/>
          </rPr>
          <t xml:space="preserve">Enter the name for the account. Be accurate and consistent, or the Account Balance and Cleared Balance will be incorrect.</t>
        </r>
      </text>
    </comment>
    <comment ref="B4" authorId="0">
      <text>
        <r>
          <rPr>
            <sz val="10"/>
            <rFont val="Trebuchet MS"/>
            <family val="2"/>
            <charset val="1"/>
          </rPr>
          <t xml:space="preserve">Date:
</t>
        </r>
        <r>
          <rPr>
            <sz val="9"/>
            <color rgb="FF000000"/>
            <rFont val="Tahoma"/>
            <family val="2"/>
            <charset val="1"/>
          </rPr>
          <t xml:space="preserve">To quickly enter the current date, press CTRL+;</t>
        </r>
      </text>
    </comment>
    <comment ref="C4" authorId="0">
      <text>
        <r>
          <rPr>
            <sz val="10"/>
            <rFont val="Trebuchet MS"/>
            <family val="2"/>
            <charset val="1"/>
          </rPr>
          <t xml:space="preserve">Check number, DEP for "Deposit", TXFR for "Transfer", etc. This column is for your information only. Nothing in the workbook refers to it.</t>
        </r>
      </text>
    </comment>
    <comment ref="F4" authorId="0">
      <text>
        <r>
          <rPr>
            <sz val="10"/>
            <rFont val="Trebuchet MS"/>
            <family val="2"/>
            <charset val="1"/>
          </rPr>
          <t xml:space="preserve">Tags:
</t>
        </r>
        <r>
          <rPr>
            <sz val="8"/>
            <color rgb="FF000000"/>
            <rFont val="Tahoma"/>
            <family val="2"/>
            <charset val="1"/>
          </rPr>
          <t xml:space="preserve">You can use this column to add your own unique tags as needed. Tags would allow you to filter or search for specific expenses that might cross over multiple categories, such as a #CAR1 or #CAR2 tag for tracking expenses associated with a specific vehicle.</t>
        </r>
      </text>
    </comment>
    <comment ref="H4" authorId="0">
      <text>
        <r>
          <rPr>
            <sz val="10"/>
            <rFont val="Trebuchet MS"/>
            <family val="2"/>
            <charset val="1"/>
          </rPr>
          <t xml:space="preserve">Enter "c" for "cleared" or "R" for "Reconciled.</t>
        </r>
      </text>
    </comment>
    <comment ref="I4" authorId="0">
      <text>
        <r>
          <rPr>
            <sz val="10"/>
            <rFont val="Trebuchet MS"/>
            <family val="2"/>
            <charset val="1"/>
          </rPr>
          <t xml:space="preserve">Money LEAVING the account.</t>
        </r>
      </text>
    </comment>
    <comment ref="J4" authorId="0">
      <text>
        <r>
          <rPr>
            <sz val="10"/>
            <rFont val="Trebuchet MS"/>
            <family val="2"/>
            <charset val="1"/>
          </rPr>
          <t xml:space="preserve">Money ENTERING the account.</t>
        </r>
      </text>
    </comment>
    <comment ref="M4" authorId="0">
      <text>
        <r>
          <rPr>
            <sz val="10"/>
            <rFont val="Trebuchet MS"/>
            <family val="2"/>
            <charset val="1"/>
          </rPr>
          <t xml:space="preserve">Sum of DEPOSIT minus PAYMENT for the specified account
</t>
        </r>
      </text>
    </comment>
    <comment ref="N4" authorId="0">
      <text>
        <r>
          <rPr>
            <sz val="10"/>
            <rFont val="Trebuchet MS"/>
            <family val="2"/>
            <charset val="1"/>
          </rPr>
          <t xml:space="preserve">Sum of DEPOSIT minus PAYMENT for the specified account, for cleared "c" and reconciled "R" transactions.</t>
        </r>
      </text>
    </comment>
    <comment ref="O4" authorId="0">
      <text>
        <r>
          <rPr>
            <sz val="10"/>
            <rFont val="Trebuchet MS"/>
            <family val="2"/>
            <charset val="1"/>
          </rPr>
          <t xml:space="preserve">Sum of DEPOSIT  minus PAYMENT for ALL transactions.</t>
        </r>
      </text>
    </comment>
  </commentList>
</comments>
</file>

<file path=xl/comments6.xml><?xml version="1.0" encoding="utf-8"?>
<comments xmlns="http://schemas.openxmlformats.org/spreadsheetml/2006/main" xmlns:xdr="http://schemas.openxmlformats.org/drawingml/2006/spreadsheetDrawing">
  <authors>
    <author> </author>
  </authors>
  <commentList>
    <comment ref="A4" authorId="0">
      <text>
        <r>
          <rPr>
            <sz val="10"/>
            <rFont val="Trebuchet MS"/>
            <family val="2"/>
            <charset val="1"/>
          </rPr>
          <t xml:space="preserve">Enter the name for the account. Be accurate and consistent, or the Account Balance and Cleared Balance will be incorrect.</t>
        </r>
      </text>
    </comment>
    <comment ref="B4" authorId="0">
      <text>
        <r>
          <rPr>
            <sz val="10"/>
            <rFont val="Trebuchet MS"/>
            <family val="2"/>
            <charset val="1"/>
          </rPr>
          <t xml:space="preserve">Date:
</t>
        </r>
        <r>
          <rPr>
            <sz val="9"/>
            <color rgb="FF000000"/>
            <rFont val="Tahoma"/>
            <family val="2"/>
            <charset val="1"/>
          </rPr>
          <t xml:space="preserve">To quickly enter the current date, press CTRL+;</t>
        </r>
      </text>
    </comment>
    <comment ref="C4" authorId="0">
      <text>
        <r>
          <rPr>
            <sz val="10"/>
            <rFont val="Trebuchet MS"/>
            <family val="2"/>
            <charset val="1"/>
          </rPr>
          <t xml:space="preserve">Check number, DEP for "Deposit", TXFR for "Transfer", etc. This column is for your information only. Nothing in the workbook refers to it.</t>
        </r>
      </text>
    </comment>
    <comment ref="E4" authorId="0">
      <text>
        <r>
          <rPr>
            <sz val="10"/>
            <rFont val="Trebuchet MS"/>
            <family val="2"/>
            <charset val="1"/>
          </rPr>
          <t xml:space="preserve">Enter "c" for "cleared" or "R" for "Reconciled.</t>
        </r>
      </text>
    </comment>
    <comment ref="F4" authorId="0">
      <text>
        <r>
          <rPr>
            <sz val="10"/>
            <rFont val="Trebuchet MS"/>
            <family val="2"/>
            <charset val="1"/>
          </rPr>
          <t xml:space="preserve">Money LEAVING the account.</t>
        </r>
      </text>
    </comment>
    <comment ref="G4" authorId="0">
      <text>
        <r>
          <rPr>
            <sz val="10"/>
            <rFont val="Trebuchet MS"/>
            <family val="2"/>
            <charset val="1"/>
          </rPr>
          <t xml:space="preserve">Money ENTERING the account.</t>
        </r>
      </text>
    </comment>
    <comment ref="H4" authorId="0">
      <text>
        <r>
          <rPr>
            <sz val="10"/>
            <rFont val="Trebuchet MS"/>
            <family val="2"/>
            <charset val="1"/>
          </rPr>
          <t xml:space="preserve">Sum of DEPOSIT minus PAYMENT for the specified account
</t>
        </r>
      </text>
    </comment>
    <comment ref="I4" authorId="0">
      <text>
        <r>
          <rPr>
            <sz val="10"/>
            <rFont val="Trebuchet MS"/>
            <family val="2"/>
            <charset val="1"/>
          </rPr>
          <t xml:space="preserve">Sum of DEPOSIT  minus PAYMENT for ALL transactions.</t>
        </r>
      </text>
    </comment>
  </commentList>
</comments>
</file>

<file path=xl/comments7.xml><?xml version="1.0" encoding="utf-8"?>
<comments xmlns="http://schemas.openxmlformats.org/spreadsheetml/2006/main" xmlns:xdr="http://schemas.openxmlformats.org/drawingml/2006/spreadsheetDrawing">
  <authors>
    <author> </author>
  </authors>
  <commentList>
    <comment ref="A4" authorId="0">
      <text>
        <r>
          <rPr>
            <sz val="10"/>
            <rFont val="Trebuchet MS"/>
            <family val="2"/>
            <charset val="1"/>
          </rPr>
          <t xml:space="preserve">Enter the date of the first day of the month that corresponds to the first column in the Budget worksheet.</t>
        </r>
      </text>
    </comment>
    <comment ref="A5" authorId="0">
      <text>
        <r>
          <rPr>
            <sz val="10"/>
            <rFont val="Trebuchet MS"/>
            <family val="2"/>
            <charset val="1"/>
          </rPr>
          <t xml:space="preserve">Month 1 would be the first month in the Budget worksheet.</t>
        </r>
      </text>
    </comment>
  </commentList>
</comments>
</file>

<file path=xl/comments8.xml><?xml version="1.0" encoding="utf-8"?>
<comments xmlns="http://schemas.openxmlformats.org/spreadsheetml/2006/main" xmlns:xdr="http://schemas.openxmlformats.org/drawingml/2006/spreadsheetDrawing">
  <authors>
    <author> </author>
  </authors>
  <commentList>
    <comment ref="A4" authorId="0">
      <text>
        <r>
          <rPr>
            <sz val="10"/>
            <rFont val="Trebuchet MS"/>
            <family val="2"/>
            <charset val="1"/>
          </rPr>
          <t xml:space="preserve">Starting Balance:
</t>
        </r>
        <r>
          <rPr>
            <sz val="8"/>
            <color rgb="FF000000"/>
            <rFont val="Tahoma"/>
            <family val="2"/>
            <charset val="1"/>
          </rPr>
          <t xml:space="preserve">This is the amount you have in your spending accounts minus the balance(s) you owe in your credit accounts at the start of the year. If you are tracking your Savings in the Transactions worksheet, you may also want to include the savings balance.
</t>
        </r>
      </text>
    </comment>
    <comment ref="A8" authorId="0">
      <text>
        <r>
          <rPr>
            <sz val="10"/>
            <rFont val="Trebuchet MS"/>
            <family val="2"/>
            <charset val="1"/>
          </rPr>
          <t xml:space="preserve">End Balance:
</t>
        </r>
        <r>
          <rPr>
            <sz val="8"/>
            <color rgb="FF000000"/>
            <rFont val="Tahoma"/>
            <family val="2"/>
            <charset val="1"/>
          </rPr>
          <t xml:space="preserve">This is calculated by adding the NET to the previous End Balance. This balance may not match the Balance shown in the Transactions worksheet if you are tracking your savings accounts in the Transactions worksheet (because this spreadsheet treats transfers To Savings as expenses).
For example, if you are tracking your Emergency Fund in the Transactions worksheet, then for this balance to match the Transactions worksheet, you would need to (1) modify this formula to add the amount you transferred to the Emergency Fund (by referencing the appropriate cell in the To Savings section below), and (2) include the starting Emergency Fund balance in the Starting Balance cell above.</t>
        </r>
      </text>
    </comment>
    <comment ref="H2" authorId="0">
      <text>
        <r>
          <rPr>
            <sz val="10"/>
            <rFont val="Trebuchet MS"/>
            <family val="2"/>
            <charset val="1"/>
          </rPr>
          <t xml:space="preserve">For Year Beginning</t>
        </r>
        <r>
          <rPr>
            <sz val="8"/>
            <color rgb="FF000000"/>
            <rFont val="Tahoma"/>
            <family val="2"/>
            <charset val="1"/>
          </rPr>
          <t xml:space="preserve">:
Enter the date of the first day of the month for which you want to start the report. This is set up initially to match the Year Begins value in the Report worksheet.</t>
        </r>
      </text>
    </comment>
  </commentList>
</comments>
</file>

<file path=xl/sharedStrings.xml><?xml version="1.0" encoding="utf-8"?>
<sst xmlns="http://schemas.openxmlformats.org/spreadsheetml/2006/main" count="2167" uniqueCount="671">
  <si>
    <r>
      <rPr>
        <b val="true"/>
        <sz val="18"/>
        <color rgb="FF2C3B65"/>
        <rFont val="Trebuchet MS"/>
        <family val="2"/>
        <charset val="1"/>
      </rPr>
      <t xml:space="preserve">Vertex42</t>
    </r>
    <r>
      <rPr>
        <b val="true"/>
        <vertAlign val="superscript"/>
        <sz val="12"/>
        <color rgb="FF2C3B65"/>
        <rFont val="Trebuchet MS"/>
        <family val="2"/>
        <charset val="1"/>
      </rPr>
      <t xml:space="preserve">®</t>
    </r>
    <r>
      <rPr>
        <b val="true"/>
        <sz val="18"/>
        <color rgb="FF2C3B65"/>
        <rFont val="Trebuchet MS"/>
        <family val="2"/>
        <charset val="1"/>
      </rPr>
      <t xml:space="preserve"> Money Manager</t>
    </r>
  </si>
  <si>
    <t xml:space="preserve">INSTRUCTIONS</t>
  </si>
  <si>
    <t xml:space="preserve">© 2010-2017 Vertex42 LLC</t>
  </si>
  <si>
    <t xml:space="preserve">For Excel 2010 or Later</t>
  </si>
  <si>
    <t xml:space="preserve">HELP</t>
  </si>
  <si>
    <t xml:space="preserve">&gt;&gt; Excel Tips</t>
  </si>
  <si>
    <t xml:space="preserve">Introduction</t>
  </si>
  <si>
    <t xml:space="preserve">The Vertex42® Money Manager can be a very simple money management tool. Like most</t>
  </si>
  <si>
    <t xml:space="preserve">spreadsheet applications, you should know that spreadsheets are error-prone. It is easy to</t>
  </si>
  <si>
    <t xml:space="preserve">make mistakes, accidentally delete things that should not be deleted, forget to copy formulas, </t>
  </si>
  <si>
    <t xml:space="preserve">etc. If you are comfortable using Excel, know how to identify and fix formulas when needed,</t>
  </si>
  <si>
    <t xml:space="preserve">understand how to use basic row operations (delete, copy, inserted copied rows, etc.), are</t>
  </si>
  <si>
    <t xml:space="preserve">okay with the level of risk you take on by using a spreadsheet, and follow the instructions</t>
  </si>
  <si>
    <t xml:space="preserve">and guidelines, you should find this spreadsheet very useful.</t>
  </si>
  <si>
    <t xml:space="preserve">General Tips</t>
  </si>
  <si>
    <t xml:space="preserve"> - Except for customizing the categories, you normally only edit cells with a gray border:</t>
  </si>
  <si>
    <t xml:space="preserve">Input Cell</t>
  </si>
  <si>
    <t xml:space="preserve"> - Some of the labels include cell comments (marked with little red triangles) to provide</t>
  </si>
  <si>
    <t xml:space="preserve">extra help information.</t>
  </si>
  <si>
    <t xml:space="preserve">Label</t>
  </si>
  <si>
    <t xml:space="preserve"> - You can add your own cell comments! This is especially useful in the Budget worksheet,</t>
  </si>
  <si>
    <t xml:space="preserve">where you can create notes to explain irregular or variable expenses.</t>
  </si>
  <si>
    <t xml:space="preserve"> - If you see "#####" in a cell, widen the COLUMN to display the cell contents.</t>
  </si>
  <si>
    <t xml:space="preserve"> - This workbook uses a lot of conditional formatting. Look up "conditional formatting" in the</t>
  </si>
  <si>
    <t xml:space="preserve">Excel help system (F1) if you want to know how it works.</t>
  </si>
  <si>
    <t xml:space="preserve"> - You can add a limited amount of security by password protecting your workbook, but that </t>
  </si>
  <si>
    <t xml:space="preserve">can be easily bypassed by anyone with malicious intent. The security of your data is your</t>
  </si>
  <si>
    <t xml:space="preserve">responsibility.</t>
  </si>
  <si>
    <r>
      <rPr>
        <sz val="10"/>
        <color rgb="FFFF0000"/>
        <rFont val="Trebuchet MS"/>
        <family val="2"/>
        <charset val="1"/>
      </rPr>
      <t xml:space="preserve"> - </t>
    </r>
    <r>
      <rPr>
        <b val="true"/>
        <sz val="10"/>
        <color rgb="FFFF0000"/>
        <rFont val="Trebuchet MS"/>
        <family val="2"/>
        <charset val="1"/>
      </rPr>
      <t xml:space="preserve">Backup</t>
    </r>
    <r>
      <rPr>
        <sz val="10"/>
        <color rgb="FFFF0000"/>
        <rFont val="Trebuchet MS"/>
        <family val="2"/>
        <charset val="1"/>
      </rPr>
      <t xml:space="preserve"> your file regularly to avoid losing data! Excel files DO get corrupted occasionally.</t>
    </r>
  </si>
  <si>
    <t xml:space="preserve">Step 1</t>
  </si>
  <si>
    <t xml:space="preserve">Customize Categories (or don't)</t>
  </si>
  <si>
    <r>
      <rPr>
        <sz val="10"/>
        <rFont val="Trebuchet MS"/>
        <family val="2"/>
        <charset val="1"/>
      </rPr>
      <t xml:space="preserve">The easiest way to get started is to just </t>
    </r>
    <r>
      <rPr>
        <b val="true"/>
        <sz val="10"/>
        <rFont val="Trebuchet MS"/>
        <family val="2"/>
        <charset val="1"/>
      </rPr>
      <t xml:space="preserve">use the default set of budget categories</t>
    </r>
    <r>
      <rPr>
        <sz val="10"/>
        <rFont val="Trebuchet MS"/>
        <family val="2"/>
        <charset val="1"/>
      </rPr>
      <t xml:space="preserve">.</t>
    </r>
  </si>
  <si>
    <t xml:space="preserve">If you need to make changes to the categories, make sure that you make corresponding</t>
  </si>
  <si>
    <t xml:space="preserve">changes in ALL the other worksheets.</t>
  </si>
  <si>
    <r>
      <rPr>
        <b val="true"/>
        <sz val="10"/>
        <rFont val="Trebuchet MS"/>
        <family val="2"/>
        <charset val="1"/>
      </rPr>
      <t xml:space="preserve">TIP</t>
    </r>
    <r>
      <rPr>
        <sz val="10"/>
        <rFont val="Trebuchet MS"/>
        <family val="2"/>
        <charset val="1"/>
      </rPr>
      <t xml:space="preserve">: If you </t>
    </r>
    <r>
      <rPr>
        <i val="true"/>
        <sz val="10"/>
        <rFont val="Trebuchet MS"/>
        <family val="2"/>
        <charset val="1"/>
      </rPr>
      <t xml:space="preserve">are</t>
    </r>
    <r>
      <rPr>
        <sz val="10"/>
        <rFont val="Trebuchet MS"/>
        <family val="2"/>
        <charset val="1"/>
      </rPr>
      <t xml:space="preserve"> going to customize the categories, it may be easier to start from the Budget</t>
    </r>
  </si>
  <si>
    <t xml:space="preserve">worksheet and then make sure that the Report and Categories worksheets correspond.</t>
  </si>
  <si>
    <r>
      <rPr>
        <sz val="10"/>
        <rFont val="Trebuchet MS"/>
        <family val="2"/>
        <charset val="1"/>
      </rPr>
      <t xml:space="preserve">A. If you </t>
    </r>
    <r>
      <rPr>
        <b val="true"/>
        <sz val="10"/>
        <rFont val="Trebuchet MS"/>
        <family val="2"/>
        <charset val="1"/>
      </rPr>
      <t xml:space="preserve">ADD or DELETE Categories</t>
    </r>
    <r>
      <rPr>
        <sz val="10"/>
        <rFont val="Trebuchet MS"/>
        <family val="2"/>
        <charset val="1"/>
      </rPr>
      <t xml:space="preserve">, make sure that you use row operations (copying or</t>
    </r>
  </si>
  <si>
    <t xml:space="preserve">deleting entire rows) to help ensure that all formulas are copied correctly. Always insert </t>
  </si>
  <si>
    <t xml:space="preserve">new rows between the first and last item in the category. If you insert a row immediately</t>
  </si>
  <si>
    <t xml:space="preserve">above the "Total" or "Subtotal" row, formulas will not stretch to include the row you inserted.</t>
  </si>
  <si>
    <t xml:space="preserve">B. Category names in all the worksheets must match exactly. Conditional formatting is used</t>
  </si>
  <si>
    <t xml:space="preserve">to highlight the category names if the categories are not found in the Categories worksheet.</t>
  </si>
  <si>
    <r>
      <rPr>
        <sz val="10"/>
        <rFont val="Trebuchet MS"/>
        <family val="2"/>
        <charset val="1"/>
      </rPr>
      <t xml:space="preserve">C. </t>
    </r>
    <r>
      <rPr>
        <b val="true"/>
        <sz val="10"/>
        <rFont val="Trebuchet MS"/>
        <family val="2"/>
        <charset val="1"/>
      </rPr>
      <t xml:space="preserve">No Duplicate Category Names</t>
    </r>
  </si>
  <si>
    <t xml:space="preserve">Using duplicate category names like "Other" will result in errors, but you may not easily</t>
  </si>
  <si>
    <t xml:space="preserve">notice the errors. Make sure that each category is UNIQUE.</t>
  </si>
  <si>
    <r>
      <rPr>
        <sz val="10"/>
        <rFont val="Trebuchet MS"/>
        <family val="2"/>
        <charset val="1"/>
      </rPr>
      <t xml:space="preserve">D. </t>
    </r>
    <r>
      <rPr>
        <b val="true"/>
        <sz val="10"/>
        <rFont val="Trebuchet MS"/>
        <family val="2"/>
        <charset val="1"/>
      </rPr>
      <t xml:space="preserve">Do Not Remove or Add Major Categories</t>
    </r>
  </si>
  <si>
    <t xml:space="preserve">If you add or remove major categories (like Housing, Food, Health, etc.), many formulas</t>
  </si>
  <si>
    <t xml:space="preserve">will need to be updated and it is very likely you'll miss something and end up introducing </t>
  </si>
  <si>
    <t xml:space="preserve">errors. Try to use the default set of categories or RENAME the categories, but avoid adding</t>
  </si>
  <si>
    <t xml:space="preserve">or removing the major categories.</t>
  </si>
  <si>
    <t xml:space="preserve">Step 2</t>
  </si>
  <si>
    <t xml:space="preserve">Define Your List of Accounts</t>
  </si>
  <si>
    <t xml:space="preserve">Edit the list of accounts that you want to include in the Transaction History worksheet by</t>
  </si>
  <si>
    <t xml:space="preserve">editing the Accounts worksheet. The list will populate the dropdown box in the Accounts</t>
  </si>
  <si>
    <t xml:space="preserve">column of the Transactions worksheet.</t>
  </si>
  <si>
    <r>
      <rPr>
        <b val="true"/>
        <sz val="10"/>
        <rFont val="Trebuchet MS"/>
        <family val="2"/>
        <charset val="1"/>
      </rPr>
      <t xml:space="preserve">TIP</t>
    </r>
    <r>
      <rPr>
        <sz val="10"/>
        <rFont val="Trebuchet MS"/>
        <family val="2"/>
        <charset val="1"/>
      </rPr>
      <t xml:space="preserve">: If you start each account name with a different letter, Excel's </t>
    </r>
    <r>
      <rPr>
        <b val="true"/>
        <sz val="10"/>
        <rFont val="Trebuchet MS"/>
        <family val="2"/>
        <charset val="1"/>
      </rPr>
      <t xml:space="preserve">autocomplete</t>
    </r>
    <r>
      <rPr>
        <sz val="10"/>
        <rFont val="Trebuchet MS"/>
        <family val="2"/>
        <charset val="1"/>
      </rPr>
      <t xml:space="preserve"> feature</t>
    </r>
  </si>
  <si>
    <t xml:space="preserve">will make entering the account much faster for you.</t>
  </si>
  <si>
    <r>
      <rPr>
        <b val="true"/>
        <sz val="10"/>
        <rFont val="Trebuchet MS"/>
        <family val="2"/>
        <charset val="1"/>
      </rPr>
      <t xml:space="preserve">Goals:</t>
    </r>
    <r>
      <rPr>
        <sz val="10"/>
        <rFont val="Trebuchet MS"/>
        <family val="2"/>
        <charset val="1"/>
      </rPr>
      <t xml:space="preserve"> The account list includes a place to list a Goal and the % column shows your progress</t>
    </r>
  </si>
  <si>
    <t xml:space="preserve">towards that goal. This may be useful for listing savings fund goals or check reserve amounts.</t>
  </si>
  <si>
    <t xml:space="preserve">Step 3</t>
  </si>
  <si>
    <t xml:space="preserve">Define Your Yearly Budget</t>
  </si>
  <si>
    <t xml:space="preserve">Define your budget using the Budget worksheet. Edit only the cells with the gray outline.</t>
  </si>
  <si>
    <t xml:space="preserve">How to Budget: Budgeting Tips</t>
  </si>
  <si>
    <t xml:space="preserve">See Vertex42.com or tips on budgeting.</t>
  </si>
  <si>
    <t xml:space="preserve">Vertex42 Blog: Budgeting</t>
  </si>
  <si>
    <r>
      <rPr>
        <b val="true"/>
        <sz val="10"/>
        <rFont val="Trebuchet MS"/>
        <family val="2"/>
        <charset val="1"/>
      </rPr>
      <t xml:space="preserve"> - For a Financial Year that does not start in January</t>
    </r>
    <r>
      <rPr>
        <sz val="10"/>
        <rFont val="Trebuchet MS"/>
        <family val="2"/>
        <charset val="1"/>
      </rPr>
      <t xml:space="preserve">: Before entering your yearly budget, </t>
    </r>
  </si>
  <si>
    <t xml:space="preserve">go to the Report worksheet and enter the "Year Begins" date. This will update the month</t>
  </si>
  <si>
    <t xml:space="preserve">labels in the Budget worksheet.</t>
  </si>
  <si>
    <r>
      <rPr>
        <sz val="10"/>
        <rFont val="Trebuchet MS"/>
        <family val="2"/>
        <charset val="1"/>
      </rPr>
      <t xml:space="preserve"> - You can </t>
    </r>
    <r>
      <rPr>
        <b val="true"/>
        <sz val="10"/>
        <rFont val="Trebuchet MS"/>
        <family val="2"/>
        <charset val="1"/>
      </rPr>
      <t xml:space="preserve">copy and paste the input cells</t>
    </r>
    <r>
      <rPr>
        <sz val="10"/>
        <rFont val="Trebuchet MS"/>
        <family val="2"/>
        <charset val="1"/>
      </rPr>
      <t xml:space="preserve"> within the Budget worksheet as needed. For example,</t>
    </r>
  </si>
  <si>
    <t xml:space="preserve">enter an average fuel cost in January, then copy the value to other months.</t>
  </si>
  <si>
    <r>
      <rPr>
        <b val="true"/>
        <sz val="10"/>
        <rFont val="Trebuchet MS"/>
        <family val="2"/>
        <charset val="1"/>
      </rPr>
      <t xml:space="preserve"> - Use formulas</t>
    </r>
    <r>
      <rPr>
        <sz val="10"/>
        <rFont val="Trebuchet MS"/>
        <family val="2"/>
        <charset val="1"/>
      </rPr>
      <t xml:space="preserve"> to do basic calculations like "=245/6" to divide 245 by 6 or "=34*2" to multipy</t>
    </r>
  </si>
  <si>
    <t xml:space="preserve">34 by 2, or "=34+12+45" to add a bunch of numbers. Formulas are entered using the </t>
  </si>
  <si>
    <t xml:space="preserve">equals "=" sign.</t>
  </si>
  <si>
    <t xml:space="preserve">Step 4</t>
  </si>
  <si>
    <t xml:space="preserve">Record Transactions</t>
  </si>
  <si>
    <t xml:space="preserve">The Transactions worksheet lets you record transactions for multiple accounts. Think of a</t>
  </si>
  <si>
    <r>
      <rPr>
        <b val="true"/>
        <sz val="10"/>
        <rFont val="Trebuchet MS"/>
        <family val="2"/>
        <charset val="1"/>
      </rPr>
      <t xml:space="preserve">PAYMENT</t>
    </r>
    <r>
      <rPr>
        <sz val="10"/>
        <rFont val="Trebuchet MS"/>
        <family val="2"/>
        <charset val="1"/>
      </rPr>
      <t xml:space="preserve"> as </t>
    </r>
    <r>
      <rPr>
        <i val="true"/>
        <sz val="10"/>
        <rFont val="Trebuchet MS"/>
        <family val="2"/>
        <charset val="1"/>
      </rPr>
      <t xml:space="preserve">money leaving the account</t>
    </r>
    <r>
      <rPr>
        <sz val="10"/>
        <rFont val="Trebuchet MS"/>
        <family val="2"/>
        <charset val="1"/>
      </rPr>
      <t xml:space="preserve"> and a </t>
    </r>
    <r>
      <rPr>
        <b val="true"/>
        <sz val="10"/>
        <rFont val="Trebuchet MS"/>
        <family val="2"/>
        <charset val="1"/>
      </rPr>
      <t xml:space="preserve">DEPOSIT</t>
    </r>
    <r>
      <rPr>
        <sz val="10"/>
        <rFont val="Trebuchet MS"/>
        <family val="2"/>
        <charset val="1"/>
      </rPr>
      <t xml:space="preserve"> as </t>
    </r>
    <r>
      <rPr>
        <i val="true"/>
        <sz val="10"/>
        <rFont val="Trebuchet MS"/>
        <family val="2"/>
        <charset val="1"/>
      </rPr>
      <t xml:space="preserve">money entering the account</t>
    </r>
    <r>
      <rPr>
        <sz val="10"/>
        <rFont val="Trebuchet MS"/>
        <family val="2"/>
        <charset val="1"/>
      </rPr>
      <t xml:space="preserve">.</t>
    </r>
  </si>
  <si>
    <t xml:space="preserve">Examples of different types of transactions are given below.</t>
  </si>
  <si>
    <r>
      <rPr>
        <b val="true"/>
        <sz val="10"/>
        <color rgb="FFFF0000"/>
        <rFont val="Trebuchet MS"/>
        <family val="2"/>
        <charset val="1"/>
      </rPr>
      <t xml:space="preserve">IMPORTANT</t>
    </r>
    <r>
      <rPr>
        <sz val="10"/>
        <rFont val="Trebuchet MS"/>
        <family val="2"/>
        <charset val="1"/>
      </rPr>
      <t xml:space="preserve">: You must </t>
    </r>
    <r>
      <rPr>
        <b val="true"/>
        <sz val="10"/>
        <rFont val="Trebuchet MS"/>
        <family val="2"/>
        <charset val="1"/>
      </rPr>
      <t xml:space="preserve">copy and paste entire rows</t>
    </r>
    <r>
      <rPr>
        <sz val="10"/>
        <rFont val="Trebuchet MS"/>
        <family val="2"/>
        <charset val="1"/>
      </rPr>
      <t xml:space="preserve"> when adding new rows, to ensure that all </t>
    </r>
  </si>
  <si>
    <t xml:space="preserve">the formatting, data validation, and formulas get copied correctly.</t>
  </si>
  <si>
    <t xml:space="preserve">THE MOST COMMON ERROR is inserting a new row and forgetting to copy formulas down.</t>
  </si>
  <si>
    <r>
      <rPr>
        <sz val="10"/>
        <rFont val="Trebuchet MS"/>
        <family val="2"/>
        <charset val="1"/>
      </rPr>
      <t xml:space="preserve">When you insert a blank row, </t>
    </r>
    <r>
      <rPr>
        <i val="true"/>
        <sz val="10"/>
        <rFont val="Trebuchet MS"/>
        <family val="2"/>
        <charset val="1"/>
      </rPr>
      <t xml:space="preserve">some</t>
    </r>
    <r>
      <rPr>
        <sz val="10"/>
        <rFont val="Trebuchet MS"/>
        <family val="2"/>
        <charset val="1"/>
      </rPr>
      <t xml:space="preserve"> formatting is copied from the row above it automatically,</t>
    </r>
  </si>
  <si>
    <t xml:space="preserve">but formulas and data validation are not copied. You can press CTRL+d after inserting a new</t>
  </si>
  <si>
    <t xml:space="preserve">row to quickly copy all formulas and formatting from the row immediately above.</t>
  </si>
  <si>
    <t xml:space="preserve">Use the screenshot below as a guide for how to enter transactions.</t>
  </si>
  <si>
    <r>
      <rPr>
        <b val="true"/>
        <sz val="10"/>
        <rFont val="Trebuchet MS"/>
        <family val="2"/>
        <charset val="1"/>
      </rPr>
      <t xml:space="preserve">Date</t>
    </r>
    <r>
      <rPr>
        <sz val="10"/>
        <rFont val="Trebuchet MS"/>
        <family val="2"/>
        <charset val="1"/>
      </rPr>
      <t xml:space="preserve">: To quickly enter the current date, use the keyboard shortcut CTRL+;</t>
    </r>
  </si>
  <si>
    <t xml:space="preserve">The list of dates to the right is used to populate the drop-down box. For other dates,</t>
  </si>
  <si>
    <t xml:space="preserve">you will need to enter the date manually. For a date in the current year, you can use the</t>
  </si>
  <si>
    <t xml:space="preserve">shortcut of just entering the month/day like 5/16.</t>
  </si>
  <si>
    <r>
      <rPr>
        <b val="true"/>
        <sz val="10"/>
        <rFont val="Trebuchet MS"/>
        <family val="2"/>
        <charset val="1"/>
      </rPr>
      <t xml:space="preserve">Num</t>
    </r>
    <r>
      <rPr>
        <sz val="10"/>
        <rFont val="Trebuchet MS"/>
        <family val="2"/>
        <charset val="1"/>
      </rPr>
      <t xml:space="preserve">: This column is usually used to list the check number, but you can also use it to enter </t>
    </r>
  </si>
  <si>
    <t xml:space="preserve">"DEP" for deposit, "TXFR" for transfer, "EFT" for electronic funds transfer, "ACH" for </t>
  </si>
  <si>
    <t xml:space="preserve">Automated Clearing House transactions, etc.</t>
  </si>
  <si>
    <r>
      <rPr>
        <b val="true"/>
        <sz val="10"/>
        <rFont val="Trebuchet MS"/>
        <family val="2"/>
        <charset val="1"/>
      </rPr>
      <t xml:space="preserve">Category</t>
    </r>
    <r>
      <rPr>
        <sz val="10"/>
        <rFont val="Trebuchet MS"/>
        <family val="2"/>
        <charset val="1"/>
      </rPr>
      <t xml:space="preserve">: The Category field is essential to the functionality of this workbook. The Category </t>
    </r>
  </si>
  <si>
    <t xml:space="preserve">is a dropdown list that gets its info from the Categories worksheet.</t>
  </si>
  <si>
    <t xml:space="preserve">The Category column uses conditional formatting to highlight the category PINK if the</t>
  </si>
  <si>
    <t xml:space="preserve">[Transfer]</t>
  </si>
  <si>
    <t xml:space="preserve">: Normal background color to identify Transfers</t>
  </si>
  <si>
    <t xml:space="preserve">category is not found in the Categories worksheet, BROWN if the category is not found in </t>
  </si>
  <si>
    <t xml:space="preserve">[Balance]</t>
  </si>
  <si>
    <t xml:space="preserve">: Normal background color to identify Beginning Balance</t>
  </si>
  <si>
    <t xml:space="preserve">the Yearly or Monthly worksheet, and GRAY if the category is blank, [Transfer], or [Balance].</t>
  </si>
  <si>
    <t xml:space="preserve">Blah Blah</t>
  </si>
  <si>
    <t xml:space="preserve">: Category not found in the Categories worksheet</t>
  </si>
  <si>
    <t xml:space="preserve">If the formatting isn't copied correctly, you'll lose this double-check feature. So again, this</t>
  </si>
  <si>
    <t xml:space="preserve">: Category not found in the Budget or Report worksheets</t>
  </si>
  <si>
    <t xml:space="preserve">spreadsheet is not error-proof.</t>
  </si>
  <si>
    <r>
      <rPr>
        <b val="true"/>
        <sz val="10"/>
        <color rgb="FFFF0000"/>
        <rFont val="Trebuchet MS"/>
        <family val="2"/>
        <charset val="1"/>
      </rPr>
      <t xml:space="preserve">IMPORTANT</t>
    </r>
    <r>
      <rPr>
        <sz val="10"/>
        <rFont val="Trebuchet MS"/>
        <family val="2"/>
        <charset val="1"/>
      </rPr>
      <t xml:space="preserve">: If you have chosen a category such as "Ted's Fund" and then later remove </t>
    </r>
  </si>
  <si>
    <t xml:space="preserve">"Ted's Fund" from the list in the Categories worksheet, it will not be changed in the Transactions </t>
  </si>
  <si>
    <t xml:space="preserve">table automatically. You will need to make sure that you find all the records that have used </t>
  </si>
  <si>
    <t xml:space="preserve">"Ted's Fund" as the Category and change them to something else.</t>
  </si>
  <si>
    <r>
      <rPr>
        <sz val="10"/>
        <color rgb="FFFF0000"/>
        <rFont val="Trebuchet MS"/>
        <family val="2"/>
        <charset val="1"/>
      </rPr>
      <t xml:space="preserve">Step 4-0: </t>
    </r>
    <r>
      <rPr>
        <b val="true"/>
        <sz val="10"/>
        <rFont val="Trebuchet MS"/>
        <family val="2"/>
        <charset val="1"/>
      </rPr>
      <t xml:space="preserve">Delete the Sample Rows</t>
    </r>
  </si>
  <si>
    <r>
      <rPr>
        <sz val="10"/>
        <color rgb="FFFF0000"/>
        <rFont val="Trebuchet MS"/>
        <family val="2"/>
        <charset val="1"/>
      </rPr>
      <t xml:space="preserve">Step 4-1: </t>
    </r>
    <r>
      <rPr>
        <b val="true"/>
        <sz val="10"/>
        <rFont val="Trebuchet MS"/>
        <family val="2"/>
        <charset val="1"/>
      </rPr>
      <t xml:space="preserve">Enter the beginning balance(s):</t>
    </r>
  </si>
  <si>
    <t xml:space="preserve">The Beginning Balance on JANUARY 1st for each account should be the first lines in the </t>
  </si>
  <si>
    <t xml:space="preserve">register. If an account has a Negative balance (like a Credit Card), enter the balance as a</t>
  </si>
  <si>
    <t xml:space="preserve">Positive value in the PAYMENT column. If an account has a Positive balance, enter the balance</t>
  </si>
  <si>
    <t xml:space="preserve">as a Positive value in the DEPOSIT column. Use the Account Balance column to compare to</t>
  </si>
  <si>
    <t xml:space="preserve">the balance shown on your bank or credit card statements.</t>
  </si>
  <si>
    <r>
      <rPr>
        <sz val="10"/>
        <color rgb="FFFF0000"/>
        <rFont val="Trebuchet MS"/>
        <family val="2"/>
        <charset val="1"/>
      </rPr>
      <t xml:space="preserve">Step 4-2: </t>
    </r>
    <r>
      <rPr>
        <b val="true"/>
        <sz val="10"/>
        <rFont val="Trebuchet MS"/>
        <family val="2"/>
        <charset val="1"/>
      </rPr>
      <t xml:space="preserve">Add New Transactions:</t>
    </r>
  </si>
  <si>
    <t xml:space="preserve">You will probably find that the fastest way to add new transactions is copy and paste similar </t>
  </si>
  <si>
    <r>
      <rPr>
        <sz val="10"/>
        <rFont val="Trebuchet MS"/>
        <family val="2"/>
        <charset val="1"/>
      </rPr>
      <t xml:space="preserve">previous transactions. You can select one or more </t>
    </r>
    <r>
      <rPr>
        <b val="true"/>
        <sz val="10"/>
        <rFont val="Trebuchet MS"/>
        <family val="2"/>
        <charset val="1"/>
      </rPr>
      <t xml:space="preserve">rows</t>
    </r>
    <r>
      <rPr>
        <sz val="10"/>
        <rFont val="Trebuchet MS"/>
        <family val="2"/>
        <charset val="1"/>
      </rPr>
      <t xml:space="preserve">, copy them, and then paste them</t>
    </r>
  </si>
  <si>
    <t xml:space="preserve">below the last transaction. Then, you just need to edit the cells that need to be changed.</t>
  </si>
  <si>
    <r>
      <rPr>
        <b val="true"/>
        <sz val="10"/>
        <rFont val="Trebuchet MS"/>
        <family val="2"/>
        <charset val="1"/>
      </rPr>
      <t xml:space="preserve">TIP</t>
    </r>
    <r>
      <rPr>
        <sz val="10"/>
        <rFont val="Trebuchet MS"/>
        <family val="2"/>
        <charset val="1"/>
      </rPr>
      <t xml:space="preserve">: Always leave the last row in the table BLANK so that you can easily add new rows. To </t>
    </r>
  </si>
  <si>
    <t xml:space="preserve">add new rows, select the last row of the table (row 57 in the image below) and drag the fill</t>
  </si>
  <si>
    <t xml:space="preserve">handle down to copy the row down to create as many new rows as you need.</t>
  </si>
  <si>
    <t xml:space="preserve">Recording a SPLIT Transaction</t>
  </si>
  <si>
    <t xml:space="preserve">If a single transaction needs to be allocated to multiple budget categories, you need to create</t>
  </si>
  <si>
    <r>
      <rPr>
        <sz val="10"/>
        <rFont val="Trebuchet MS"/>
        <family val="2"/>
        <charset val="1"/>
      </rPr>
      <t xml:space="preserve">a </t>
    </r>
    <r>
      <rPr>
        <b val="true"/>
        <sz val="10"/>
        <rFont val="Trebuchet MS"/>
        <family val="2"/>
        <charset val="1"/>
      </rPr>
      <t xml:space="preserve">SPLIT</t>
    </r>
    <r>
      <rPr>
        <sz val="10"/>
        <rFont val="Trebuchet MS"/>
        <family val="2"/>
        <charset val="1"/>
      </rPr>
      <t xml:space="preserve"> transaction. You can do this by splitting the transaction into multiple transactions - </t>
    </r>
  </si>
  <si>
    <t xml:space="preserve">one for each category. You can use the MEMO field to indicate that the transaction is a "Split".</t>
  </si>
  <si>
    <t xml:space="preserve">ACCOUNT   DATE    NUM   PAYEE    MEMO    CATEGORY    PAYMENT</t>
  </si>
  <si>
    <t xml:space="preserve">Checking  1/1/10  2032  Target   Split   Clothing      23.10</t>
  </si>
  <si>
    <t xml:space="preserve">Checking  1/1/10  2032  Target   Split   Groceries     45.15</t>
  </si>
  <si>
    <t xml:space="preserve">Checking  1/1/10  2032  Target   Split   Supplies      25.04</t>
  </si>
  <si>
    <r>
      <rPr>
        <b val="true"/>
        <sz val="10"/>
        <rFont val="Trebuchet MS"/>
        <family val="2"/>
        <charset val="1"/>
      </rPr>
      <t xml:space="preserve">Tip:</t>
    </r>
    <r>
      <rPr>
        <sz val="10"/>
        <rFont val="Trebuchet MS"/>
        <family val="2"/>
        <charset val="1"/>
      </rPr>
      <t xml:space="preserve"> If you want to verify the total amount of the split transaction, you can do a quick</t>
    </r>
  </si>
  <si>
    <t xml:space="preserve">calculation off to the side of the table using an Excel formula, like "=SUM(H13:H15)"</t>
  </si>
  <si>
    <t xml:space="preserve">Recording a [Transfer] Between Spending Accounts</t>
  </si>
  <si>
    <t xml:space="preserve">Record a transfer by listing two transactions (one PAYMENT, one DEPOSIT) to offset each other.</t>
  </si>
  <si>
    <t xml:space="preserve">Choose "[Transfer]" as the Category for both transactions. For example, a $250 credit card</t>
  </si>
  <si>
    <t xml:space="preserve">payment would be recorded as a transfer FROM your checking TO your credit card account:</t>
  </si>
  <si>
    <t xml:space="preserve">ACCOUNT     DATE    NUM   PAYEE            CATEGORY    PAYMENT  DEPOSIT</t>
  </si>
  <si>
    <t xml:space="preserve">CreditCard  1/1/10  TXFR  [From Checking]  [Transfer]            150.00</t>
  </si>
  <si>
    <t xml:space="preserve">Checking    1/1/10  TXFR  [To CreditCard]  [Transfer]   150.00</t>
  </si>
  <si>
    <r>
      <rPr>
        <b val="true"/>
        <sz val="10"/>
        <rFont val="Trebuchet MS"/>
        <family val="2"/>
        <charset val="1"/>
      </rPr>
      <t xml:space="preserve">NOTE</t>
    </r>
    <r>
      <rPr>
        <sz val="10"/>
        <rFont val="Trebuchet MS"/>
        <family val="2"/>
        <charset val="1"/>
      </rPr>
      <t xml:space="preserve">: The above example assumes that the "payment" to your Credit Card is to pay off the</t>
    </r>
  </si>
  <si>
    <t xml:space="preserve">charges that you have already recorded earlier in the Transaction History table for the </t>
  </si>
  <si>
    <t xml:space="preserve">CreditCard account. If you are NOT recording individual CreditCard transactions using the</t>
  </si>
  <si>
    <t xml:space="preserve">Transactions worksheet, or part of the $150.00 was to pay down an outstanding debt, then a </t>
  </si>
  <si>
    <t xml:space="preserve">credit card payment would look like one of the following, where "Credit Card #1" is a category</t>
  </si>
  <si>
    <t xml:space="preserve">under Obligations.</t>
  </si>
  <si>
    <t xml:space="preserve">Example 1: Not using Credit Card #1 any more, but still owe money on it.</t>
  </si>
  <si>
    <t xml:space="preserve">ACCOUNT     DATE    NUM   PAYEE           CATEGORY        PAYMENT</t>
  </si>
  <si>
    <t xml:space="preserve">Checking    1/1/10        Credit Card     Credit Card #1   150.00</t>
  </si>
  <si>
    <t xml:space="preserve">Example 2: A portion of a credit card payment used to pay down $25.00 of outstanding debt.</t>
  </si>
  <si>
    <t xml:space="preserve">ACCOUNT     DATE    NUM   PAYEE           MEMO   CATEGORY      PAYMENT  DEPOSIT</t>
  </si>
  <si>
    <t xml:space="preserve">CreditCard  1/1/10  TXFR  [From Checking]        [Transfer]              150.00</t>
  </si>
  <si>
    <t xml:space="preserve">Checking    1/1/10  TXFR  [To CreditCard] Split  [Transfer]     125.00</t>
  </si>
  <si>
    <t xml:space="preserve">Checking    1/1/10  TXFR  [To CreditCard] Split  Credit Card #1  25.00</t>
  </si>
  <si>
    <t xml:space="preserve">Recording a [Transfer] To SAVINGS</t>
  </si>
  <si>
    <r>
      <rPr>
        <sz val="10"/>
        <rFont val="Trebuchet MS"/>
        <family val="2"/>
        <charset val="1"/>
      </rPr>
      <t xml:space="preserve">When budgeting, you </t>
    </r>
    <r>
      <rPr>
        <b val="true"/>
        <sz val="10"/>
        <rFont val="Trebuchet MS"/>
        <family val="2"/>
        <charset val="1"/>
      </rPr>
      <t xml:space="preserve">treat a transfer to Savings as an expense</t>
    </r>
    <r>
      <rPr>
        <sz val="10"/>
        <rFont val="Trebuchet MS"/>
        <family val="2"/>
        <charset val="1"/>
      </rPr>
      <t xml:space="preserve">. You'll notice in the Budget</t>
    </r>
  </si>
  <si>
    <t xml:space="preserve">worksheet that there are multiple savings goals listed as sub-categories under the main</t>
  </si>
  <si>
    <t xml:space="preserve">"To Savings" category. Instead of just throwing money into Savings, you should allocate the </t>
  </si>
  <si>
    <t xml:space="preserve">money to specific savings goals based on percentages. For example, 50% to your Emergency</t>
  </si>
  <si>
    <t xml:space="preserve">Fund, 25% to Retirement, etc. You do this by recording the transfer as a SPLIT transaction:</t>
  </si>
  <si>
    <t xml:space="preserve">In the example below, the CATEGORY for the Savings account transaction is "[Transfer]"</t>
  </si>
  <si>
    <t xml:space="preserve">while the CATEGORY for the Checking account transaction(s) are budget sub-categories.</t>
  </si>
  <si>
    <t xml:space="preserve">ACCOUNT   DATE    NUM   PAYEE            CATEGORY       PAYMENT   DEPOSIT</t>
  </si>
  <si>
    <t xml:space="preserve">Savings   1/1/10  TXFR  [From Checking]  [Transfer]                200.00</t>
  </si>
  <si>
    <t xml:space="preserve">Checking  1/1/10  TXFR  [To Savings]     Emergency Fund  100.00</t>
  </si>
  <si>
    <t xml:space="preserve">Checking  1/1/10  TXFR  [To Savings]     Retirement       50.00</t>
  </si>
  <si>
    <t xml:space="preserve">Checking  1/1/10  TXFR  [To Savings]     College Fund     50.00</t>
  </si>
  <si>
    <t xml:space="preserve">Recording a Return or Refund</t>
  </si>
  <si>
    <t xml:space="preserve">A very common approach for recording returns or refunds is to record them as a negative</t>
  </si>
  <si>
    <t xml:space="preserve">expense. As an example, let's say you purchased a blender from a department store and</t>
  </si>
  <si>
    <t xml:space="preserve">allocated the payment to your "Appliances" category. After returning the blender, the store</t>
  </si>
  <si>
    <t xml:space="preserve">credits your card. Instead of entering the credit as a deposit, enter the amount as a negative</t>
  </si>
  <si>
    <t xml:space="preserve">payment as shown below. Doing this will credit the correct budget category instead of </t>
  </si>
  <si>
    <t xml:space="preserve">treating the return as income.</t>
  </si>
  <si>
    <t xml:space="preserve">Original Transaction:</t>
  </si>
  <si>
    <t xml:space="preserve">CreditCard  1/1/10        The Big Store    Appliances    50.00</t>
  </si>
  <si>
    <t xml:space="preserve">Recording the Return:</t>
  </si>
  <si>
    <t xml:space="preserve">CreditCard  1/5/10        The Big Store    Appliances   -50.00</t>
  </si>
  <si>
    <t xml:space="preserve">Budgeting for Known Future Expenses (e.g. car, holiday, vacation, etc.)</t>
  </si>
  <si>
    <t xml:space="preserve">For large payments that are made once every few months or once a year, it is common to</t>
  </si>
  <si>
    <t xml:space="preserve">estimate a monthly budget amount and transfer the monthly amount into a temporary</t>
  </si>
  <si>
    <t xml:space="preserve">savings account so that you have enough money available when you need to pay the bill.</t>
  </si>
  <si>
    <t xml:space="preserve">The transfers are recorded as expenses at the time the money is transferred as explained</t>
  </si>
  <si>
    <t xml:space="preserve">above in the section "Recording a [Transfer] to SAVINGS."</t>
  </si>
  <si>
    <t xml:space="preserve">If you are recording those transfers to savings each month as an expense, then what do</t>
  </si>
  <si>
    <t xml:space="preserve">you do when it comes time to pay the bill? You don't want to record the expense twice.</t>
  </si>
  <si>
    <t xml:space="preserve">If you can pay directly from your Savings account:</t>
  </si>
  <si>
    <t xml:space="preserve">You have already recorded the payments as expenses when you transferred the money to</t>
  </si>
  <si>
    <t xml:space="preserve">Savings, so leave the Category blank when recording the payment. The payment will not</t>
  </si>
  <si>
    <t xml:space="preserve">show up in your budget report a second time (because the Category column is blank).</t>
  </si>
  <si>
    <t xml:space="preserve">Savings   6/1/14  chk   ABC Insurance                   198.00</t>
  </si>
  <si>
    <t xml:space="preserve">If you can't pay directly from your Savings account:</t>
  </si>
  <si>
    <t xml:space="preserve">First transfer the amount saved from Savings to Checking, recording the transfer as a </t>
  </si>
  <si>
    <t xml:space="preserve">credit to the expense category. Then, record the payment from Checking like normal.</t>
  </si>
  <si>
    <t xml:space="preserve">1. Record the Transfer from Savings to Checking as a Credit to the Expense Category</t>
  </si>
  <si>
    <t xml:space="preserve">Savings   6/1/14  TXFR  [To Checking]    [Transfer]      200.00</t>
  </si>
  <si>
    <t xml:space="preserve">Checking  6/1/14  TXFR  [From Savings]   Insurance                 200.00</t>
  </si>
  <si>
    <t xml:space="preserve">2. Record the Payment from Checking:</t>
  </si>
  <si>
    <t xml:space="preserve">Checking  6/1/14  1023  ABC Insurance    Insurance       198.00</t>
  </si>
  <si>
    <t xml:space="preserve">In the above example, the actual payment of 198.00 was lower than the previously budgeted</t>
  </si>
  <si>
    <t xml:space="preserve">total expense of 200.00, so you could end up seeing a value of -2.00 in the Actual column</t>
  </si>
  <si>
    <t xml:space="preserve">of the report worksheet. This is similar to what you might see if you received a refund or</t>
  </si>
  <si>
    <t xml:space="preserve">return for something you paid in a previous month.</t>
  </si>
  <si>
    <t xml:space="preserve">Budgeting for Known Future Expenses - Without Transfers Between Accounts</t>
  </si>
  <si>
    <r>
      <rPr>
        <sz val="10"/>
        <rFont val="Trebuchet MS"/>
        <family val="2"/>
        <charset val="1"/>
      </rPr>
      <t xml:space="preserve">To </t>
    </r>
    <r>
      <rPr>
        <b val="true"/>
        <sz val="10"/>
        <rFont val="Trebuchet MS"/>
        <family val="2"/>
        <charset val="1"/>
      </rPr>
      <t xml:space="preserve">allocate</t>
    </r>
    <r>
      <rPr>
        <sz val="10"/>
        <rFont val="Trebuchet MS"/>
        <family val="2"/>
        <charset val="1"/>
      </rPr>
      <t xml:space="preserve"> money to a savings or expense fund without transferring the money to a different</t>
    </r>
  </si>
  <si>
    <t xml:space="preserve">account, you will need to add a pair of offset transactions for each allocation. The first entry</t>
  </si>
  <si>
    <t xml:space="preserve">includes the budget category and the second entry does not. The payment and deposit amounts</t>
  </si>
  <si>
    <t xml:space="preserve">offset each other, so the account balance does not change. When you make the real payment,</t>
  </si>
  <si>
    <t xml:space="preserve">you leave the Category blank. The following shows what this might look like for a quarterly</t>
  </si>
  <si>
    <t xml:space="preserve">health insurance payment, with monthly budget allocations.</t>
  </si>
  <si>
    <t xml:space="preserve">ACCOUNT   DATE    NUM   PAYEE            CATEGORY           PAYMENT   DEPOSIT</t>
  </si>
  <si>
    <t xml:space="preserve">Checking  1/1/10        [Allocation]     Health Insurance   200.00</t>
  </si>
  <si>
    <t xml:space="preserve">Checking  1/1/10        [Allocation]                                  200.00</t>
  </si>
  <si>
    <t xml:space="preserve">Checking  2/1/10        [Allocation]     Health Insurance   200.00</t>
  </si>
  <si>
    <t xml:space="preserve">Checking  2/1/10        [Allocation]                                  200.00</t>
  </si>
  <si>
    <t xml:space="preserve">Checking  3/1/10        [Allocation]     Health Insurance   200.00</t>
  </si>
  <si>
    <t xml:space="preserve">Checking  3/1/10        [Allocation]                                  200.00</t>
  </si>
  <si>
    <t xml:space="preserve">Checking  3/15/10       ABC Insurance                       600.00</t>
  </si>
  <si>
    <t xml:space="preserve">Tracking the Balance of Savings and Expense Funds</t>
  </si>
  <si>
    <t xml:space="preserve">If you choose to keep allocated funds within your spending account, you may want to keep</t>
  </si>
  <si>
    <t xml:space="preserve">track of how much in your spending account is free to be used for other purposes and how</t>
  </si>
  <si>
    <t xml:space="preserve">much has been allocated to future expenses. There are a couple methods for doing that:</t>
  </si>
  <si>
    <t xml:space="preserve">Method 1: Define a Virtual Sub-Account in the Accounts worksheet</t>
  </si>
  <si>
    <t xml:space="preserve">Using this method, you record entries in the Transactions worksheet just as you would if you</t>
  </si>
  <si>
    <t xml:space="preserve">were transferring real money between accounts. Your bank statement will not show these</t>
  </si>
  <si>
    <t xml:space="preserve">transactions because you are only listing them in your own spreadsheet. When you reconcile</t>
  </si>
  <si>
    <t xml:space="preserve">with your bank statements, remember to add the balances for the sub-accounts to the balance</t>
  </si>
  <si>
    <t xml:space="preserve">of the main account.</t>
  </si>
  <si>
    <t xml:space="preserve">Method 2: Use a Separate Worksheet to Track Savings and Expense Funds</t>
  </si>
  <si>
    <r>
      <rPr>
        <sz val="10"/>
        <rFont val="Trebuchet MS"/>
        <family val="2"/>
        <charset val="1"/>
      </rPr>
      <t xml:space="preserve">You can use the </t>
    </r>
    <r>
      <rPr>
        <b val="true"/>
        <sz val="10"/>
        <rFont val="Trebuchet MS"/>
        <family val="2"/>
        <charset val="1"/>
      </rPr>
      <t xml:space="preserve">Goals</t>
    </r>
    <r>
      <rPr>
        <sz val="10"/>
        <rFont val="Trebuchet MS"/>
        <family val="2"/>
        <charset val="1"/>
      </rPr>
      <t xml:space="preserve"> worksheet to track any fund balance that you want to. You will need to</t>
    </r>
  </si>
  <si>
    <t xml:space="preserve">update the Goals worksheet in addition to recording the allocations in the Transactions</t>
  </si>
  <si>
    <t xml:space="preserve">worksheet. The Goals worksheet is only for tracking the balance and is not linked to your</t>
  </si>
  <si>
    <t xml:space="preserve">other budget worksheets.</t>
  </si>
  <si>
    <r>
      <rPr>
        <sz val="10"/>
        <color rgb="FFFF0000"/>
        <rFont val="Trebuchet MS"/>
        <family val="2"/>
        <charset val="1"/>
      </rPr>
      <t xml:space="preserve">Step 4-3: </t>
    </r>
    <r>
      <rPr>
        <b val="true"/>
        <sz val="10"/>
        <rFont val="Trebuchet MS"/>
        <family val="2"/>
        <charset val="1"/>
      </rPr>
      <t xml:space="preserve">Record "Cleared" Transactions.</t>
    </r>
  </si>
  <si>
    <t xml:space="preserve">When you see that charges have been processed or "cleared" by your bank, you should </t>
  </si>
  <si>
    <r>
      <rPr>
        <sz val="10"/>
        <rFont val="Trebuchet MS"/>
        <family val="2"/>
        <charset val="1"/>
      </rPr>
      <t xml:space="preserve">enter a "c" in the </t>
    </r>
    <r>
      <rPr>
        <b val="true"/>
        <sz val="10"/>
        <rFont val="Trebuchet MS"/>
        <family val="2"/>
        <charset val="1"/>
      </rPr>
      <t xml:space="preserve">reconcile (R)</t>
    </r>
    <r>
      <rPr>
        <sz val="10"/>
        <rFont val="Trebuchet MS"/>
        <family val="2"/>
        <charset val="1"/>
      </rPr>
      <t xml:space="preserve"> column for that transaction.</t>
    </r>
  </si>
  <si>
    <r>
      <rPr>
        <sz val="10"/>
        <rFont val="Trebuchet MS"/>
        <family val="2"/>
        <charset val="1"/>
      </rPr>
      <t xml:space="preserve">The </t>
    </r>
    <r>
      <rPr>
        <b val="true"/>
        <sz val="10"/>
        <rFont val="Trebuchet MS"/>
        <family val="2"/>
        <charset val="1"/>
      </rPr>
      <t xml:space="preserve">Cleared Balance</t>
    </r>
    <r>
      <rPr>
        <sz val="10"/>
        <rFont val="Trebuchet MS"/>
        <family val="2"/>
        <charset val="1"/>
      </rPr>
      <t xml:space="preserve"> in the transaction history table shows the Account balance for the</t>
    </r>
  </si>
  <si>
    <t xml:space="preserve">transactions marked "R" for reconciled or "c" for cleared. This allows you to compare the </t>
  </si>
  <si>
    <t xml:space="preserve">Cleared Balance with the current balance shown on your bank statements.</t>
  </si>
  <si>
    <r>
      <rPr>
        <sz val="10"/>
        <rFont val="Trebuchet MS"/>
        <family val="2"/>
        <charset val="1"/>
      </rPr>
      <t xml:space="preserve">The </t>
    </r>
    <r>
      <rPr>
        <b val="true"/>
        <sz val="10"/>
        <rFont val="Trebuchet MS"/>
        <family val="2"/>
        <charset val="1"/>
      </rPr>
      <t xml:space="preserve">Account Balance</t>
    </r>
    <r>
      <rPr>
        <sz val="10"/>
        <rFont val="Trebuchet MS"/>
        <family val="2"/>
        <charset val="1"/>
      </rPr>
      <t xml:space="preserve"> reflects your </t>
    </r>
    <r>
      <rPr>
        <b val="true"/>
        <sz val="10"/>
        <rFont val="Trebuchet MS"/>
        <family val="2"/>
        <charset val="1"/>
      </rPr>
      <t xml:space="preserve">actual or effective balance</t>
    </r>
    <r>
      <rPr>
        <sz val="10"/>
        <rFont val="Trebuchet MS"/>
        <family val="2"/>
        <charset val="1"/>
      </rPr>
      <t xml:space="preserve"> and is the one you should be </t>
    </r>
  </si>
  <si>
    <t xml:space="preserve">looking at to stay on budget. The Cleared Balance is for comparing to your bank and credit </t>
  </si>
  <si>
    <t xml:space="preserve">card statements. For example, when you write a check to a friend, it won't show up in your </t>
  </si>
  <si>
    <t xml:space="preserve">bank account until they cash it. You should record the transaction immediately, to help you </t>
  </si>
  <si>
    <t xml:space="preserve">stay on budget, but until the check shows up on your bank statement, your Cleared Balance </t>
  </si>
  <si>
    <t xml:space="preserve">will be different from the Account Balance (until you enter a "c" or "R" in the reconcile column).</t>
  </si>
  <si>
    <r>
      <rPr>
        <sz val="10"/>
        <color rgb="FFFF0000"/>
        <rFont val="Trebuchet MS"/>
        <family val="2"/>
        <charset val="1"/>
      </rPr>
      <t xml:space="preserve">Step 4-4: </t>
    </r>
    <r>
      <rPr>
        <b val="true"/>
        <sz val="10"/>
        <rFont val="Trebuchet MS"/>
        <family val="2"/>
        <charset val="1"/>
      </rPr>
      <t xml:space="preserve">Reconcile Your Accounts</t>
    </r>
  </si>
  <si>
    <t xml:space="preserve">You should reconcile your accounts at least one a month. Reconciling is also commonly known </t>
  </si>
  <si>
    <r>
      <rPr>
        <sz val="10"/>
        <rFont val="Trebuchet MS"/>
        <family val="2"/>
        <charset val="1"/>
      </rPr>
      <t xml:space="preserve">as "</t>
    </r>
    <r>
      <rPr>
        <b val="true"/>
        <sz val="10"/>
        <rFont val="Trebuchet MS"/>
        <family val="2"/>
        <charset val="1"/>
      </rPr>
      <t xml:space="preserve">balancing your checkbook</t>
    </r>
    <r>
      <rPr>
        <sz val="10"/>
        <rFont val="Trebuchet MS"/>
        <family val="2"/>
        <charset val="1"/>
      </rPr>
      <t xml:space="preserve">".</t>
    </r>
  </si>
  <si>
    <t xml:space="preserve">A. Get your bank and credit card statements</t>
  </si>
  <si>
    <t xml:space="preserve">B. Review your statements for errors and fraudulent charges</t>
  </si>
  <si>
    <t xml:space="preserve">C. Your statements may include ATM fees, bank fees, or other transactions that you forget</t>
  </si>
  <si>
    <t xml:space="preserve">to include in the Transactions worksheet. Add them.</t>
  </si>
  <si>
    <t xml:space="preserve">D. Verify that the Cleared Balance (as of the Ending Statement Date) in the Transactions</t>
  </si>
  <si>
    <t xml:space="preserve">worksheet matches the Statement Balance.</t>
  </si>
  <si>
    <t xml:space="preserve">E. Enter an "R" in the reconcile (R) column for every transaction that shows up on your</t>
  </si>
  <si>
    <t xml:space="preserve">bank statement.</t>
  </si>
  <si>
    <r>
      <rPr>
        <b val="true"/>
        <sz val="10"/>
        <rFont val="Trebuchet MS"/>
        <family val="2"/>
        <charset val="1"/>
      </rPr>
      <t xml:space="preserve">TIP</t>
    </r>
    <r>
      <rPr>
        <sz val="10"/>
        <rFont val="Trebuchet MS"/>
        <family val="2"/>
        <charset val="1"/>
      </rPr>
      <t xml:space="preserve">: If you are familiar with using Excel lists or tables, you can use autofiltering to filter the</t>
    </r>
  </si>
  <si>
    <t xml:space="preserve">transaction history table to show a single account at a time.</t>
  </si>
  <si>
    <r>
      <rPr>
        <sz val="10"/>
        <color rgb="FFFF0000"/>
        <rFont val="Trebuchet MS"/>
        <family val="2"/>
        <charset val="1"/>
      </rPr>
      <t xml:space="preserve">Step 4-5: </t>
    </r>
    <r>
      <rPr>
        <b val="true"/>
        <sz val="10"/>
        <rFont val="Trebuchet MS"/>
        <family val="2"/>
        <charset val="1"/>
      </rPr>
      <t xml:space="preserve">Check Formulas</t>
    </r>
  </si>
  <si>
    <t xml:space="preserve">If you do any type of customization, you should check that formulas in the spreadsheet are</t>
  </si>
  <si>
    <t xml:space="preserve">still referring to the correct cells.</t>
  </si>
  <si>
    <t xml:space="preserve">Step 5</t>
  </si>
  <si>
    <t xml:space="preserve">Track Your Progress</t>
  </si>
  <si>
    <r>
      <rPr>
        <sz val="10"/>
        <rFont val="Trebuchet MS"/>
        <family val="2"/>
        <charset val="1"/>
      </rPr>
      <t xml:space="preserve">A very important part of </t>
    </r>
    <r>
      <rPr>
        <b val="true"/>
        <sz val="10"/>
        <rFont val="Trebuchet MS"/>
        <family val="2"/>
        <charset val="1"/>
      </rPr>
      <t xml:space="preserve">good money management</t>
    </r>
    <r>
      <rPr>
        <sz val="10"/>
        <rFont val="Trebuchet MS"/>
        <family val="2"/>
        <charset val="1"/>
      </rPr>
      <t xml:space="preserve"> is </t>
    </r>
    <r>
      <rPr>
        <i val="true"/>
        <sz val="10"/>
        <rFont val="Trebuchet MS"/>
        <family val="2"/>
        <charset val="1"/>
      </rPr>
      <t xml:space="preserve">keeping track of how your current </t>
    </r>
  </si>
  <si>
    <r>
      <rPr>
        <i val="true"/>
        <sz val="10"/>
        <rFont val="Trebuchet MS"/>
        <family val="2"/>
        <charset val="1"/>
      </rPr>
      <t xml:space="preserve">spending compares to your budget</t>
    </r>
    <r>
      <rPr>
        <sz val="10"/>
        <rFont val="Trebuchet MS"/>
        <family val="2"/>
        <charset val="1"/>
      </rPr>
      <t xml:space="preserve">. You might check your budget status on a weekly or even </t>
    </r>
  </si>
  <si>
    <t xml:space="preserve">daily basis, but you should at least manage your money on a monthly basis.</t>
  </si>
  <si>
    <t xml:space="preserve">Using the Report Worksheet</t>
  </si>
  <si>
    <r>
      <rPr>
        <sz val="10"/>
        <rFont val="Trebuchet MS"/>
        <family val="2"/>
        <charset val="1"/>
      </rPr>
      <t xml:space="preserve">Use the </t>
    </r>
    <r>
      <rPr>
        <b val="true"/>
        <sz val="10"/>
        <rFont val="Trebuchet MS"/>
        <family val="2"/>
        <charset val="1"/>
      </rPr>
      <t xml:space="preserve">Report</t>
    </r>
    <r>
      <rPr>
        <sz val="10"/>
        <rFont val="Trebuchet MS"/>
        <family val="2"/>
        <charset val="1"/>
      </rPr>
      <t xml:space="preserve"> worksheet to compare your budget to your actual spending throughout </t>
    </r>
  </si>
  <si>
    <t xml:space="preserve">the month. Change the month by entering the month number (1 for Jan., 2 for Feb., etc.).</t>
  </si>
  <si>
    <t xml:space="preserve">The Report pulls the budget info from the Budget worksheet and the actual spending from </t>
  </si>
  <si>
    <t xml:space="preserve">the Transactions worksheet, so you can view the report at any time during the month and</t>
  </si>
  <si>
    <t xml:space="preserve">see how much you have left (or how much you have overspent) in each category.</t>
  </si>
  <si>
    <r>
      <rPr>
        <b val="true"/>
        <sz val="10"/>
        <rFont val="Trebuchet MS"/>
        <family val="2"/>
        <charset val="1"/>
      </rPr>
      <t xml:space="preserve">IMPORTANT</t>
    </r>
    <r>
      <rPr>
        <sz val="10"/>
        <rFont val="Trebuchet MS"/>
        <family val="2"/>
        <charset val="1"/>
      </rPr>
      <t xml:space="preserve">: If the Report worksheet does not appear to be pulling information from the</t>
    </r>
  </si>
  <si>
    <t xml:space="preserve">Transactions worksheet, please see Step 4-5 above (Check Formulas).</t>
  </si>
  <si>
    <t xml:space="preserve">Using the YearlyReport Worksheet</t>
  </si>
  <si>
    <t xml:space="preserve">The YearlyReport worksheet is very similar to the Budget worksheet except that it calculates</t>
  </si>
  <si>
    <t xml:space="preserve">amounts from the Transactions worksheet to show you an Income and Expense report.</t>
  </si>
  <si>
    <t xml:space="preserve">If you customize budget categories, you will need to make sure to edit the YearlyReport</t>
  </si>
  <si>
    <t xml:space="preserve">worksheet so that all budget categories match.</t>
  </si>
  <si>
    <t xml:space="preserve">Using the Goals Worksheet</t>
  </si>
  <si>
    <t xml:space="preserve">If you want to track separate short-term and long-term savings goals, you can use the Goals</t>
  </si>
  <si>
    <t xml:space="preserve">worksheet.</t>
  </si>
  <si>
    <t xml:space="preserve">Yearly Budget Planner</t>
  </si>
  <si>
    <t xml:space="preserve">Starting Balance</t>
  </si>
  <si>
    <t xml:space="preserve">[42]</t>
  </si>
  <si>
    <t xml:space="preserve">Total</t>
  </si>
  <si>
    <t xml:space="preserve">Avg</t>
  </si>
  <si>
    <t xml:space="preserve">Total Income</t>
  </si>
  <si>
    <t xml:space="preserve">Total Expenses</t>
  </si>
  <si>
    <t xml:space="preserve">NET (Income - Expenses)</t>
  </si>
  <si>
    <t xml:space="preserve">Projected End Balance</t>
  </si>
  <si>
    <t xml:space="preserve">Monthly</t>
  </si>
  <si>
    <t xml:space="preserve">Average</t>
  </si>
  <si>
    <t xml:space="preserve">INCOME</t>
  </si>
  <si>
    <t xml:space="preserve">Salary</t>
  </si>
  <si>
    <t xml:space="preserve">Interest Income</t>
  </si>
  <si>
    <t xml:space="preserve">Dividends</t>
  </si>
  <si>
    <t xml:space="preserve">Gifts Received</t>
  </si>
  <si>
    <t xml:space="preserve">Refunds/Reimbursements</t>
  </si>
  <si>
    <t xml:space="preserve">Financial Aid</t>
  </si>
  <si>
    <t xml:space="preserve">Rental Income</t>
  </si>
  <si>
    <t xml:space="preserve">INCOME-Other</t>
  </si>
  <si>
    <t xml:space="preserve">TO SAVINGS</t>
  </si>
  <si>
    <t xml:space="preserve">Emergency Fund</t>
  </si>
  <si>
    <t xml:space="preserve">Retirement Fund</t>
  </si>
  <si>
    <t xml:space="preserve">Investments</t>
  </si>
  <si>
    <t xml:space="preserve">Taxes</t>
  </si>
  <si>
    <t xml:space="preserve">Sneha Visa</t>
  </si>
  <si>
    <t xml:space="preserve">India Visit</t>
  </si>
  <si>
    <t xml:space="preserve">Vacation Fund</t>
  </si>
  <si>
    <t xml:space="preserve">SAVINGS -Other</t>
  </si>
  <si>
    <t xml:space="preserve">% of Income</t>
  </si>
  <si>
    <t xml:space="preserve">FAMILY SUPPORT</t>
  </si>
  <si>
    <t xml:space="preserve">Monthly support</t>
  </si>
  <si>
    <t xml:space="preserve">Others</t>
  </si>
  <si>
    <t xml:space="preserve">HOUSING</t>
  </si>
  <si>
    <t xml:space="preserve">Mortgage/Rent</t>
  </si>
  <si>
    <t xml:space="preserve">Furnishings/Appliances</t>
  </si>
  <si>
    <t xml:space="preserve">UTILITIES</t>
  </si>
  <si>
    <t xml:space="preserve">Electricity</t>
  </si>
  <si>
    <t xml:space="preserve">Phone</t>
  </si>
  <si>
    <t xml:space="preserve">FOOD</t>
  </si>
  <si>
    <t xml:space="preserve">Groceries</t>
  </si>
  <si>
    <t xml:space="preserve">Dining/Eating Out</t>
  </si>
  <si>
    <t xml:space="preserve">FOOD - Other</t>
  </si>
  <si>
    <t xml:space="preserve">TRANSPORTATION</t>
  </si>
  <si>
    <t xml:space="preserve">Bus/Taxi/Train Fare</t>
  </si>
  <si>
    <t xml:space="preserve">TRANSPORTATION - Other</t>
  </si>
  <si>
    <t xml:space="preserve">HEALTH</t>
  </si>
  <si>
    <t xml:space="preserve">Health Insurance</t>
  </si>
  <si>
    <t xml:space="preserve">Doctor/Dentist/Optometrist</t>
  </si>
  <si>
    <t xml:space="preserve">Medicine/Drugs</t>
  </si>
  <si>
    <t xml:space="preserve">HEALTH - Other</t>
  </si>
  <si>
    <t xml:space="preserve">DAILY LIVING</t>
  </si>
  <si>
    <t xml:space="preserve">Clothing</t>
  </si>
  <si>
    <t xml:space="preserve">Personal Supplies</t>
  </si>
  <si>
    <t xml:space="preserve">Salon/Barber</t>
  </si>
  <si>
    <t xml:space="preserve">DAILY LIVING - Other</t>
  </si>
  <si>
    <t xml:space="preserve">CHILDREN</t>
  </si>
  <si>
    <t xml:space="preserve">Children:Clothing</t>
  </si>
  <si>
    <t xml:space="preserve">CHILDREN - Other</t>
  </si>
  <si>
    <t xml:space="preserve">OBLIGATIONS</t>
  </si>
  <si>
    <t xml:space="preserve">Other Loan</t>
  </si>
  <si>
    <t xml:space="preserve">OBLIGATIONS - Other</t>
  </si>
  <si>
    <t xml:space="preserve">BUSINESS EXPENSE</t>
  </si>
  <si>
    <t xml:space="preserve">Deductible Expenses</t>
  </si>
  <si>
    <t xml:space="preserve">Non-Deductible Expenses</t>
  </si>
  <si>
    <t xml:space="preserve">BUSINESS - Other</t>
  </si>
  <si>
    <t xml:space="preserve">ENTERTAINMENT</t>
  </si>
  <si>
    <t xml:space="preserve">Vacation/Travel</t>
  </si>
  <si>
    <t xml:space="preserve">Videos/DVDs</t>
  </si>
  <si>
    <t xml:space="preserve">Music</t>
  </si>
  <si>
    <t xml:space="preserve">Games</t>
  </si>
  <si>
    <t xml:space="preserve">Rentals</t>
  </si>
  <si>
    <t xml:space="preserve">Movies/Theater</t>
  </si>
  <si>
    <t xml:space="preserve">Concerts/Plays</t>
  </si>
  <si>
    <t xml:space="preserve">Books</t>
  </si>
  <si>
    <t xml:space="preserve">Hobbies</t>
  </si>
  <si>
    <t xml:space="preserve">Film/Photos</t>
  </si>
  <si>
    <t xml:space="preserve">Sports</t>
  </si>
  <si>
    <t xml:space="preserve">Outdoor Recreation</t>
  </si>
  <si>
    <t xml:space="preserve">Toys/Gadgets</t>
  </si>
  <si>
    <t xml:space="preserve">ENTERTAINMENT - Other</t>
  </si>
  <si>
    <t xml:space="preserve">SUBSCRIPTIONS</t>
  </si>
  <si>
    <t xml:space="preserve">Gym</t>
  </si>
  <si>
    <t xml:space="preserve">SUBSCRIPTIONS - Other</t>
  </si>
  <si>
    <t xml:space="preserve">MISCELLANEOUS</t>
  </si>
  <si>
    <t xml:space="preserve">MISC - Other</t>
  </si>
  <si>
    <t xml:space="preserve">CHARITY/GIFTS</t>
  </si>
  <si>
    <t xml:space="preserve">Charitable Donations</t>
  </si>
  <si>
    <t xml:space="preserve">Religious Donations</t>
  </si>
  <si>
    <t xml:space="preserve">Gifts</t>
  </si>
  <si>
    <t xml:space="preserve">Loans</t>
  </si>
  <si>
    <t xml:space="preserve">Loan - Friends</t>
  </si>
  <si>
    <t xml:space="preserve">Loan - Others</t>
  </si>
  <si>
    <t xml:space="preserve">Account List</t>
  </si>
  <si>
    <t xml:space="preserve">You can track any number of real or virtual accounts. These accounts will show up in the Accounts</t>
  </si>
  <si>
    <t xml:space="preserve">column in the Transactions worksheet.</t>
  </si>
  <si>
    <t xml:space="preserve">LOAN ACCOUNTS</t>
  </si>
  <si>
    <t xml:space="preserve">Cleared</t>
  </si>
  <si>
    <t xml:space="preserve">Balance</t>
  </si>
  <si>
    <t xml:space="preserve">Selva</t>
  </si>
  <si>
    <t xml:space="preserve">Sai</t>
  </si>
  <si>
    <t xml:space="preserve">Hudson</t>
  </si>
  <si>
    <t xml:space="preserve">Appa</t>
  </si>
  <si>
    <t xml:space="preserve">◄ To add accounts, insert new rows above this one and copy formulas down</t>
  </si>
  <si>
    <t xml:space="preserve">Total:</t>
  </si>
  <si>
    <t xml:space="preserve">ACCOUNTS</t>
  </si>
  <si>
    <t xml:space="preserve">Goal</t>
  </si>
  <si>
    <t xml:space="preserve">%</t>
  </si>
  <si>
    <t xml:space="preserve">Intesa Account</t>
  </si>
  <si>
    <t xml:space="preserve">Cash in Hand</t>
  </si>
  <si>
    <t xml:space="preserve">Sneha HDFC</t>
  </si>
  <si>
    <t xml:space="preserve">ST welfare</t>
  </si>
  <si>
    <t xml:space="preserve">Transaction History</t>
  </si>
  <si>
    <t xml:space="preserve"> See the HELP worksheet for instructions.</t>
  </si>
  <si>
    <t xml:space="preserve">Account</t>
  </si>
  <si>
    <t xml:space="preserve">Date</t>
  </si>
  <si>
    <t xml:space="preserve">Num</t>
  </si>
  <si>
    <t xml:space="preserve">Payee</t>
  </si>
  <si>
    <t xml:space="preserve">Memo</t>
  </si>
  <si>
    <t xml:space="preserve">Tag</t>
  </si>
  <si>
    <t xml:space="preserve">Category</t>
  </si>
  <si>
    <t xml:space="preserve">R</t>
  </si>
  <si>
    <t xml:space="preserve">PAYMENT</t>
  </si>
  <si>
    <t xml:space="preserve">DEPOSIT</t>
  </si>
  <si>
    <t xml:space="preserve">Cleared Payment</t>
  </si>
  <si>
    <t xml:space="preserve">Cleared Deposit</t>
  </si>
  <si>
    <t xml:space="preserve">Account Balance</t>
  </si>
  <si>
    <t xml:space="preserve">Cleared Balance</t>
  </si>
  <si>
    <t xml:space="preserve">BALANCE</t>
  </si>
  <si>
    <t xml:space="preserve">Intesa account</t>
  </si>
  <si>
    <t xml:space="preserve">DEP</t>
  </si>
  <si>
    <t xml:space="preserve">[Balance As of 3/04/2023]</t>
  </si>
  <si>
    <t xml:space="preserve">C</t>
  </si>
  <si>
    <t xml:space="preserve">Cash in hand</t>
  </si>
  <si>
    <t xml:space="preserve">To get started, clear the sample data in columns A-J</t>
  </si>
  <si>
    <t xml:space="preserve">TXFR</t>
  </si>
  <si>
    <t xml:space="preserve">Iper</t>
  </si>
  <si>
    <t xml:space="preserve">Esselunga</t>
  </si>
  <si>
    <t xml:space="preserve">Family support</t>
  </si>
  <si>
    <t xml:space="preserve">Gift Family</t>
  </si>
  <si>
    <t xml:space="preserve">Transaction charges</t>
  </si>
  <si>
    <t xml:space="preserve">Card commision</t>
  </si>
  <si>
    <t xml:space="preserve">Face wash</t>
  </si>
  <si>
    <t xml:space="preserve">Rent</t>
  </si>
  <si>
    <t xml:space="preserve">Loan repayment</t>
  </si>
  <si>
    <t xml:space="preserve">Coffee</t>
  </si>
  <si>
    <t xml:space="preserve">IKEA</t>
  </si>
  <si>
    <t xml:space="preserve">whey protien</t>
  </si>
  <si>
    <t xml:space="preserve">Secret Rooms</t>
  </si>
  <si>
    <t xml:space="preserve">KFC</t>
  </si>
  <si>
    <t xml:space="preserve">Pradeep + Sai</t>
  </si>
  <si>
    <t xml:space="preserve">Iliad</t>
  </si>
  <si>
    <t xml:space="preserve">Carrefour</t>
  </si>
  <si>
    <t xml:space="preserve">Gelato</t>
  </si>
  <si>
    <t xml:space="preserve">Lidl</t>
  </si>
  <si>
    <t xml:space="preserve">Pradeep</t>
  </si>
  <si>
    <t xml:space="preserve">Galbusera</t>
  </si>
  <si>
    <t xml:space="preserve">ATM Travel pass(Yearly)</t>
  </si>
  <si>
    <t xml:space="preserve">[From Intesa Account]</t>
  </si>
  <si>
    <t xml:space="preserve">[To Sneha HDFC]</t>
  </si>
  <si>
    <t xml:space="preserve">Tickets - John wick 4</t>
  </si>
  <si>
    <t xml:space="preserve">Selva &amp; Sai</t>
  </si>
  <si>
    <t xml:space="preserve">ATM Travel pass(One Month)</t>
  </si>
  <si>
    <t xml:space="preserve">Acqua Sapone</t>
  </si>
  <si>
    <t xml:space="preserve">Haircut</t>
  </si>
  <si>
    <t xml:space="preserve">Bills</t>
  </si>
  <si>
    <t xml:space="preserve">Gifts - Simone's Baby</t>
  </si>
  <si>
    <t xml:space="preserve">McFit - GYM</t>
  </si>
  <si>
    <t xml:space="preserve">Nelson Restaurant</t>
  </si>
  <si>
    <t xml:space="preserve">Hudson - Nelson Restaurant</t>
  </si>
  <si>
    <t xml:space="preserve">Apertivo</t>
  </si>
  <si>
    <t xml:space="preserve">Ramen</t>
  </si>
  <si>
    <t xml:space="preserve">McDonald's</t>
  </si>
  <si>
    <t xml:space="preserve">Booking</t>
  </si>
  <si>
    <t xml:space="preserve">Caffe</t>
  </si>
  <si>
    <t xml:space="preserve">PAM</t>
  </si>
  <si>
    <t xml:space="preserve">[To Cash in Hand]</t>
  </si>
  <si>
    <t xml:space="preserve">Booking Tax</t>
  </si>
  <si>
    <t xml:space="preserve">Breakfast - office</t>
  </si>
  <si>
    <t xml:space="preserve">Sneha UniBo application</t>
  </si>
  <si>
    <t xml:space="preserve">Spontini</t>
  </si>
  <si>
    <t xml:space="preserve">Kebab</t>
  </si>
  <si>
    <t xml:space="preserve">Caffe </t>
  </si>
  <si>
    <t xml:space="preserve">Office vending machine</t>
  </si>
  <si>
    <t xml:space="preserve">AZ - PalmOlive soap</t>
  </si>
  <si>
    <t xml:space="preserve">PromoClub</t>
  </si>
  <si>
    <t xml:space="preserve">Indian Supermarket</t>
  </si>
  <si>
    <t xml:space="preserve">Transfer commision</t>
  </si>
  <si>
    <t xml:space="preserve">Padova Application fee</t>
  </si>
  <si>
    <t xml:space="preserve">Asick - Iliad loan</t>
  </si>
  <si>
    <t xml:space="preserve">Farmacia - Thermometer</t>
  </si>
  <si>
    <t xml:space="preserve">Farmacia - Cough syrup</t>
  </si>
  <si>
    <t xml:space="preserve">Family Support - Appa </t>
  </si>
  <si>
    <t xml:space="preserve">Gym - Commision</t>
  </si>
  <si>
    <t xml:space="preserve">Pizza dinner - Lampugnano</t>
  </si>
  <si>
    <t xml:space="preserve">Loan to Hudson</t>
  </si>
  <si>
    <t xml:space="preserve">Chocolate - Promoclub</t>
  </si>
  <si>
    <t xml:space="preserve">Naveen Graduation</t>
  </si>
  <si>
    <t xml:space="preserve">Protein Powder</t>
  </si>
  <si>
    <t xml:space="preserve">Vending machine key</t>
  </si>
  <si>
    <t xml:space="preserve">China store - china town</t>
  </si>
  <si>
    <t xml:space="preserve">Street food - china town</t>
  </si>
  <si>
    <t xml:space="preserve">Sneha UniMi application</t>
  </si>
  <si>
    <t xml:space="preserve">Decathlon</t>
  </si>
  <si>
    <t xml:space="preserve">AZ store</t>
  </si>
  <si>
    <t xml:space="preserve">OVS</t>
  </si>
  <si>
    <t xml:space="preserve">Calliope</t>
  </si>
  <si>
    <t xml:space="preserve">Candy </t>
  </si>
  <si>
    <t xml:space="preserve">Ice cream</t>
  </si>
  <si>
    <t xml:space="preserve">Water</t>
  </si>
  <si>
    <t xml:space="preserve">Sneha Bday gift</t>
  </si>
  <si>
    <t xml:space="preserve">Repair water leak</t>
  </si>
  <si>
    <t xml:space="preserve">Moises bday dessert</t>
  </si>
  <si>
    <t xml:space="preserve">Como train</t>
  </si>
  <si>
    <t xml:space="preserve">Coffee - como</t>
  </si>
  <si>
    <t xml:space="preserve">In's supermarket</t>
  </si>
  <si>
    <t xml:space="preserve">Photo - passport size</t>
  </si>
  <si>
    <t xml:space="preserve">Iper Supermarket</t>
  </si>
  <si>
    <t xml:space="preserve">Yearly deposit </t>
  </si>
  <si>
    <t xml:space="preserve">Selva Bday gift</t>
  </si>
  <si>
    <t xml:space="preserve">Gift bag</t>
  </si>
  <si>
    <t xml:space="preserve">Sinsay Shorts - Tshirt</t>
  </si>
  <si>
    <t xml:space="preserve">From Sai for sugar</t>
  </si>
  <si>
    <t xml:space="preserve">Train ticket to Melide</t>
  </si>
  <si>
    <t xml:space="preserve">Burger King</t>
  </si>
  <si>
    <t xml:space="preserve">Body Spray - Coop</t>
  </si>
  <si>
    <t xml:space="preserve">Life group picnic - snacks </t>
  </si>
  <si>
    <t xml:space="preserve">Flash Movie and KFC</t>
  </si>
  <si>
    <t xml:space="preserve">[Balance As of 6/18/2023]</t>
  </si>
  <si>
    <t xml:space="preserve">Hudson - loan repayment</t>
  </si>
  <si>
    <t xml:space="preserve">IQ - test </t>
  </si>
  <si>
    <t xml:space="preserve">Conad - Supermarket</t>
  </si>
  <si>
    <t xml:space="preserve">Hudson - Cash out</t>
  </si>
  <si>
    <t xml:space="preserve">Train ticket to Abbadia Lariana</t>
  </si>
  <si>
    <t xml:space="preserve">vacation/Travel</t>
  </si>
  <si>
    <t xml:space="preserve">Coffee - Americano</t>
  </si>
  <si>
    <t xml:space="preserve">Hudson - loan </t>
  </si>
  <si>
    <t xml:space="preserve">Hudson - loan - carrefour</t>
  </si>
  <si>
    <t xml:space="preserve">Sunday Picnic- Daniel </t>
  </si>
  <si>
    <t xml:space="preserve">Lip balm</t>
  </si>
  <si>
    <t xml:space="preserve">Slush - Drink - duomo</t>
  </si>
  <si>
    <t xml:space="preserve">Gelato </t>
  </si>
  <si>
    <t xml:space="preserve">Hudson - Gelato</t>
  </si>
  <si>
    <t xml:space="preserve">Lip cream </t>
  </si>
  <si>
    <t xml:space="preserve">Dinner - Kashmir restaurant</t>
  </si>
  <si>
    <t xml:space="preserve">Temu - Shopping</t>
  </si>
  <si>
    <t xml:space="preserve">Pizza - Parco Sempione</t>
  </si>
  <si>
    <t xml:space="preserve">Nose plug - Decathlon</t>
  </si>
  <si>
    <t xml:space="preserve">Hudson - Decathlon (Creatine)</t>
  </si>
  <si>
    <t xml:space="preserve">Beef</t>
  </si>
  <si>
    <t xml:space="preserve"> Family support</t>
  </si>
  <si>
    <t xml:space="preserve">Trenord - Lago Iseo</t>
  </si>
  <si>
    <t xml:space="preserve">Gum</t>
  </si>
  <si>
    <t xml:space="preserve">Ferry tax</t>
  </si>
  <si>
    <t xml:space="preserve">Dinner - Pizzeria</t>
  </si>
  <si>
    <t xml:space="preserve">Vitamin B tablets</t>
  </si>
  <si>
    <t xml:space="preserve">Caffe with Colleagues</t>
  </si>
  <si>
    <t xml:space="preserve">Gelato Duomo</t>
  </si>
  <si>
    <t xml:space="preserve">Terranova - Clothes</t>
  </si>
  <si>
    <t xml:space="preserve">Calliope - Clothes</t>
  </si>
  <si>
    <t xml:space="preserve">Clayton - Clothes</t>
  </si>
  <si>
    <t xml:space="preserve">Water + Grisbi Cookies</t>
  </si>
  <si>
    <t xml:space="preserve">Bled Mercato</t>
  </si>
  <si>
    <t xml:space="preserve">Ljubljana Bike</t>
  </si>
  <si>
    <t xml:space="preserve">Souvenir - Postcard</t>
  </si>
  <si>
    <t xml:space="preserve">Souvenir - Miniature(Bled)</t>
  </si>
  <si>
    <t xml:space="preserve">Misc to tally</t>
  </si>
  <si>
    <t xml:space="preserve">Moisturizer (AM&amp;PM)</t>
  </si>
  <si>
    <t xml:space="preserve">AliExpress</t>
  </si>
  <si>
    <t xml:space="preserve">Insert more rows above this one and then copy formulas down. Press Ctrl+d to copy formula from cell above</t>
  </si>
  <si>
    <t xml:space="preserve">Loan Accounts</t>
  </si>
  <si>
    <t xml:space="preserve">Description</t>
  </si>
  <si>
    <t xml:space="preserve">CREDIT</t>
  </si>
  <si>
    <t xml:space="preserve">DEBIT</t>
  </si>
  <si>
    <t xml:space="preserve">Travel to India</t>
  </si>
  <si>
    <t xml:space="preserve">Chocolates Esselunga</t>
  </si>
  <si>
    <t xml:space="preserve">Sunscreen</t>
  </si>
  <si>
    <t xml:space="preserve">Chips</t>
  </si>
  <si>
    <t xml:space="preserve">Sneha gift</t>
  </si>
  <si>
    <t xml:space="preserve">Easter - Nelson rest</t>
  </si>
  <si>
    <t xml:space="preserve">Loan expenses</t>
  </si>
  <si>
    <t xml:space="preserve">For Photo copy</t>
  </si>
  <si>
    <t xml:space="preserve">Repayment</t>
  </si>
  <si>
    <t xml:space="preserve">Cash out</t>
  </si>
  <si>
    <t xml:space="preserve">Train Ticket</t>
  </si>
  <si>
    <t xml:space="preserve">Careffour</t>
  </si>
  <si>
    <t xml:space="preserve">Careffour - Sunday (Daniel)</t>
  </si>
  <si>
    <t xml:space="preserve">Creatine - Decathlon</t>
  </si>
  <si>
    <t xml:space="preserve">Instructions</t>
  </si>
  <si>
    <t xml:space="preserve">Customize the categories as needed. Update the Categories, Budget and YearlyReport worksheets to match the categories you define.</t>
  </si>
  <si>
    <t xml:space="preserve">Year Begins:</t>
  </si>
  <si>
    <t xml:space="preserve">Begin:</t>
  </si>
  <si>
    <t xml:space="preserve">Year-To-Date:</t>
  </si>
  <si>
    <t xml:space="preserve">No</t>
  </si>
  <si>
    <t xml:space="preserve">Month:</t>
  </si>
  <si>
    <t xml:space="preserve">End:</t>
  </si>
  <si>
    <t xml:space="preserve">BUDGET SUMMARY</t>
  </si>
  <si>
    <t xml:space="preserve">EXPENSE SUMMARY</t>
  </si>
  <si>
    <t xml:space="preserve">Budget</t>
  </si>
  <si>
    <t xml:space="preserve">Actual</t>
  </si>
  <si>
    <t xml:space="preserve">Difference</t>
  </si>
  <si>
    <r>
      <rPr>
        <sz val="10"/>
        <color rgb="FF3B4E87"/>
        <rFont val="Arial"/>
        <family val="2"/>
        <charset val="1"/>
      </rPr>
      <t xml:space="preserve"> - In the </t>
    </r>
    <r>
      <rPr>
        <b val="true"/>
        <sz val="10"/>
        <color rgb="FF3B4E87"/>
        <rFont val="Arial"/>
        <family val="2"/>
        <charset val="1"/>
      </rPr>
      <t xml:space="preserve">Year Begins</t>
    </r>
    <r>
      <rPr>
        <sz val="10"/>
        <color rgb="FF3B4E87"/>
        <rFont val="Arial"/>
        <family val="2"/>
        <charset val="1"/>
      </rPr>
      <t xml:space="preserve"> field, enter the date of the first day of the month corresponding to the first month in the Budget worksheet. If your financial year starts in July, you would enter 7/1/2013.</t>
    </r>
  </si>
  <si>
    <t xml:space="preserve">NET</t>
  </si>
  <si>
    <r>
      <rPr>
        <sz val="10"/>
        <color rgb="FF3B4E87"/>
        <rFont val="Arial"/>
        <family val="2"/>
        <charset val="1"/>
      </rPr>
      <t xml:space="preserve"> - Use the </t>
    </r>
    <r>
      <rPr>
        <b val="true"/>
        <sz val="10"/>
        <color rgb="FF3B4E87"/>
        <rFont val="Arial"/>
        <family val="2"/>
        <charset val="1"/>
      </rPr>
      <t xml:space="preserve">Month</t>
    </r>
    <r>
      <rPr>
        <sz val="10"/>
        <color rgb="FF3B4E87"/>
        <rFont val="Arial"/>
        <family val="2"/>
        <charset val="1"/>
      </rPr>
      <t xml:space="preserve"> field to display the budget report for a specific month. If your financial year starts in July, month 2 would be August.</t>
    </r>
  </si>
  <si>
    <r>
      <rPr>
        <sz val="10"/>
        <color rgb="FF3B4E87"/>
        <rFont val="Arial"/>
        <family val="2"/>
        <charset val="1"/>
      </rPr>
      <t xml:space="preserve"> - Select "Yes" from the </t>
    </r>
    <r>
      <rPr>
        <b val="true"/>
        <sz val="10"/>
        <color rgb="FF3B4E87"/>
        <rFont val="Arial"/>
        <family val="2"/>
        <charset val="1"/>
      </rPr>
      <t xml:space="preserve">Year-To-Date</t>
    </r>
    <r>
      <rPr>
        <sz val="10"/>
        <color rgb="FF3B4E87"/>
        <rFont val="Arial"/>
        <family val="2"/>
        <charset val="1"/>
      </rPr>
      <t xml:space="preserve"> drop-down box to see the Year-To-Date Budget Report.</t>
    </r>
  </si>
  <si>
    <t xml:space="preserve">LOANS</t>
  </si>
  <si>
    <t xml:space="preserve">Yearly Income &amp; Expense Report</t>
  </si>
  <si>
    <t xml:space="preserve">For Year Beginning</t>
  </si>
  <si>
    <t xml:space="preserve">◄ Update the Start Date if desired</t>
  </si>
  <si>
    <t xml:space="preserve">◄ Update the Starting Balance</t>
  </si>
  <si>
    <t xml:space="preserve">This worksheet creates an income and expense</t>
  </si>
  <si>
    <t xml:space="preserve">report from the data in the Transactions worksheet.</t>
  </si>
  <si>
    <t xml:space="preserve">End Balance</t>
  </si>
  <si>
    <t xml:space="preserve">If customizing budget categories, you will need to</t>
  </si>
  <si>
    <t xml:space="preserve">make the categories match the other worksheets.</t>
  </si>
  <si>
    <t xml:space="preserve">Date Begin</t>
  </si>
  <si>
    <t xml:space="preserve">Date End</t>
  </si>
  <si>
    <t xml:space="preserve">[Categories]</t>
  </si>
  <si>
    <t xml:space="preserve">This worksheet defines the list of categories used for the drop-down in the Register worksheet. You must make absolutely sure that the list of categories are the same in ALL worksheets</t>
  </si>
  <si>
    <t xml:space="preserve">***** INCOME *****</t>
  </si>
  <si>
    <t xml:space="preserve">If you make a change to a category, you need to make that change in all worksheets.</t>
  </si>
  <si>
    <t xml:space="preserve">Adding a Category</t>
  </si>
  <si>
    <t xml:space="preserve"> - Copy an existing row and insert the copied row where you want it and then edit the Category name. Then, make sure the add the category in the Budget and Report worksheets.</t>
  </si>
  <si>
    <t xml:space="preserve">***** SAVINGS *****</t>
  </si>
  <si>
    <t xml:space="preserve">Deleting a Sub-Category</t>
  </si>
  <si>
    <t xml:space="preserve"> - Before you start recording transactions, deleting a category is easy. Just delete the category row. Don't delete major categories.</t>
  </si>
  <si>
    <t xml:space="preserve"> - If you have already started recording transactions, and some of the transactions were allocated to the category you deleted, you will need to manually update all those Transactions to assign them to a new category.</t>
  </si>
  <si>
    <t xml:space="preserve">***** FAMILY SUPPORT *****</t>
  </si>
  <si>
    <t xml:space="preserve"> - This worksheet uses conditional formatting to detect whether the Category is found in BOTH the Budget and Report worksheets.</t>
  </si>
  <si>
    <t xml:space="preserve">***** HOUSING *****</t>
  </si>
  <si>
    <t xml:space="preserve"> - Major categories like *****INCOME***** are used to separate groups of categories and you should make sure that the sub-categories are grouped correctly and consistently in the Yearly and Monthly worksheets.</t>
  </si>
  <si>
    <t xml:space="preserve">***** UTILITIES *****</t>
  </si>
  <si>
    <t xml:space="preserve">***** FOOD *****</t>
  </si>
  <si>
    <t xml:space="preserve">***** TRANSPORTATION *****</t>
  </si>
  <si>
    <t xml:space="preserve">***** HEALTH *****</t>
  </si>
  <si>
    <t xml:space="preserve">***** DAILY LIVING *****</t>
  </si>
  <si>
    <t xml:space="preserve">***** CHILDREN *****</t>
  </si>
  <si>
    <t xml:space="preserve">***** OBLIGATIONS *****</t>
  </si>
  <si>
    <t xml:space="preserve">***** BUSINESS EXPENSE *****</t>
  </si>
  <si>
    <t xml:space="preserve">***** ENTERTAINMENT *****</t>
  </si>
  <si>
    <t xml:space="preserve">***** SUBSCRIPTIONS *****</t>
  </si>
  <si>
    <t xml:space="preserve">***** MISCELLANEOUS *****</t>
  </si>
  <si>
    <t xml:space="preserve">***** CHARITY / GIFTS *****</t>
  </si>
  <si>
    <t xml:space="preserve"> - If a sub-category is highlighted PINK(MAGENTA), then the category needs to be added to the Budget worksheet.</t>
  </si>
  <si>
    <t xml:space="preserve">***** LOANS *****</t>
  </si>
  <si>
    <t xml:space="preserve">Savings Goals</t>
  </si>
  <si>
    <t xml:space="preserve">This worksheet is completely separate from the other worksheets.</t>
  </si>
  <si>
    <t xml:space="preserve">Account Register Template</t>
  </si>
  <si>
    <t xml:space="preserve">Fund</t>
  </si>
  <si>
    <t xml:space="preserve">Location</t>
  </si>
  <si>
    <t xml:space="preserve">This worksheet is based on the Account Register Template by Vertex42 and gives you a way to track the balance of various savings and expense funds as though you had actual accounts for each of your different goals. This worksheet is not linked to any of the other budget worksheets.</t>
  </si>
  <si>
    <r>
      <rPr>
        <sz val="9"/>
        <color rgb="FF3B4E87"/>
        <rFont val="Arial"/>
        <family val="2"/>
        <charset val="1"/>
      </rPr>
      <t xml:space="preserve">◄ Insert new rows </t>
    </r>
    <r>
      <rPr>
        <i val="true"/>
        <sz val="9"/>
        <color rgb="FF3B4E87"/>
        <rFont val="Arial"/>
        <family val="2"/>
        <charset val="1"/>
      </rPr>
      <t xml:space="preserve">above</t>
    </r>
    <r>
      <rPr>
        <sz val="9"/>
        <color rgb="FF3B4E87"/>
        <rFont val="Arial"/>
        <family val="2"/>
        <charset val="1"/>
      </rPr>
      <t xml:space="preserve"> this one, and copy formulas down</t>
    </r>
  </si>
  <si>
    <t xml:space="preserve">Total Balance:</t>
  </si>
  <si>
    <t xml:space="preserve">Payment</t>
  </si>
  <si>
    <t xml:space="preserve">Deposit</t>
  </si>
  <si>
    <t xml:space="preserve">Fund Balance</t>
  </si>
  <si>
    <t xml:space="preserve">Total BALANCE</t>
  </si>
  <si>
    <t xml:space="preserve">◄ Clear the sample data in columns A-G</t>
  </si>
  <si>
    <t xml:space="preserve">India visit</t>
  </si>
  <si>
    <t xml:space="preserve">Insert new rows above this one</t>
  </si>
  <si>
    <t xml:space="preserve">Money Management Template</t>
  </si>
  <si>
    <t xml:space="preserve">By Vertex42.com</t>
  </si>
  <si>
    <t xml:space="preserve">https://www.vertex42.com/ExcelTemplates/money-management-template.html</t>
  </si>
  <si>
    <t xml:space="preserve">This spreadsheet, including all worksheets and associated content is a copyrighted work under the United States and other copyright laws.</t>
  </si>
  <si>
    <t xml:space="preserve">Do not submit copies or modifications of this template to any website or online template gallery.</t>
  </si>
  <si>
    <t xml:space="preserve">Please review the following license agreement to learn how you may or may not use this template. Thank you.</t>
  </si>
  <si>
    <t xml:space="preserve">See License Agreement</t>
  </si>
  <si>
    <t xml:space="preserve">https://www.vertex42.com/licensing/EULA_privateuse.html</t>
  </si>
  <si>
    <t xml:space="preserve">Do not delete this worksheet</t>
  </si>
  <si>
    <t xml:space="preserve">CLINAME</t>
  </si>
  <si>
    <t xml:space="preserve">DATETIME</t>
  </si>
  <si>
    <t xml:space="preserve">DONEBY</t>
  </si>
  <si>
    <t xml:space="preserve">IPADDRESS</t>
  </si>
  <si>
    <t xml:space="preserve">APPVER</t>
  </si>
  <si>
    <t xml:space="preserve">RANDOM</t>
  </si>
  <si>
    <t xml:space="preserve">CHECKSUM</t>
  </si>
  <si>
    <t xml:space="preserve">ቤችቒቻተኂኂቸትቸቴታ</t>
  </si>
  <si>
    <t xml:space="preserve">ቂሾቀቃሾቁሿቁቂሯሯቀቀ቉ቁቅሯሷቖቜባሺቀ቉ሿሸ</t>
  </si>
  <si>
    <t xml:space="preserve">ቢባቫቐቼቱኁቾኂቴቿ</t>
  </si>
  <si>
    <t xml:space="preserve">ቐቖቡቒቦቛሿቀቃሿቅ</t>
  </si>
  <si>
    <t xml:space="preserve">ቇሽቃሽሿሽሿ</t>
  </si>
  <si>
    <t xml:space="preserve">ቃቂሿቄ</t>
  </si>
  <si>
    <t xml:space="preserve">ᅣᅼᅑᅺᅯᆁᆁᅷᅴᅷᅳᅲ</t>
  </si>
  <si>
    <t xml:space="preserve">ᅁᄽᄿᅂᄽᅀᄾᅀᅁᄮᄮᄿᄿᅈᅀᅄᄮᄶᅕᅛᅢᄹᄿᅈᄾᄷ</t>
  </si>
  <si>
    <t xml:space="preserve">ᅩᅣᅼᅑᅺᅯᆁᆁᅷᅴᅷᅳᅲᅫᄮᅌᄮᅏᅗᅞᄮᅶᅯᅼᅲᅽᆄᅳᆀ</t>
  </si>
  <si>
    <t xml:space="preserve">ᅏᅕᅠᅑᅥᅚᄾᄿᅂᄾᅄ</t>
  </si>
  <si>
    <t xml:space="preserve">ᅆᄼᅂᄼᄾᄼᄾ</t>
  </si>
  <si>
    <t xml:space="preserve">ᅃᅆᅂᅄ</t>
  </si>
</sst>
</file>

<file path=xl/styles.xml><?xml version="1.0" encoding="utf-8"?>
<styleSheet xmlns="http://schemas.openxmlformats.org/spreadsheetml/2006/main">
  <numFmts count="16">
    <numFmt numFmtId="164" formatCode="General"/>
    <numFmt numFmtId="165" formatCode="m/d/yyyy"/>
    <numFmt numFmtId="166" formatCode="_(* #,##0.00_);_(* \(#,##0.00\);_(* \-??_);_(@_)"/>
    <numFmt numFmtId="167" formatCode="#,##0"/>
    <numFmt numFmtId="168" formatCode="_(\$* #,##0.00_);_(\$* \(#,##0.00\);_(\$* \-??_);_(@_)"/>
    <numFmt numFmtId="169" formatCode="[$-409]mmm;@"/>
    <numFmt numFmtId="170" formatCode="General"/>
    <numFmt numFmtId="171" formatCode="0%"/>
    <numFmt numFmtId="172" formatCode="0.0%"/>
    <numFmt numFmtId="173" formatCode="#,##0.00"/>
    <numFmt numFmtId="174" formatCode="m/dd/yy;@"/>
    <numFmt numFmtId="175" formatCode="m/d/yy;@"/>
    <numFmt numFmtId="176" formatCode="#,##0.00_);[RED]\(#,##0.00\)"/>
    <numFmt numFmtId="177" formatCode="0"/>
    <numFmt numFmtId="178" formatCode="[$-409]d\-mmm;@"/>
    <numFmt numFmtId="179" formatCode="@"/>
  </numFmts>
  <fonts count="70">
    <font>
      <sz val="10"/>
      <name val="Trebuchet MS"/>
      <family val="2"/>
      <charset val="1"/>
    </font>
    <font>
      <sz val="10"/>
      <name val="Arial"/>
      <family val="0"/>
    </font>
    <font>
      <sz val="10"/>
      <name val="Arial"/>
      <family val="0"/>
    </font>
    <font>
      <sz val="10"/>
      <name val="Arial"/>
      <family val="0"/>
    </font>
    <font>
      <b val="true"/>
      <sz val="18"/>
      <color rgb="FF2C3B65"/>
      <name val="Trebuchet MS"/>
      <family val="2"/>
      <charset val="1"/>
    </font>
    <font>
      <b val="true"/>
      <vertAlign val="superscript"/>
      <sz val="12"/>
      <color rgb="FF2C3B65"/>
      <name val="Trebuchet MS"/>
      <family val="2"/>
      <charset val="1"/>
    </font>
    <font>
      <b val="true"/>
      <sz val="18"/>
      <name val="Trebuchet MS"/>
      <family val="2"/>
      <charset val="1"/>
    </font>
    <font>
      <b val="true"/>
      <sz val="12"/>
      <color rgb="FF2C3B65"/>
      <name val="Trebuchet MS"/>
      <family val="2"/>
      <charset val="1"/>
    </font>
    <font>
      <sz val="8"/>
      <name val="Trebuchet MS"/>
      <family val="2"/>
      <charset val="1"/>
    </font>
    <font>
      <b val="true"/>
      <i val="true"/>
      <sz val="10"/>
      <name val="Trebuchet MS"/>
      <family val="2"/>
      <charset val="1"/>
    </font>
    <font>
      <u val="single"/>
      <sz val="10"/>
      <color rgb="FF0000FF"/>
      <name val="Arial"/>
      <family val="2"/>
      <charset val="1"/>
    </font>
    <font>
      <b val="true"/>
      <sz val="12"/>
      <name val="Trebuchet MS"/>
      <family val="2"/>
      <charset val="1"/>
    </font>
    <font>
      <b val="true"/>
      <sz val="10"/>
      <name val="Trebuchet MS"/>
      <family val="2"/>
      <charset val="1"/>
    </font>
    <font>
      <sz val="10"/>
      <color rgb="FFFF0000"/>
      <name val="Trebuchet MS"/>
      <family val="2"/>
      <charset val="1"/>
    </font>
    <font>
      <b val="true"/>
      <sz val="10"/>
      <color rgb="FFFF0000"/>
      <name val="Trebuchet MS"/>
      <family val="2"/>
      <charset val="1"/>
    </font>
    <font>
      <i val="true"/>
      <sz val="10"/>
      <name val="Trebuchet MS"/>
      <family val="2"/>
      <charset val="1"/>
    </font>
    <font>
      <sz val="10"/>
      <color rgb="FFFFFFFF"/>
      <name val="Trebuchet MS"/>
      <family val="2"/>
      <charset val="1"/>
    </font>
    <font>
      <sz val="10"/>
      <name val="Courier New"/>
      <family val="3"/>
      <charset val="1"/>
    </font>
    <font>
      <b val="true"/>
      <sz val="18"/>
      <color rgb="FF2C3B65"/>
      <name val="Century Gothic"/>
      <family val="2"/>
      <charset val="1"/>
    </font>
    <font>
      <sz val="10"/>
      <name val="Arial"/>
      <family val="2"/>
      <charset val="1"/>
    </font>
    <font>
      <b val="true"/>
      <sz val="10"/>
      <name val="Arial"/>
      <family val="2"/>
      <charset val="1"/>
    </font>
    <font>
      <sz val="8"/>
      <name val="Arial"/>
      <family val="2"/>
      <charset val="1"/>
    </font>
    <font>
      <sz val="6"/>
      <color rgb="FFFFFFFF"/>
      <name val="Arial"/>
      <family val="2"/>
      <charset val="1"/>
    </font>
    <font>
      <b val="true"/>
      <sz val="11"/>
      <name val="Arial"/>
      <family val="2"/>
      <charset val="1"/>
    </font>
    <font>
      <b val="true"/>
      <sz val="10"/>
      <color rgb="FFFFFFFF"/>
      <name val="Century Gothic"/>
      <family val="2"/>
      <charset val="1"/>
    </font>
    <font>
      <sz val="8"/>
      <color rgb="FFFFFFFF"/>
      <name val="Century Gothic"/>
      <family val="2"/>
      <charset val="1"/>
    </font>
    <font>
      <b val="true"/>
      <sz val="8"/>
      <name val="Arial"/>
      <family val="2"/>
      <charset val="1"/>
    </font>
    <font>
      <sz val="8"/>
      <color rgb="FF000000"/>
      <name val="Tahoma"/>
      <family val="2"/>
      <charset val="1"/>
    </font>
    <font>
      <sz val="10"/>
      <color rgb="FF000000"/>
      <name val="Arial"/>
      <family val="2"/>
      <charset val="1"/>
    </font>
    <font>
      <sz val="9"/>
      <color rgb="FF000000"/>
      <name val="Arial"/>
      <family val="2"/>
      <charset val="1"/>
    </font>
    <font>
      <sz val="10"/>
      <color rgb="FF3A5D9C"/>
      <name val="Arial"/>
      <family val="2"/>
      <charset val="1"/>
    </font>
    <font>
      <sz val="11"/>
      <color rgb="FF000000"/>
      <name val="Arial"/>
      <family val="2"/>
      <charset val="1"/>
    </font>
    <font>
      <b val="true"/>
      <sz val="11"/>
      <color rgb="FF000000"/>
      <name val="Arial"/>
      <family val="2"/>
      <charset val="1"/>
    </font>
    <font>
      <sz val="10"/>
      <color rgb="FF3B4E87"/>
      <name val="Arial"/>
      <family val="2"/>
      <charset val="1"/>
    </font>
    <font>
      <b val="true"/>
      <sz val="18"/>
      <color rgb="FF2C3B65"/>
      <name val="Century Gothic"/>
      <family val="1"/>
      <charset val="1"/>
    </font>
    <font>
      <b val="true"/>
      <sz val="9"/>
      <color rgb="FFFFFFFF"/>
      <name val="Century Gothic"/>
      <family val="2"/>
      <charset val="1"/>
    </font>
    <font>
      <sz val="9"/>
      <name val="Arial"/>
      <family val="2"/>
      <charset val="1"/>
    </font>
    <font>
      <i val="true"/>
      <sz val="10"/>
      <name val="Arial"/>
      <family val="2"/>
      <charset val="1"/>
    </font>
    <font>
      <sz val="9"/>
      <color rgb="FF000000"/>
      <name val="Tahoma"/>
      <family val="2"/>
      <charset val="1"/>
    </font>
    <font>
      <sz val="11"/>
      <name val="Times New Roman"/>
      <family val="1"/>
    </font>
    <font>
      <b val="true"/>
      <sz val="11"/>
      <color rgb="FF3B4E87"/>
      <name val="Arial"/>
      <family val="2"/>
      <charset val="1"/>
    </font>
    <font>
      <i val="true"/>
      <sz val="8"/>
      <name val="Arial"/>
      <family val="2"/>
      <charset val="1"/>
    </font>
    <font>
      <sz val="12"/>
      <name val="Arial"/>
      <family val="2"/>
      <charset val="1"/>
    </font>
    <font>
      <sz val="11"/>
      <name val="Arial"/>
      <family val="2"/>
      <charset val="1"/>
    </font>
    <font>
      <sz val="8"/>
      <color rgb="FFFFFFFF"/>
      <name val="Arial"/>
      <family val="2"/>
      <charset val="1"/>
    </font>
    <font>
      <b val="true"/>
      <sz val="12"/>
      <name val="Arial"/>
      <family val="2"/>
      <charset val="1"/>
    </font>
    <font>
      <sz val="8"/>
      <color rgb="FF3B4E87"/>
      <name val="Arial"/>
      <family val="2"/>
      <charset val="1"/>
    </font>
    <font>
      <sz val="9"/>
      <name val="Trebuchet MS"/>
      <family val="2"/>
      <charset val="1"/>
    </font>
    <font>
      <b val="true"/>
      <sz val="10"/>
      <color rgb="FF3B4E87"/>
      <name val="Arial"/>
      <family val="2"/>
      <charset val="1"/>
    </font>
    <font>
      <b val="true"/>
      <sz val="10"/>
      <color rgb="FF273359"/>
      <name val="Arial"/>
      <family val="2"/>
      <charset val="1"/>
    </font>
    <font>
      <b val="true"/>
      <sz val="11"/>
      <color rgb="FF2C3B65"/>
      <name val="Arial"/>
      <family val="2"/>
      <charset val="1"/>
    </font>
    <font>
      <b val="true"/>
      <sz val="9"/>
      <color rgb="FF2C3B65"/>
      <name val="Arial"/>
      <family val="2"/>
      <charset val="1"/>
    </font>
    <font>
      <sz val="9"/>
      <color rgb="FFFFFFFF"/>
      <name val="Century Gothic"/>
      <family val="2"/>
      <charset val="1"/>
    </font>
    <font>
      <sz val="10"/>
      <color rgb="FF273359"/>
      <name val="Arial"/>
      <family val="2"/>
      <charset val="1"/>
    </font>
    <font>
      <sz val="9"/>
      <color rgb="FF404040"/>
      <name val="Arial"/>
      <family val="2"/>
    </font>
    <font>
      <sz val="9"/>
      <color rgb="FF595959"/>
      <name val="Arial"/>
      <family val="2"/>
    </font>
    <font>
      <sz val="10"/>
      <color rgb="FF000000"/>
      <name val="Arial"/>
      <family val="2"/>
    </font>
    <font>
      <i val="true"/>
      <sz val="10"/>
      <color rgb="FFFFFFFF"/>
      <name val="Arial"/>
      <family val="2"/>
      <charset val="1"/>
    </font>
    <font>
      <u val="single"/>
      <sz val="10"/>
      <name val="Arial"/>
      <family val="2"/>
      <charset val="1"/>
    </font>
    <font>
      <sz val="9"/>
      <color rgb="FF3B4E87"/>
      <name val="Arial"/>
      <family val="2"/>
      <charset val="1"/>
    </font>
    <font>
      <b val="true"/>
      <sz val="9"/>
      <color rgb="FF3B4E87"/>
      <name val="Arial"/>
      <family val="2"/>
      <charset val="1"/>
    </font>
    <font>
      <sz val="8"/>
      <color rgb="FF7F7F7F"/>
      <name val="Arial"/>
      <family val="2"/>
      <charset val="1"/>
    </font>
    <font>
      <i val="true"/>
      <sz val="9"/>
      <color rgb="FF3B4E87"/>
      <name val="Arial"/>
      <family val="2"/>
      <charset val="1"/>
    </font>
    <font>
      <i val="true"/>
      <sz val="10"/>
      <color rgb="FF000000"/>
      <name val="Arial"/>
      <family val="2"/>
      <charset val="1"/>
    </font>
    <font>
      <sz val="9"/>
      <color rgb="FF000000"/>
      <name val="Arial"/>
      <family val="2"/>
    </font>
    <font>
      <sz val="8"/>
      <color rgb="FF000000"/>
      <name val="Arial"/>
      <family val="2"/>
    </font>
    <font>
      <sz val="18"/>
      <color rgb="FF3B4E87"/>
      <name val="Arial"/>
      <family val="2"/>
      <charset val="1"/>
    </font>
    <font>
      <u val="single"/>
      <sz val="12"/>
      <color rgb="FF0000FF"/>
      <name val="Arial"/>
      <family val="2"/>
      <charset val="1"/>
    </font>
    <font>
      <b val="true"/>
      <sz val="12"/>
      <color rgb="FF000000"/>
      <name val="Arial"/>
      <family val="2"/>
      <charset val="1"/>
    </font>
    <font>
      <sz val="10"/>
      <name val="Noto Sans CJK SC"/>
      <family val="2"/>
    </font>
  </fonts>
  <fills count="14">
    <fill>
      <patternFill patternType="none"/>
    </fill>
    <fill>
      <patternFill patternType="gray125"/>
    </fill>
    <fill>
      <patternFill patternType="solid">
        <fgColor rgb="FFA7B3D9"/>
        <bgColor rgb="FFB2B2B2"/>
      </patternFill>
    </fill>
    <fill>
      <patternFill patternType="solid">
        <fgColor rgb="FFD3D9EC"/>
        <bgColor rgb="FFD9D9D9"/>
      </patternFill>
    </fill>
    <fill>
      <patternFill patternType="solid">
        <fgColor rgb="FFEAEAEA"/>
        <bgColor rgb="FFF2F2F2"/>
      </patternFill>
    </fill>
    <fill>
      <patternFill patternType="solid">
        <fgColor rgb="FFF2F2F2"/>
        <bgColor rgb="FFEAEAEA"/>
      </patternFill>
    </fill>
    <fill>
      <patternFill patternType="solid">
        <fgColor rgb="FFFF99FF"/>
        <bgColor rgb="FFFF8080"/>
      </patternFill>
    </fill>
    <fill>
      <patternFill patternType="solid">
        <fgColor rgb="FF87743B"/>
        <bgColor rgb="FF7F7F7F"/>
      </patternFill>
    </fill>
    <fill>
      <patternFill patternType="solid">
        <fgColor rgb="FFD9D9D9"/>
        <bgColor rgb="FFD3D9EC"/>
      </patternFill>
    </fill>
    <fill>
      <patternFill patternType="solid">
        <fgColor rgb="FF1D801D"/>
        <bgColor rgb="FF008080"/>
      </patternFill>
    </fill>
    <fill>
      <patternFill patternType="solid">
        <fgColor rgb="FFCEF4CE"/>
        <bgColor rgb="FFCCFFFF"/>
      </patternFill>
    </fill>
    <fill>
      <patternFill patternType="solid">
        <fgColor rgb="FF3B4E87"/>
        <bgColor rgb="FF3A5D9C"/>
      </patternFill>
    </fill>
    <fill>
      <patternFill patternType="solid">
        <fgColor rgb="FF808080"/>
        <bgColor rgb="FF7F7F7F"/>
      </patternFill>
    </fill>
    <fill>
      <patternFill patternType="solid">
        <fgColor rgb="FFBFBFBF"/>
        <bgColor rgb="FFB2B2B2"/>
      </patternFill>
    </fill>
  </fills>
  <borders count="20">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bottom style="thin"/>
      <diagonal/>
    </border>
    <border diagonalUp="false" diagonalDown="false">
      <left/>
      <right/>
      <top style="thin"/>
      <bottom/>
      <diagonal/>
    </border>
    <border diagonalUp="false" diagonalDown="false">
      <left/>
      <right/>
      <top/>
      <bottom style="medium"/>
      <diagonal/>
    </border>
    <border diagonalUp="false" diagonalDown="false">
      <left/>
      <right/>
      <top style="thin">
        <color rgb="FFB2B2B2"/>
      </top>
      <bottom style="thin"/>
      <diagonal/>
    </border>
    <border diagonalUp="false" diagonalDown="false">
      <left style="thin">
        <color rgb="FFA6A6A6"/>
      </left>
      <right style="thin">
        <color rgb="FFA6A6A6"/>
      </right>
      <top/>
      <bottom style="thin">
        <color rgb="FFA6A6A6"/>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thin">
        <color rgb="FFA6A6A6"/>
      </left>
      <right style="thin">
        <color rgb="FFA6A6A6"/>
      </right>
      <top style="thin">
        <color rgb="FFA6A6A6"/>
      </top>
      <bottom/>
      <diagonal/>
    </border>
    <border diagonalUp="false" diagonalDown="false">
      <left style="thin">
        <color rgb="FFBFBFBF"/>
      </left>
      <right/>
      <top style="thin">
        <color rgb="FFBFBFBF"/>
      </top>
      <bottom style="thin">
        <color rgb="FFBFBFBF"/>
      </bottom>
      <diagonal/>
    </border>
    <border diagonalUp="false" diagonalDown="false">
      <left/>
      <right style="thin">
        <color rgb="FFBFBFBF"/>
      </right>
      <top style="thin">
        <color rgb="FFBFBFBF"/>
      </top>
      <bottom style="thin">
        <color rgb="FFBFBFBF"/>
      </bottom>
      <diagonal/>
    </border>
    <border diagonalUp="false" diagonalDown="false">
      <left/>
      <right/>
      <top style="thin">
        <color rgb="FFB2B2B2"/>
      </top>
      <bottom style="medium">
        <color rgb="FF666666"/>
      </bottom>
      <diagonal/>
    </border>
    <border diagonalUp="false" diagonalDown="false">
      <left/>
      <right/>
      <top style="double"/>
      <bottom style="thin"/>
      <diagonal/>
    </border>
    <border diagonalUp="false" diagonalDown="false">
      <left style="thin">
        <color rgb="FFBFBFBF"/>
      </left>
      <right style="thin">
        <color rgb="FFBFBFBF"/>
      </right>
      <top style="thin">
        <color rgb="FFBFBFBF"/>
      </top>
      <bottom/>
      <diagonal/>
    </border>
    <border diagonalUp="false" diagonalDown="false">
      <left style="thin">
        <color rgb="FFBFBFBF"/>
      </left>
      <right style="thin">
        <color rgb="FFBFBFBF"/>
      </right>
      <top/>
      <bottom/>
      <diagonal/>
    </border>
    <border diagonalUp="false" diagonalDown="false">
      <left style="thin">
        <color rgb="FFBFBFBF"/>
      </left>
      <right style="thin">
        <color rgb="FFBFBFBF"/>
      </right>
      <top/>
      <bottom style="thin">
        <color rgb="FFBFBFB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3B4E87"/>
      </bottom>
      <diagonal/>
    </border>
    <border diagonalUp="false" diagonalDown="false">
      <left style="thin">
        <color rgb="FFFFFFFF"/>
      </left>
      <right style="thin">
        <color rgb="FFFFFFFF"/>
      </right>
      <top/>
      <bottom style="thin">
        <color rgb="FFFFFFF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31" fillId="2" borderId="0" applyFont="true" applyBorder="false" applyAlignment="true" applyProtection="false">
      <alignment horizontal="general" vertical="bottom" textRotation="0" wrapText="false" indent="0" shrinkToFit="false"/>
    </xf>
  </cellStyleXfs>
  <cellXfs count="2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tru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1" shrinkToFit="false"/>
      <protection locked="true" hidden="false"/>
    </xf>
    <xf numFmtId="164" fontId="10" fillId="0" borderId="0" xfId="20" applyFont="true" applyBorder="true" applyAlignment="true" applyProtection="true">
      <alignment horizontal="right"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1"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11" fillId="3" borderId="0" xfId="0" applyFont="true" applyBorder="false" applyAlignment="true" applyProtection="false">
      <alignment horizontal="left" vertical="bottom" textRotation="0" wrapText="false" indent="1" shrinkToFit="false"/>
      <protection locked="true" hidden="false"/>
    </xf>
    <xf numFmtId="164" fontId="12" fillId="0" borderId="0" xfId="0" applyFont="true" applyBorder="false" applyAlignment="true" applyProtection="false">
      <alignment horizontal="left" vertical="bottom" textRotation="0" wrapText="false" indent="1" shrinkToFit="false"/>
      <protection locked="true" hidden="false"/>
    </xf>
    <xf numFmtId="164" fontId="15" fillId="0" borderId="0" xfId="0" applyFont="true" applyBorder="false" applyAlignment="true" applyProtection="false">
      <alignment horizontal="left" vertical="bottom" textRotation="0" wrapText="false" indent="1"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5" fontId="0" fillId="5"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16" fillId="6" borderId="0" xfId="0" applyFont="true" applyBorder="false" applyAlignment="false" applyProtection="false">
      <alignment horizontal="general" vertical="bottom" textRotation="0" wrapText="false" indent="0" shrinkToFit="false"/>
      <protection locked="true" hidden="false"/>
    </xf>
    <xf numFmtId="164" fontId="16" fillId="7"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1"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left" vertical="center" textRotation="0" wrapText="false" indent="0" shrinkToFit="false"/>
      <protection locked="true" hidden="false"/>
    </xf>
    <xf numFmtId="164" fontId="6" fillId="3" borderId="0" xfId="0" applyFont="true" applyBorder="false" applyAlignment="true" applyProtection="false">
      <alignment horizontal="left" vertical="center" textRotation="0" wrapText="false" indent="0" shrinkToFit="false"/>
      <protection locked="true" hidden="false"/>
    </xf>
    <xf numFmtId="164" fontId="10" fillId="3" borderId="0" xfId="2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1" shrinkToFit="false"/>
      <protection locked="true" hidden="false"/>
    </xf>
    <xf numFmtId="167" fontId="21" fillId="0" borderId="2" xfId="15" applyFont="true" applyBorder="true" applyAlignment="true" applyProtection="true">
      <alignment horizontal="general" vertical="bottom" textRotation="0" wrapText="false" indent="0" shrinkToFit="false"/>
      <protection locked="fals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4" fontId="20" fillId="8" borderId="0" xfId="0" applyFont="true" applyBorder="false" applyAlignment="true" applyProtection="false">
      <alignment horizontal="right" vertical="center" textRotation="0" wrapText="false" indent="1" shrinkToFit="false"/>
      <protection locked="true" hidden="false"/>
    </xf>
    <xf numFmtId="167" fontId="21" fillId="8" borderId="0" xfId="17" applyFont="true" applyBorder="true" applyAlignment="true" applyProtection="true">
      <alignment horizontal="right" vertical="center" textRotation="0" wrapText="false" indent="0" shrinkToFit="false"/>
      <protection locked="true" hidden="false"/>
    </xf>
    <xf numFmtId="167" fontId="21" fillId="0" borderId="0" xfId="0" applyFont="true" applyBorder="false" applyAlignment="false" applyProtection="false">
      <alignment horizontal="general" vertical="bottom" textRotation="0" wrapText="false" indent="0" shrinkToFit="false"/>
      <protection locked="true" hidden="false"/>
    </xf>
    <xf numFmtId="164" fontId="20" fillId="8" borderId="3" xfId="0" applyFont="true" applyBorder="true" applyAlignment="true" applyProtection="false">
      <alignment horizontal="right" vertical="center" textRotation="0" wrapText="false" indent="1" shrinkToFit="false"/>
      <protection locked="true" hidden="false"/>
    </xf>
    <xf numFmtId="167" fontId="21" fillId="8" borderId="3" xfId="17" applyFont="true" applyBorder="true" applyAlignment="true" applyProtection="true">
      <alignment horizontal="right" vertical="center" textRotation="0" wrapText="false" indent="0" shrinkToFit="false"/>
      <protection locked="true" hidden="false"/>
    </xf>
    <xf numFmtId="164" fontId="20" fillId="8" borderId="4" xfId="0" applyFont="true" applyBorder="true" applyAlignment="true" applyProtection="false">
      <alignment horizontal="right" vertical="center" textRotation="0" wrapText="false" indent="1" shrinkToFit="false"/>
      <protection locked="true" hidden="false"/>
    </xf>
    <xf numFmtId="167" fontId="21" fillId="8" borderId="4" xfId="17" applyFont="true" applyBorder="true" applyAlignment="true" applyProtection="true">
      <alignment horizontal="right" vertical="center" textRotation="0" wrapText="false" indent="0" shrinkToFit="false"/>
      <protection locked="true" hidden="false"/>
    </xf>
    <xf numFmtId="164" fontId="20" fillId="5" borderId="0" xfId="0" applyFont="true" applyBorder="false" applyAlignment="true" applyProtection="false">
      <alignment horizontal="right" vertical="center" textRotation="0" wrapText="false" indent="1" shrinkToFit="false"/>
      <protection locked="true" hidden="false"/>
    </xf>
    <xf numFmtId="167" fontId="21" fillId="5" borderId="0" xfId="17" applyFont="true" applyBorder="true" applyAlignment="true" applyProtection="true">
      <alignment horizontal="right" vertical="center" textRotation="0" wrapText="false" indent="0" shrinkToFit="false"/>
      <protection locked="true" hidden="false"/>
    </xf>
    <xf numFmtId="164" fontId="19" fillId="0" borderId="5" xfId="0" applyFont="true" applyBorder="true" applyAlignment="false" applyProtection="false">
      <alignment horizontal="general" vertical="bottom" textRotation="0" wrapText="false" indent="0" shrinkToFit="false"/>
      <protection locked="true" hidden="false"/>
    </xf>
    <xf numFmtId="169" fontId="23" fillId="0" borderId="5" xfId="0" applyFont="true" applyBorder="true" applyAlignment="true" applyProtection="false">
      <alignment horizontal="center" vertical="bottom" textRotation="0" wrapText="false" indent="0" shrinkToFit="false"/>
      <protection locked="true" hidden="false"/>
    </xf>
    <xf numFmtId="164" fontId="20" fillId="0" borderId="5" xfId="0" applyFont="true" applyBorder="true" applyAlignment="true" applyProtection="false">
      <alignment horizontal="right" vertical="bottom" textRotation="0" wrapText="false" indent="0" shrinkToFit="false"/>
      <protection locked="true" hidden="false"/>
    </xf>
    <xf numFmtId="164" fontId="24" fillId="9" borderId="6" xfId="0" applyFont="true" applyBorder="true" applyAlignment="false" applyProtection="false">
      <alignment horizontal="general" vertical="bottom" textRotation="0" wrapText="false" indent="0" shrinkToFit="false"/>
      <protection locked="true" hidden="false"/>
    </xf>
    <xf numFmtId="166" fontId="25" fillId="9" borderId="6"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7" fontId="21" fillId="0" borderId="7" xfId="15" applyFont="true" applyBorder="true" applyAlignment="true" applyProtection="true">
      <alignment horizontal="general" vertical="bottom" textRotation="0" wrapText="false" indent="0" shrinkToFit="false"/>
      <protection locked="false" hidden="false"/>
    </xf>
    <xf numFmtId="167" fontId="21" fillId="0" borderId="8" xfId="15" applyFont="true" applyBorder="true" applyAlignment="true" applyProtection="true">
      <alignment horizontal="general" vertical="bottom" textRotation="0" wrapText="false" indent="0" shrinkToFit="false"/>
      <protection locked="false" hidden="false"/>
    </xf>
    <xf numFmtId="167" fontId="21" fillId="0" borderId="9" xfId="15" applyFont="true" applyBorder="true" applyAlignment="true" applyProtection="true">
      <alignment horizontal="general" vertical="bottom" textRotation="0" wrapText="false" indent="0" shrinkToFit="false"/>
      <protection locked="false" hidden="false"/>
    </xf>
    <xf numFmtId="170" fontId="26" fillId="10" borderId="4" xfId="0" applyFont="true" applyBorder="true" applyAlignment="true" applyProtection="false">
      <alignment horizontal="right" vertical="bottom" textRotation="0" wrapText="false" indent="1" shrinkToFit="false"/>
      <protection locked="true" hidden="false"/>
    </xf>
    <xf numFmtId="167" fontId="21" fillId="10" borderId="4" xfId="0" applyFont="true" applyBorder="true" applyAlignment="false" applyProtection="false">
      <alignment horizontal="general" vertical="bottom" textRotation="0" wrapText="false" indent="0" shrinkToFit="false"/>
      <protection locked="true" hidden="false"/>
    </xf>
    <xf numFmtId="164" fontId="24" fillId="11" borderId="6" xfId="0" applyFont="true" applyBorder="true" applyAlignment="false" applyProtection="false">
      <alignment horizontal="general" vertical="bottom" textRotation="0" wrapText="false" indent="0" shrinkToFit="false"/>
      <protection locked="true" hidden="false"/>
    </xf>
    <xf numFmtId="166" fontId="25" fillId="11" borderId="6" xfId="0" applyFont="true" applyBorder="true" applyAlignment="true" applyProtection="false">
      <alignment horizontal="center" vertical="bottom" textRotation="0" wrapText="false" indent="0" shrinkToFit="false"/>
      <protection locked="true" hidden="false"/>
    </xf>
    <xf numFmtId="170" fontId="26" fillId="8" borderId="4" xfId="0" applyFont="true" applyBorder="true" applyAlignment="true" applyProtection="false">
      <alignment horizontal="right" vertical="bottom" textRotation="0" wrapText="false" indent="1" shrinkToFit="false"/>
      <protection locked="true" hidden="false"/>
    </xf>
    <xf numFmtId="167" fontId="21" fillId="8" borderId="4"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right" vertical="bottom" textRotation="0" wrapText="false" indent="1" shrinkToFit="false"/>
      <protection locked="true" hidden="false"/>
    </xf>
    <xf numFmtId="172" fontId="21" fillId="0" borderId="0" xfId="19" applyFont="true" applyBorder="true" applyAlignment="true" applyProtection="true">
      <alignment horizontal="right"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24" fillId="11" borderId="0" xfId="0" applyFont="true" applyBorder="false" applyAlignment="true" applyProtection="false">
      <alignment horizontal="left" vertical="center" textRotation="0" wrapText="false" indent="0" shrinkToFit="false"/>
      <protection locked="true" hidden="false"/>
    </xf>
    <xf numFmtId="164" fontId="24" fillId="11" borderId="0" xfId="0" applyFont="true" applyBorder="false" applyAlignment="true" applyProtection="false">
      <alignment horizontal="center" vertical="center" textRotation="0" wrapText="false" indent="0" shrinkToFit="false"/>
      <protection locked="true" hidden="false"/>
    </xf>
    <xf numFmtId="164" fontId="19" fillId="0" borderId="10" xfId="0" applyFont="true" applyBorder="true" applyAlignment="true" applyProtection="false">
      <alignment horizontal="left" vertical="bottom" textRotation="0" wrapText="false" indent="0" shrinkToFit="false"/>
      <protection locked="true" hidden="false"/>
    </xf>
    <xf numFmtId="164" fontId="19" fillId="0" borderId="11" xfId="0" applyFont="true" applyBorder="true" applyAlignment="false" applyProtection="false">
      <alignment horizontal="general" vertical="bottom" textRotation="0" wrapText="false" indent="0" shrinkToFit="false"/>
      <protection locked="true" hidden="false"/>
    </xf>
    <xf numFmtId="173" fontId="28" fillId="5" borderId="2" xfId="17" applyFont="true" applyBorder="true" applyAlignment="true" applyProtection="true">
      <alignment horizontal="right" vertical="center" textRotation="0" wrapText="false" indent="0" shrinkToFit="false"/>
      <protection locked="true" hidden="false"/>
    </xf>
    <xf numFmtId="164" fontId="19" fillId="8" borderId="0" xfId="0" applyFont="true" applyBorder="false" applyAlignment="false" applyProtection="false">
      <alignment horizontal="general" vertical="bottom" textRotation="0" wrapText="false" indent="0" shrinkToFit="false"/>
      <protection locked="true" hidden="false"/>
    </xf>
    <xf numFmtId="173" fontId="29" fillId="8" borderId="0" xfId="17" applyFont="true" applyBorder="true" applyAlignment="true" applyProtection="true">
      <alignment horizontal="right"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1" fillId="2" borderId="0" xfId="21" applyFont="true" applyBorder="true" applyAlignment="true" applyProtection="true">
      <alignment horizontal="general" vertical="bottom" textRotation="0" wrapText="false" indent="0" shrinkToFit="false"/>
      <protection locked="true" hidden="false"/>
    </xf>
    <xf numFmtId="164" fontId="32" fillId="2" borderId="0" xfId="21" applyFont="true" applyBorder="true" applyAlignment="true" applyProtection="true">
      <alignment horizontal="right" vertical="bottom" textRotation="0" wrapText="false" indent="0" shrinkToFit="false"/>
      <protection locked="true" hidden="false"/>
    </xf>
    <xf numFmtId="173" fontId="32" fillId="2" borderId="0" xfId="21" applyFont="true" applyBorder="true" applyAlignment="true" applyProtection="true">
      <alignment horizontal="general" vertical="bottom" textRotation="0" wrapText="false" indent="0" shrinkToFit="false"/>
      <protection locked="true" hidden="false"/>
    </xf>
    <xf numFmtId="173" fontId="28" fillId="0" borderId="2" xfId="17" applyFont="true" applyBorder="true" applyAlignment="true" applyProtection="true">
      <alignment horizontal="right" vertical="center" textRotation="0" wrapText="false" indent="0" shrinkToFit="false"/>
      <protection locked="true" hidden="false"/>
    </xf>
    <xf numFmtId="172" fontId="28" fillId="5" borderId="2" xfId="19" applyFont="true" applyBorder="true" applyAlignment="true" applyProtection="true">
      <alignment horizontal="center"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34"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true" applyProtection="false">
      <alignment horizontal="general" vertical="top" textRotation="0" wrapText="false" indent="0" shrinkToFit="false"/>
      <protection locked="true" hidden="false"/>
    </xf>
    <xf numFmtId="164" fontId="35" fillId="11" borderId="3" xfId="0" applyFont="true" applyBorder="true" applyAlignment="true" applyProtection="false">
      <alignment horizontal="left" vertical="top" textRotation="0" wrapText="false" indent="0" shrinkToFit="false"/>
      <protection locked="true" hidden="false"/>
    </xf>
    <xf numFmtId="164" fontId="35" fillId="11" borderId="3" xfId="0" applyFont="true" applyBorder="true" applyAlignment="true" applyProtection="false">
      <alignment horizontal="center" vertical="top" textRotation="0" wrapText="false" indent="0" shrinkToFit="false"/>
      <protection locked="true" hidden="false"/>
    </xf>
    <xf numFmtId="164" fontId="35" fillId="11" borderId="3" xfId="0" applyFont="true" applyBorder="true" applyAlignment="true" applyProtection="false">
      <alignment horizontal="left" vertical="top" textRotation="0" wrapText="true" indent="0" shrinkToFit="false"/>
      <protection locked="true" hidden="false"/>
    </xf>
    <xf numFmtId="164" fontId="24" fillId="11" borderId="3" xfId="0" applyFont="true" applyBorder="true" applyAlignment="true" applyProtection="false">
      <alignment horizontal="left" vertical="top" textRotation="0" wrapText="false" indent="0" shrinkToFit="false"/>
      <protection locked="true" hidden="false"/>
    </xf>
    <xf numFmtId="164" fontId="19" fillId="0" borderId="7" xfId="0" applyFont="true" applyBorder="true" applyAlignment="false" applyProtection="false">
      <alignment horizontal="general" vertical="bottom" textRotation="0" wrapText="false" indent="0" shrinkToFit="false"/>
      <protection locked="true" hidden="false"/>
    </xf>
    <xf numFmtId="174" fontId="36" fillId="0" borderId="7" xfId="0" applyFont="true" applyBorder="true" applyAlignment="true" applyProtection="false">
      <alignment horizontal="right" vertical="bottom" textRotation="0" wrapText="false" indent="0" shrinkToFit="false"/>
      <protection locked="true" hidden="false"/>
    </xf>
    <xf numFmtId="164" fontId="36" fillId="0" borderId="7" xfId="0" applyFont="true" applyBorder="true" applyAlignment="true" applyProtection="false">
      <alignment horizontal="center" vertical="bottom" textRotation="0" wrapText="false" indent="0" shrinkToFit="false"/>
      <protection locked="true" hidden="false"/>
    </xf>
    <xf numFmtId="164" fontId="36" fillId="0" borderId="7" xfId="0" applyFont="true" applyBorder="true" applyAlignment="false" applyProtection="false">
      <alignment horizontal="general" vertical="bottom" textRotation="0" wrapText="false" indent="0" shrinkToFit="false"/>
      <protection locked="true" hidden="false"/>
    </xf>
    <xf numFmtId="166" fontId="36" fillId="0" borderId="7" xfId="15" applyFont="true" applyBorder="true" applyAlignment="true" applyProtection="true">
      <alignment horizontal="general" vertical="bottom" textRotation="0" wrapText="false" indent="0" shrinkToFit="false"/>
      <protection locked="true" hidden="false"/>
    </xf>
    <xf numFmtId="166" fontId="21" fillId="0" borderId="0" xfId="0" applyFont="true" applyBorder="false" applyAlignment="false" applyProtection="false">
      <alignment horizontal="general" vertical="bottom" textRotation="0" wrapText="false" indent="0" shrinkToFit="false"/>
      <protection locked="true" hidden="false"/>
    </xf>
    <xf numFmtId="166" fontId="36" fillId="5" borderId="0" xfId="15" applyFont="true" applyBorder="true" applyAlignment="true" applyProtection="true">
      <alignment horizontal="general" vertical="bottom" textRotation="0" wrapText="false" indent="0" shrinkToFit="false"/>
      <protection locked="true" hidden="false"/>
    </xf>
    <xf numFmtId="166" fontId="36" fillId="3" borderId="0" xfId="15" applyFont="true" applyBorder="true" applyAlignment="true" applyProtection="true">
      <alignment horizontal="general" vertical="bottom" textRotation="0" wrapText="false" indent="0" shrinkToFit="false"/>
      <protection locked="true" hidden="false"/>
    </xf>
    <xf numFmtId="164" fontId="19" fillId="0" borderId="8" xfId="0" applyFont="true" applyBorder="true" applyAlignment="false" applyProtection="false">
      <alignment horizontal="general" vertical="bottom" textRotation="0" wrapText="false" indent="0" shrinkToFit="false"/>
      <protection locked="true" hidden="false"/>
    </xf>
    <xf numFmtId="174" fontId="36" fillId="0" borderId="8" xfId="0" applyFont="true" applyBorder="true" applyAlignment="true" applyProtection="false">
      <alignment horizontal="right" vertical="bottom" textRotation="0" wrapText="false" indent="0" shrinkToFit="false"/>
      <protection locked="true" hidden="false"/>
    </xf>
    <xf numFmtId="164" fontId="36" fillId="0" borderId="8" xfId="0" applyFont="true" applyBorder="true" applyAlignment="true" applyProtection="false">
      <alignment horizontal="center" vertical="bottom" textRotation="0" wrapText="false" indent="0" shrinkToFit="false"/>
      <protection locked="true" hidden="false"/>
    </xf>
    <xf numFmtId="164" fontId="36" fillId="0" borderId="8" xfId="0" applyFont="true" applyBorder="true" applyAlignment="false" applyProtection="false">
      <alignment horizontal="general" vertical="bottom" textRotation="0" wrapText="false" indent="0" shrinkToFit="false"/>
      <protection locked="true" hidden="false"/>
    </xf>
    <xf numFmtId="166" fontId="36" fillId="0" borderId="8" xfId="15" applyFont="true" applyBorder="true" applyAlignment="true" applyProtection="true">
      <alignment horizontal="general" vertical="bottom" textRotation="0" wrapText="false" indent="0" shrinkToFit="false"/>
      <protection locked="true" hidden="false"/>
    </xf>
    <xf numFmtId="164" fontId="19" fillId="0" borderId="8" xfId="0" applyFont="true" applyBorder="true" applyAlignment="true" applyProtection="false">
      <alignment horizontal="center" vertical="bottom" textRotation="0" wrapText="false" indent="0" shrinkToFit="false"/>
      <protection locked="true" hidden="false"/>
    </xf>
    <xf numFmtId="164" fontId="37" fillId="8" borderId="0" xfId="0" applyFont="true" applyBorder="false" applyAlignment="false" applyProtection="false">
      <alignment horizontal="general" vertical="bottom" textRotation="0" wrapText="false" indent="0" shrinkToFit="false"/>
      <protection locked="true" hidden="false"/>
    </xf>
    <xf numFmtId="164" fontId="19" fillId="8" borderId="0" xfId="0" applyFont="true" applyBorder="false" applyAlignment="true" applyProtection="false">
      <alignment horizontal="center" vertical="bottom" textRotation="0" wrapText="fals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true" applyAlignment="true" applyProtection="false">
      <alignment horizontal="left" vertical="top" textRotation="0" wrapText="true" indent="0" shrinkToFit="false"/>
      <protection locked="true" hidden="false"/>
    </xf>
    <xf numFmtId="164" fontId="42" fillId="0" borderId="0" xfId="0" applyFont="true" applyBorder="false" applyAlignment="true" applyProtection="false">
      <alignment horizontal="right" vertical="bottom" textRotation="0" wrapText="false" indent="0" shrinkToFit="false"/>
      <protection locked="true" hidden="false"/>
    </xf>
    <xf numFmtId="165" fontId="42" fillId="0" borderId="1" xfId="0" applyFont="true" applyBorder="true" applyAlignment="true" applyProtection="true">
      <alignment horizontal="center" vertical="bottom" textRotation="0" wrapText="false" indent="0" shrinkToFit="false"/>
      <protection locked="false" hidden="false"/>
    </xf>
    <xf numFmtId="164" fontId="43" fillId="0" borderId="0" xfId="0" applyFont="true" applyBorder="false" applyAlignment="true" applyProtection="false">
      <alignment horizontal="right" vertical="bottom" textRotation="0" wrapText="false" indent="0" shrinkToFit="false"/>
      <protection locked="true" hidden="false"/>
    </xf>
    <xf numFmtId="175" fontId="23" fillId="5" borderId="0" xfId="0" applyFont="true" applyBorder="false" applyAlignment="false" applyProtection="false">
      <alignment horizontal="general" vertical="bottom" textRotation="0" wrapText="false" indent="0" shrinkToFit="false"/>
      <protection locked="true" hidden="false"/>
    </xf>
    <xf numFmtId="164" fontId="43" fillId="0" borderId="1" xfId="0" applyFont="true" applyBorder="true" applyAlignment="true" applyProtection="true">
      <alignment horizontal="center" vertical="bottom" textRotation="0" wrapText="false" indent="0" shrinkToFit="false"/>
      <protection locked="false" hidden="false"/>
    </xf>
    <xf numFmtId="170" fontId="44" fillId="0" borderId="0" xfId="0" applyFont="true" applyBorder="false" applyAlignment="false" applyProtection="false">
      <alignment horizontal="general" vertical="bottom" textRotation="0" wrapText="false" indent="0" shrinkToFit="false"/>
      <protection locked="true" hidden="false"/>
    </xf>
    <xf numFmtId="164" fontId="45" fillId="0" borderId="1" xfId="0" applyFont="true" applyBorder="true" applyAlignment="true" applyProtection="true">
      <alignment horizontal="center" vertical="bottom" textRotation="0" wrapText="false" indent="0" shrinkToFit="false"/>
      <protection locked="fals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4" fontId="24" fillId="12" borderId="12"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6" fontId="47" fillId="0" borderId="12" xfId="0" applyFont="true" applyBorder="true" applyAlignment="true" applyProtection="false">
      <alignment horizontal="center" vertical="bottom" textRotation="0" wrapText="false" indent="0" shrinkToFit="false"/>
      <protection locked="true" hidden="false"/>
    </xf>
    <xf numFmtId="164" fontId="47" fillId="0" borderId="12" xfId="0" applyFont="true" applyBorder="true" applyAlignment="true" applyProtection="false">
      <alignment horizontal="center" vertical="bottom" textRotation="0" wrapText="false" indent="0" shrinkToFit="false"/>
      <protection locked="true" hidden="false"/>
    </xf>
    <xf numFmtId="164" fontId="19" fillId="0" borderId="3" xfId="0" applyFont="true" applyBorder="true" applyAlignment="false" applyProtection="false">
      <alignment horizontal="general" vertical="bottom" textRotation="0" wrapText="false" indent="0" shrinkToFit="false"/>
      <protection locked="true" hidden="false"/>
    </xf>
    <xf numFmtId="164" fontId="49" fillId="0" borderId="3" xfId="0" applyFont="true" applyBorder="true" applyAlignment="true" applyProtection="false">
      <alignment horizontal="center" vertical="bottom" textRotation="0" wrapText="false" indent="0" shrinkToFit="false"/>
      <protection locked="true" hidden="false"/>
    </xf>
    <xf numFmtId="166" fontId="0" fillId="0" borderId="0" xfId="15" applyFont="true" applyBorder="true" applyAlignment="true" applyProtection="true">
      <alignment horizontal="general" vertical="bottom" textRotation="0" wrapText="false" indent="0" shrinkToFit="false"/>
      <protection locked="true" hidden="false"/>
    </xf>
    <xf numFmtId="164" fontId="50" fillId="5" borderId="0" xfId="0" applyFont="true" applyBorder="false" applyAlignment="true" applyProtection="false">
      <alignment horizontal="right" vertical="center" textRotation="0" wrapText="false" indent="0" shrinkToFit="false"/>
      <protection locked="true" hidden="false"/>
    </xf>
    <xf numFmtId="176" fontId="51" fillId="5" borderId="0" xfId="17" applyFont="true" applyBorder="true" applyAlignment="true" applyProtection="true">
      <alignment horizontal="right" vertical="center" textRotation="0" wrapText="false" indent="0" shrinkToFit="false"/>
      <protection locked="true" hidden="false"/>
    </xf>
    <xf numFmtId="164" fontId="50" fillId="5" borderId="13" xfId="0" applyFont="true" applyBorder="true" applyAlignment="true" applyProtection="false">
      <alignment horizontal="right" vertical="center" textRotation="0" wrapText="false" indent="0" shrinkToFit="false"/>
      <protection locked="true" hidden="false"/>
    </xf>
    <xf numFmtId="176" fontId="51" fillId="5" borderId="13" xfId="17" applyFont="true" applyBorder="true" applyAlignment="true" applyProtection="true">
      <alignment horizontal="right" vertical="center" textRotation="0" wrapText="false" indent="0" shrinkToFit="false"/>
      <protection locked="true" hidden="false"/>
    </xf>
    <xf numFmtId="164" fontId="24" fillId="9" borderId="12" xfId="0" applyFont="true" applyBorder="true" applyAlignment="false" applyProtection="false">
      <alignment horizontal="general" vertical="bottom" textRotation="0" wrapText="false" indent="0" shrinkToFit="false"/>
      <protection locked="true" hidden="false"/>
    </xf>
    <xf numFmtId="166" fontId="52" fillId="9" borderId="12" xfId="0" applyFont="true" applyBorder="true" applyAlignment="true" applyProtection="false">
      <alignment horizontal="center" vertical="bottom" textRotation="0" wrapText="false" indent="0" shrinkToFit="false"/>
      <protection locked="true" hidden="false"/>
    </xf>
    <xf numFmtId="164" fontId="52" fillId="9" borderId="12" xfId="0" applyFont="true" applyBorder="tru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19" fillId="5" borderId="0" xfId="15" applyFont="true" applyBorder="true" applyAlignment="true" applyProtection="true">
      <alignment horizontal="general" vertical="bottom" textRotation="0" wrapText="false" indent="0" shrinkToFit="false"/>
      <protection locked="true" hidden="false"/>
    </xf>
    <xf numFmtId="170" fontId="20" fillId="10" borderId="4" xfId="0" applyFont="true" applyBorder="true" applyAlignment="true" applyProtection="false">
      <alignment horizontal="right" vertical="bottom" textRotation="0" wrapText="false" indent="1" shrinkToFit="false"/>
      <protection locked="true" hidden="false"/>
    </xf>
    <xf numFmtId="166" fontId="19" fillId="10" borderId="4" xfId="0" applyFont="true" applyBorder="true" applyAlignment="false" applyProtection="false">
      <alignment horizontal="general" vertical="bottom" textRotation="0" wrapText="false" indent="0" shrinkToFit="false"/>
      <protection locked="true" hidden="false"/>
    </xf>
    <xf numFmtId="164" fontId="24" fillId="11" borderId="12" xfId="0" applyFont="true" applyBorder="true" applyAlignment="false" applyProtection="false">
      <alignment horizontal="general" vertical="bottom" textRotation="0" wrapText="false" indent="0" shrinkToFit="false"/>
      <protection locked="true" hidden="false"/>
    </xf>
    <xf numFmtId="166" fontId="52" fillId="11" borderId="12" xfId="0" applyFont="true" applyBorder="true" applyAlignment="true" applyProtection="false">
      <alignment horizontal="center" vertical="bottom" textRotation="0" wrapText="false" indent="0" shrinkToFit="false"/>
      <protection locked="true" hidden="false"/>
    </xf>
    <xf numFmtId="164" fontId="52" fillId="11" borderId="12" xfId="0" applyFont="true" applyBorder="true" applyAlignment="true" applyProtection="false">
      <alignment horizontal="center" vertical="bottom" textRotation="0" wrapText="false" indent="0" shrinkToFit="false"/>
      <protection locked="true" hidden="false"/>
    </xf>
    <xf numFmtId="170" fontId="20" fillId="5" borderId="4" xfId="0" applyFont="true" applyBorder="true" applyAlignment="true" applyProtection="false">
      <alignment horizontal="right" vertical="bottom" textRotation="0" wrapText="false" indent="1" shrinkToFit="false"/>
      <protection locked="true" hidden="false"/>
    </xf>
    <xf numFmtId="166" fontId="19" fillId="5" borderId="4"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right" vertical="bottom" textRotation="0" wrapText="false" indent="1" shrinkToFit="false"/>
      <protection locked="true" hidden="false"/>
    </xf>
    <xf numFmtId="172" fontId="53" fillId="0" borderId="0" xfId="19" applyFont="true" applyBorder="true" applyAlignment="true" applyProtection="true">
      <alignment horizontal="right" vertical="bottom" textRotation="0" wrapText="false" indent="0" shrinkToFit="false"/>
      <protection locked="true" hidden="false"/>
    </xf>
    <xf numFmtId="164" fontId="53" fillId="0" borderId="0" xfId="0" applyFont="true" applyBorder="false" applyAlignment="true" applyProtection="false">
      <alignment horizontal="right" vertical="bottom" textRotation="0" wrapText="false" indent="0" shrinkToFit="false"/>
      <protection locked="true" hidden="false"/>
    </xf>
    <xf numFmtId="164" fontId="19" fillId="3" borderId="0" xfId="0" applyFont="true" applyBorder="false" applyAlignment="false" applyProtection="false">
      <alignment horizontal="general" vertical="bottom" textRotation="0" wrapText="false" indent="0" shrinkToFit="false"/>
      <protection locked="true" hidden="false"/>
    </xf>
    <xf numFmtId="164" fontId="20" fillId="3" borderId="0" xfId="0" applyFont="true" applyBorder="false" applyAlignment="true" applyProtection="false">
      <alignment horizontal="right" vertical="bottom" textRotation="0" wrapText="false" indent="1" shrinkToFit="false"/>
      <protection locked="true" hidden="false"/>
    </xf>
    <xf numFmtId="175" fontId="36" fillId="0" borderId="2" xfId="15" applyFont="true" applyBorder="true" applyAlignment="true" applyProtection="true">
      <alignment horizontal="center" vertical="bottom" textRotation="0" wrapText="false" indent="0" shrinkToFit="false"/>
      <protection locked="false" hidden="false"/>
    </xf>
    <xf numFmtId="164" fontId="21" fillId="3"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true" applyProtection="false">
      <alignment horizontal="general" vertical="center" textRotation="0" wrapText="false" indent="0" shrinkToFit="false"/>
      <protection locked="true" hidden="false"/>
    </xf>
    <xf numFmtId="167" fontId="36" fillId="0" borderId="2" xfId="15" applyFont="true" applyBorder="true" applyAlignment="true" applyProtection="true">
      <alignment horizontal="general" vertical="bottom" textRotation="0" wrapText="false" indent="0" shrinkToFit="false"/>
      <protection locked="false" hidden="false"/>
    </xf>
    <xf numFmtId="164" fontId="33" fillId="0" borderId="0" xfId="0" applyFont="true" applyBorder="false" applyAlignment="true" applyProtection="false">
      <alignment horizontal="general" vertical="top" textRotation="0" wrapText="true" indent="0" shrinkToFit="false"/>
      <protection locked="true" hidden="false"/>
    </xf>
    <xf numFmtId="164" fontId="19" fillId="5" borderId="0" xfId="0" applyFont="true" applyBorder="false" applyAlignment="true" applyProtection="false">
      <alignment horizontal="right" vertical="center" textRotation="0" wrapText="false" indent="1" shrinkToFit="false"/>
      <protection locked="true" hidden="false"/>
    </xf>
    <xf numFmtId="164" fontId="26" fillId="5" borderId="0" xfId="0" applyFont="true" applyBorder="false" applyAlignment="true" applyProtection="false">
      <alignment horizontal="right" vertical="center" textRotation="0" wrapText="false" indent="1" shrinkToFit="false"/>
      <protection locked="true" hidden="false"/>
    </xf>
    <xf numFmtId="178" fontId="21" fillId="5" borderId="0" xfId="0" applyFont="true" applyBorder="false" applyAlignment="true" applyProtection="false">
      <alignment horizontal="right" vertical="bottom" textRotation="0" wrapText="false" indent="0" shrinkToFit="false"/>
      <protection locked="true" hidden="false"/>
    </xf>
    <xf numFmtId="167" fontId="21" fillId="0" borderId="4" xfId="15" applyFont="true" applyBorder="true" applyAlignment="true" applyProtection="true">
      <alignment horizontal="general" vertical="bottom" textRotation="0" wrapText="false" indent="0" shrinkToFit="false"/>
      <protection locked="true" hidden="false"/>
    </xf>
    <xf numFmtId="167" fontId="21" fillId="0" borderId="0" xfId="15" applyFont="true" applyBorder="true" applyAlignment="true" applyProtection="true">
      <alignment horizontal="general" vertical="bottom" textRotation="0" wrapText="false" indent="0" shrinkToFit="false"/>
      <protection locked="true" hidden="false"/>
    </xf>
    <xf numFmtId="167" fontId="21" fillId="0" borderId="3" xfId="15" applyFont="true" applyBorder="true" applyAlignment="true" applyProtection="true">
      <alignment horizontal="general" vertical="bottom" textRotation="0" wrapText="false" indent="0" shrinkToFit="false"/>
      <protection locked="true" hidden="false"/>
    </xf>
    <xf numFmtId="179" fontId="19" fillId="0" borderId="0" xfId="0" applyFont="true" applyBorder="false" applyAlignment="false" applyProtection="false">
      <alignment horizontal="general" vertical="bottom" textRotation="0" wrapText="false" indent="0" shrinkToFit="false"/>
      <protection locked="true" hidden="false"/>
    </xf>
    <xf numFmtId="179" fontId="57" fillId="11" borderId="0" xfId="0" applyFont="true" applyBorder="false" applyAlignment="false" applyProtection="false">
      <alignment horizontal="general" vertical="bottom" textRotation="0" wrapText="false" indent="0" shrinkToFit="false"/>
      <protection locked="true" hidden="false"/>
    </xf>
    <xf numFmtId="179" fontId="19" fillId="2" borderId="0" xfId="0" applyFont="true" applyBorder="false" applyAlignment="false" applyProtection="false">
      <alignment horizontal="general" vertical="bottom" textRotation="0" wrapText="false" indent="0" shrinkToFit="false"/>
      <protection locked="true" hidden="false"/>
    </xf>
    <xf numFmtId="179" fontId="19" fillId="0" borderId="1" xfId="0" applyFont="true" applyBorder="true" applyAlignment="false" applyProtection="false">
      <alignment horizontal="general" vertical="bottom" textRotation="0" wrapText="false" indent="0" shrinkToFit="false"/>
      <protection locked="true" hidden="false"/>
    </xf>
    <xf numFmtId="164" fontId="48" fillId="0" borderId="0" xfId="0" applyFont="true" applyBorder="true" applyAlignment="true" applyProtection="false">
      <alignment horizontal="left" vertical="top" textRotation="0" wrapText="tru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33" fillId="0" borderId="0" xfId="0" applyFont="true" applyBorder="false" applyAlignment="true" applyProtection="false">
      <alignment horizontal="left" vertical="top" textRotation="0" wrapText="true" indent="0" shrinkToFit="false"/>
      <protection locked="true" hidden="false"/>
    </xf>
    <xf numFmtId="179" fontId="58"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false" applyAlignment="true" applyProtection="false">
      <alignment horizontal="general" vertical="center" textRotation="0" wrapText="false" indent="0" shrinkToFit="false"/>
      <protection locked="true" hidden="false"/>
    </xf>
    <xf numFmtId="164" fontId="60" fillId="0" borderId="0" xfId="0" applyFont="true" applyBorder="true" applyAlignment="true" applyProtection="false">
      <alignment horizontal="left" vertical="center" textRotation="0" wrapText="true" indent="0" shrinkToFit="false"/>
      <protection locked="true" hidden="false"/>
    </xf>
    <xf numFmtId="164" fontId="61" fillId="0" borderId="0" xfId="0" applyFont="true" applyBorder="false" applyAlignment="true" applyProtection="false">
      <alignment horizontal="right" vertical="top" textRotation="0" wrapText="false" indent="0" shrinkToFit="false"/>
      <protection locked="true" hidden="false"/>
    </xf>
    <xf numFmtId="164" fontId="10" fillId="0" borderId="0" xfId="20" applyFont="true" applyBorder="true" applyAlignment="true" applyProtection="true">
      <alignment horizontal="general" vertical="center" textRotation="0" wrapText="false" indent="0" shrinkToFit="false"/>
      <protection locked="true" hidden="false"/>
    </xf>
    <xf numFmtId="164" fontId="19" fillId="0" borderId="2" xfId="0" applyFont="true" applyBorder="true" applyAlignment="true" applyProtection="false">
      <alignment horizontal="left" vertical="bottom" textRotation="0" wrapText="false" indent="0" shrinkToFit="false"/>
      <protection locked="true" hidden="false"/>
    </xf>
    <xf numFmtId="172" fontId="29" fillId="5" borderId="2" xfId="0" applyFont="true" applyBorder="true" applyAlignment="true" applyProtection="false">
      <alignment horizontal="center" vertical="center"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59" fillId="0" borderId="0" xfId="0" applyFont="true" applyBorder="true" applyAlignment="true" applyProtection="false">
      <alignment horizontal="left" vertical="top" textRotation="0" wrapText="true" indent="0" shrinkToFit="false"/>
      <protection locked="true" hidden="false"/>
    </xf>
    <xf numFmtId="164" fontId="59"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right" vertical="bottom" textRotation="0" wrapText="false" indent="0" shrinkToFit="false"/>
      <protection locked="true" hidden="false"/>
    </xf>
    <xf numFmtId="173" fontId="19" fillId="0" borderId="0" xfId="0" applyFont="true" applyBorder="false" applyAlignment="false" applyProtection="false">
      <alignment horizontal="general" vertical="bottom" textRotation="0" wrapText="false" indent="0" shrinkToFit="false"/>
      <protection locked="true" hidden="false"/>
    </xf>
    <xf numFmtId="164" fontId="24" fillId="11" borderId="0" xfId="0" applyFont="true" applyBorder="false" applyAlignment="true" applyProtection="false">
      <alignment horizontal="general" vertical="center" textRotation="0" wrapText="false" indent="0" shrinkToFit="false"/>
      <protection locked="true" hidden="false"/>
    </xf>
    <xf numFmtId="164" fontId="24" fillId="11" borderId="0" xfId="0" applyFont="true" applyBorder="false" applyAlignment="true" applyProtection="false">
      <alignment horizontal="center" vertical="center" textRotation="0" wrapText="true" indent="0" shrinkToFit="false"/>
      <protection locked="true" hidden="false"/>
    </xf>
    <xf numFmtId="174" fontId="28" fillId="0" borderId="2" xfId="0" applyFont="true" applyBorder="true" applyAlignment="true" applyProtection="false">
      <alignment horizontal="right" vertical="center" textRotation="0" wrapText="false" indent="0" shrinkToFit="false"/>
      <protection locked="true" hidden="false"/>
    </xf>
    <xf numFmtId="164" fontId="28" fillId="0" borderId="2" xfId="0" applyFont="true" applyBorder="true" applyAlignment="true" applyProtection="false">
      <alignment horizontal="general" vertical="center" textRotation="0" wrapText="false" indent="0" shrinkToFit="false"/>
      <protection locked="true" hidden="false"/>
    </xf>
    <xf numFmtId="164" fontId="28" fillId="0" borderId="2" xfId="0" applyFont="true" applyBorder="true" applyAlignment="true" applyProtection="false">
      <alignment horizontal="general" vertical="center" textRotation="0" wrapText="true" indent="0" shrinkToFit="false"/>
      <protection locked="true" hidden="false"/>
    </xf>
    <xf numFmtId="164" fontId="28" fillId="0" borderId="2" xfId="0" applyFont="true" applyBorder="true" applyAlignment="true" applyProtection="false">
      <alignment horizontal="left" vertical="center" textRotation="0" wrapText="false" indent="0" shrinkToFit="false"/>
      <protection locked="true" hidden="false"/>
    </xf>
    <xf numFmtId="168" fontId="28" fillId="0" borderId="2" xfId="17" applyFont="true" applyBorder="true" applyAlignment="true" applyProtection="true">
      <alignment horizontal="general" vertical="center" textRotation="0" wrapText="false" indent="0" shrinkToFit="false"/>
      <protection locked="true" hidden="false"/>
    </xf>
    <xf numFmtId="173" fontId="28" fillId="0" borderId="2" xfId="17" applyFont="true" applyBorder="true" applyAlignment="true" applyProtection="true">
      <alignment horizontal="general" vertical="center" textRotation="0" wrapText="false" indent="0" shrinkToFit="false"/>
      <protection locked="true" hidden="false"/>
    </xf>
    <xf numFmtId="173" fontId="28" fillId="5" borderId="14" xfId="17" applyFont="true" applyBorder="true" applyAlignment="true" applyProtection="true">
      <alignment horizontal="right" vertical="center"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8" fillId="0" borderId="2" xfId="0" applyFont="true" applyBorder="true" applyAlignment="true" applyProtection="false">
      <alignment horizontal="center" vertical="center" textRotation="0" wrapText="false" indent="0" shrinkToFit="false"/>
      <protection locked="true" hidden="false"/>
    </xf>
    <xf numFmtId="173" fontId="28" fillId="5" borderId="15" xfId="17" applyFont="true" applyBorder="true" applyAlignment="true" applyProtection="true">
      <alignment horizontal="right" vertical="center" textRotation="0" wrapText="false" indent="0" shrinkToFit="false"/>
      <protection locked="true" hidden="false"/>
    </xf>
    <xf numFmtId="164" fontId="63" fillId="13" borderId="2" xfId="0" applyFont="true" applyBorder="true" applyAlignment="true" applyProtection="false">
      <alignment horizontal="left" vertical="center" textRotation="0" wrapText="false" indent="0" shrinkToFit="false"/>
      <protection locked="true" hidden="false"/>
    </xf>
    <xf numFmtId="174" fontId="28" fillId="13" borderId="2" xfId="0" applyFont="true" applyBorder="true" applyAlignment="true" applyProtection="false">
      <alignment horizontal="right" vertical="center" textRotation="0" wrapText="false" indent="0" shrinkToFit="false"/>
      <protection locked="true" hidden="false"/>
    </xf>
    <xf numFmtId="164" fontId="28" fillId="13" borderId="2" xfId="0" applyFont="true" applyBorder="true" applyAlignment="true" applyProtection="false">
      <alignment horizontal="center" vertical="center" textRotation="0" wrapText="false" indent="0" shrinkToFit="false"/>
      <protection locked="true" hidden="false"/>
    </xf>
    <xf numFmtId="164" fontId="28" fillId="13" borderId="2" xfId="0" applyFont="true" applyBorder="true" applyAlignment="true" applyProtection="false">
      <alignment horizontal="general" vertical="center" textRotation="0" wrapText="true" indent="0" shrinkToFit="false"/>
      <protection locked="true" hidden="false"/>
    </xf>
    <xf numFmtId="173" fontId="28" fillId="13" borderId="2" xfId="17" applyFont="true" applyBorder="true" applyAlignment="true" applyProtection="true">
      <alignment horizontal="general" vertical="center" textRotation="0" wrapText="false" indent="0" shrinkToFit="false"/>
      <protection locked="true" hidden="false"/>
    </xf>
    <xf numFmtId="173" fontId="28" fillId="5" borderId="16" xfId="17" applyFont="true" applyBorder="true" applyAlignment="true" applyProtection="true">
      <alignment horizontal="right" vertical="center" textRotation="0" wrapText="false" indent="0" shrinkToFit="false"/>
      <protection locked="true" hidden="false"/>
    </xf>
    <xf numFmtId="164" fontId="19" fillId="0" borderId="17" xfId="0" applyFont="true" applyBorder="true" applyAlignment="false" applyProtection="false">
      <alignment horizontal="general" vertical="bottom" textRotation="0" wrapText="false" indent="0" shrinkToFit="false"/>
      <protection locked="true" hidden="false"/>
    </xf>
    <xf numFmtId="164" fontId="66" fillId="0" borderId="18" xfId="0" applyFont="true" applyBorder="true" applyAlignment="true" applyProtection="false">
      <alignment horizontal="left" vertical="center"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4" fontId="42" fillId="0" borderId="19" xfId="0" applyFont="true" applyBorder="true" applyAlignment="true" applyProtection="false">
      <alignment horizontal="left" vertical="bottom" textRotation="0" wrapText="true" indent="1" shrinkToFit="false"/>
      <protection locked="true" hidden="false"/>
    </xf>
    <xf numFmtId="164" fontId="43" fillId="0" borderId="17" xfId="0" applyFont="true" applyBorder="true" applyAlignment="false" applyProtection="false">
      <alignment horizontal="general" vertical="bottom" textRotation="0" wrapText="false" indent="0" shrinkToFit="false"/>
      <protection locked="true" hidden="false"/>
    </xf>
    <xf numFmtId="164" fontId="10" fillId="0" borderId="17" xfId="20" applyFont="true" applyBorder="true" applyAlignment="true" applyProtection="true">
      <alignment horizontal="left" vertical="bottom" textRotation="0" wrapText="true" indent="0" shrinkToFit="false"/>
      <protection locked="true" hidden="false"/>
    </xf>
    <xf numFmtId="164" fontId="42" fillId="0" borderId="17" xfId="0" applyFont="true" applyBorder="true" applyAlignment="true" applyProtection="false">
      <alignment horizontal="left" vertical="bottom" textRotation="0" wrapText="true" indent="0" shrinkToFit="false"/>
      <protection locked="true" hidden="false"/>
    </xf>
    <xf numFmtId="164" fontId="45" fillId="0" borderId="17" xfId="0" applyFont="true" applyBorder="true" applyAlignment="true" applyProtection="false">
      <alignment horizontal="left" vertical="bottom" textRotation="0" wrapText="true" indent="0" shrinkToFit="false"/>
      <protection locked="true" hidden="false"/>
    </xf>
    <xf numFmtId="164" fontId="67" fillId="0" borderId="17" xfId="0" applyFont="true" applyBorder="true" applyAlignment="true" applyProtection="false">
      <alignment horizontal="left" vertical="bottom" textRotation="0" wrapText="true" indent="0" shrinkToFit="false"/>
      <protection locked="true" hidden="false"/>
    </xf>
    <xf numFmtId="164" fontId="42" fillId="0" borderId="17" xfId="0" applyFont="true" applyBorder="true" applyAlignment="true" applyProtection="false">
      <alignment horizontal="left" vertical="bottom" textRotation="0" wrapText="false" indent="0" shrinkToFit="false"/>
      <protection locked="true" hidden="false"/>
    </xf>
    <xf numFmtId="164" fontId="68" fillId="0" borderId="17" xfId="0" applyFont="true" applyBorder="true" applyAlignment="true" applyProtection="false">
      <alignment horizontal="left" vertical="bottom" textRotation="0" wrapText="true" indent="0" shrinkToFit="false"/>
      <protection locked="true" hidden="false"/>
    </xf>
    <xf numFmtId="164" fontId="69"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40% - Accent1" xfId="21"/>
  </cellStyles>
  <dxfs count="35">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6B0C00"/>
      </font>
    </dxf>
    <dxf>
      <font>
        <color rgb="FF085108"/>
      </font>
    </dxf>
    <dxf>
      <fill>
        <patternFill patternType="solid">
          <fgColor rgb="FF3B4E87"/>
        </patternFill>
      </fill>
    </dxf>
    <dxf>
      <fill>
        <patternFill patternType="solid">
          <fgColor rgb="FFD3D9EC"/>
        </patternFill>
      </fill>
    </dxf>
    <dxf>
      <fill>
        <patternFill patternType="solid">
          <fgColor rgb="FFD9D9D9"/>
        </patternFill>
      </fill>
    </dxf>
    <dxf>
      <fill>
        <patternFill patternType="solid">
          <fgColor rgb="00FFFFFF"/>
        </patternFill>
      </fill>
    </dxf>
    <dxf>
      <fill>
        <patternFill patternType="solid">
          <fgColor rgb="FF0000FF"/>
        </patternFill>
      </fill>
    </dxf>
    <dxf>
      <fill>
        <patternFill patternType="solid">
          <fgColor rgb="FF2C3B65"/>
        </patternFill>
      </fill>
    </dxf>
    <dxf>
      <fill>
        <patternFill patternType="solid">
          <fgColor rgb="FFFFFFFF"/>
        </patternFill>
      </fill>
    </dxf>
    <dxf>
      <fill>
        <patternFill patternType="solid">
          <fgColor rgb="FFF2F2F2"/>
        </patternFill>
      </fill>
    </dxf>
    <dxf>
      <font>
        <color rgb="FFFF0000"/>
      </font>
    </dxf>
    <dxf>
      <font>
        <color rgb="FFFFFFFF"/>
      </font>
      <fill>
        <patternFill>
          <bgColor rgb="FFFF0000"/>
        </patternFill>
      </fill>
    </dxf>
    <dxf>
      <fill>
        <patternFill>
          <bgColor rgb="FFFF99FF"/>
        </patternFill>
      </fill>
    </dxf>
    <dxf>
      <fill>
        <patternFill>
          <bgColor rgb="FFF2F2F2"/>
        </patternFill>
      </fill>
    </dxf>
    <dxf>
      <fill>
        <patternFill>
          <bgColor rgb="FF87743B"/>
        </patternFill>
      </fill>
    </dxf>
    <dxf>
      <font>
        <color rgb="FFFF0000"/>
      </font>
    </dxf>
    <dxf>
      <font>
        <color rgb="FFFFFFFF"/>
      </font>
      <fill>
        <patternFill>
          <bgColor rgb="FFFF0000"/>
        </patternFill>
      </fill>
    </dxf>
    <dxf>
      <font>
        <color rgb="FFFF0000"/>
      </font>
    </dxf>
    <dxf>
      <font>
        <color rgb="FFFFFFFF"/>
      </font>
      <fill>
        <patternFill>
          <bgColor rgb="FFFF0000"/>
        </patternFill>
      </fill>
    </dxf>
    <dxf>
      <font>
        <color rgb="FFFF0000"/>
      </font>
    </dxf>
    <dxf>
      <font>
        <color rgb="FFFFFFFF"/>
      </font>
      <fill>
        <patternFill>
          <bgColor rgb="FFFF0000"/>
        </patternFill>
      </fill>
    </dxf>
    <dxf>
      <font>
        <color rgb="FFFF0000"/>
      </font>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FFFFFF"/>
      </font>
      <fill>
        <patternFill>
          <bgColor rgb="FFFF0000"/>
        </patternFill>
      </fill>
    </dxf>
    <dxf>
      <font>
        <color rgb="FF6B0C00"/>
      </font>
    </dxf>
    <dxf>
      <font>
        <color rgb="FF085108"/>
      </font>
    </dxf>
    <dxf>
      <fill>
        <patternFill>
          <bgColor rgb="FFBFBFBF"/>
        </patternFill>
      </fill>
    </dxf>
    <dxf>
      <font>
        <color rgb="FFFFFFFF"/>
      </font>
      <fill>
        <patternFill>
          <bgColor rgb="FFFF99FF"/>
        </patternFill>
      </fill>
    </dxf>
    <dxf>
      <font>
        <color rgb="FFFFFFFF"/>
      </font>
      <fill>
        <patternFill>
          <bgColor rgb="FF87743B"/>
        </patternFill>
      </fill>
    </dxf>
    <dxf>
      <fill>
        <patternFill patternType="solid">
          <fgColor rgb="FF000000"/>
          <bgColor rgb="FFFFFFFF"/>
        </patternFill>
      </fill>
    </dxf>
  </dxfs>
  <colors>
    <indexedColors>
      <rgbColor rgb="FF000000"/>
      <rgbColor rgb="FFFFFFFF"/>
      <rgbColor rgb="FFFF0000"/>
      <rgbColor rgb="FF00FF00"/>
      <rgbColor rgb="FF0000FF"/>
      <rgbColor rgb="FFFFFF00"/>
      <rgbColor rgb="FFFF00FF"/>
      <rgbColor rgb="FF00FFFF"/>
      <rgbColor rgb="FF6B0C00"/>
      <rgbColor rgb="FF1D801D"/>
      <rgbColor rgb="FF000080"/>
      <rgbColor rgb="FF87743B"/>
      <rgbColor rgb="FF800080"/>
      <rgbColor rgb="FF008080"/>
      <rgbColor rgb="FFBFBFBF"/>
      <rgbColor rgb="FF808080"/>
      <rgbColor rgb="FFA6A6A6"/>
      <rgbColor rgb="FFC04E4E"/>
      <rgbColor rgb="FFF2F2F2"/>
      <rgbColor rgb="FFEAEAEA"/>
      <rgbColor rgb="FF660066"/>
      <rgbColor rgb="FFFF8080"/>
      <rgbColor rgb="FF3B4E87"/>
      <rgbColor rgb="FFD3D9EC"/>
      <rgbColor rgb="FF000080"/>
      <rgbColor rgb="FFFF00FF"/>
      <rgbColor rgb="FFFFFF00"/>
      <rgbColor rgb="FF00FFFF"/>
      <rgbColor rgb="FF800080"/>
      <rgbColor rgb="FF800000"/>
      <rgbColor rgb="FF008080"/>
      <rgbColor rgb="FF0000FF"/>
      <rgbColor rgb="FF00CCFF"/>
      <rgbColor rgb="FFCCFFFF"/>
      <rgbColor rgb="FFCEF4CE"/>
      <rgbColor rgb="FFFFFF99"/>
      <rgbColor rgb="FFA7B3D9"/>
      <rgbColor rgb="FFFF99FF"/>
      <rgbColor rgb="FFB2B2B2"/>
      <rgbColor rgb="FFD9D9D9"/>
      <rgbColor rgb="FF3A5D9C"/>
      <rgbColor rgb="FF33CCCC"/>
      <rgbColor rgb="FF99CC00"/>
      <rgbColor rgb="FFFFCC00"/>
      <rgbColor rgb="FFFF9900"/>
      <rgbColor rgb="FFFF6600"/>
      <rgbColor rgb="FF666666"/>
      <rgbColor rgb="FF878787"/>
      <rgbColor rgb="FF273359"/>
      <rgbColor rgb="FF7F7F7F"/>
      <rgbColor rgb="FF085108"/>
      <rgbColor rgb="FF333300"/>
      <rgbColor rgb="FF993300"/>
      <rgbColor rgb="FF595959"/>
      <rgbColor rgb="FF2C3B65"/>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302526332462184"/>
          <c:y val="0.0581464694656489"/>
          <c:w val="0.683139304664608"/>
          <c:h val="0.935174141221374"/>
        </c:manualLayout>
      </c:layout>
      <c:barChart>
        <c:barDir val="bar"/>
        <c:grouping val="clustered"/>
        <c:varyColors val="0"/>
        <c:ser>
          <c:idx val="0"/>
          <c:order val="0"/>
          <c:spPr>
            <a:solidFill>
              <a:srgbClr val="3b4e87"/>
            </a:solidFill>
            <a:ln w="0">
              <a:noFill/>
            </a:ln>
          </c:spPr>
          <c:invertIfNegative val="0"/>
          <c:dLbls>
            <c:numFmt formatCode="_(* #,##0.00_);_(* \(#,##0.00\);_(* \-??_);_(@_)" sourceLinked="1"/>
            <c:txPr>
              <a:bodyPr wrap="square"/>
              <a:lstStyle/>
              <a:p>
                <a:pPr>
                  <a:defRPr b="0" sz="900" spc="-1" strike="noStrike">
                    <a:solidFill>
                      <a:srgbClr val="404040"/>
                    </a:solidFill>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Report!$F$9:$F$15,Report!$F$17,Report!$F$19:$F$23</c:f>
              <c:strCache>
                <c:ptCount val="13"/>
                <c:pt idx="0">
                  <c:v>FAMILY SUPPORT</c:v>
                </c:pt>
                <c:pt idx="1">
                  <c:v>HOUSING</c:v>
                </c:pt>
                <c:pt idx="2">
                  <c:v>UTILITIES</c:v>
                </c:pt>
                <c:pt idx="3">
                  <c:v>FOOD</c:v>
                </c:pt>
                <c:pt idx="4">
                  <c:v>TRANSPORTATION</c:v>
                </c:pt>
                <c:pt idx="5">
                  <c:v>HEALTH</c:v>
                </c:pt>
                <c:pt idx="6">
                  <c:v>DAILY LIVING</c:v>
                </c:pt>
                <c:pt idx="7">
                  <c:v>OBLIGATIONS</c:v>
                </c:pt>
                <c:pt idx="8">
                  <c:v>ENTERTAINMENT</c:v>
                </c:pt>
                <c:pt idx="9">
                  <c:v>SUBSCRIPTIONS</c:v>
                </c:pt>
                <c:pt idx="10">
                  <c:v>MISCELLANEOUS</c:v>
                </c:pt>
                <c:pt idx="11">
                  <c:v>CHARITY/GIFTS</c:v>
                </c:pt>
                <c:pt idx="12">
                  <c:v>LOANS</c:v>
                </c:pt>
              </c:strCache>
            </c:strRef>
          </c:cat>
          <c:val>
            <c:numRef>
              <c:f>Report!$G$9:$G$15,Report!$G$17,Report!$G$19:$G$23</c:f>
              <c:numCache>
                <c:formatCode>General</c:formatCode>
                <c:ptCount val="13"/>
                <c:pt idx="0">
                  <c:v>300</c:v>
                </c:pt>
                <c:pt idx="1">
                  <c:v>260</c:v>
                </c:pt>
                <c:pt idx="2">
                  <c:v>58</c:v>
                </c:pt>
                <c:pt idx="3">
                  <c:v>200</c:v>
                </c:pt>
                <c:pt idx="4">
                  <c:v>0</c:v>
                </c:pt>
                <c:pt idx="5">
                  <c:v>10</c:v>
                </c:pt>
                <c:pt idx="6">
                  <c:v>132</c:v>
                </c:pt>
                <c:pt idx="7">
                  <c:v>0</c:v>
                </c:pt>
                <c:pt idx="8">
                  <c:v>160</c:v>
                </c:pt>
                <c:pt idx="9">
                  <c:v>25</c:v>
                </c:pt>
                <c:pt idx="10">
                  <c:v>10</c:v>
                </c:pt>
                <c:pt idx="11">
                  <c:v>50</c:v>
                </c:pt>
                <c:pt idx="12">
                  <c:v>0</c:v>
                </c:pt>
              </c:numCache>
            </c:numRef>
          </c:val>
        </c:ser>
        <c:ser>
          <c:idx val="1"/>
          <c:order val="1"/>
          <c:spPr>
            <a:solidFill>
              <a:srgbClr val="c04e4e"/>
            </a:solidFill>
            <a:ln w="0">
              <a:noFill/>
            </a:ln>
          </c:spPr>
          <c:invertIfNegative val="0"/>
          <c:dLbls>
            <c:numFmt formatCode="_(* #,##0.00_);_(* \(#,##0.00\);_(* \-??_);_(@_)" sourceLinked="1"/>
            <c:txPr>
              <a:bodyPr wrap="square"/>
              <a:lstStyle/>
              <a:p>
                <a:pPr>
                  <a:defRPr b="0" sz="900" spc="-1" strike="noStrike">
                    <a:solidFill>
                      <a:srgbClr val="404040"/>
                    </a:solidFill>
                    <a:latin typeface="Arial"/>
                  </a:defRPr>
                </a:pPr>
              </a:p>
            </c:txPr>
            <c:dLblPos val="outEnd"/>
            <c:showLegendKey val="0"/>
            <c:showVal val="1"/>
            <c:showCatName val="0"/>
            <c:showSerName val="0"/>
            <c:showPercent val="0"/>
            <c:separator>; </c:separator>
            <c:showLeaderLines val="1"/>
            <c:extLst>
              <c:ext xmlns:c15="http://schemas.microsoft.com/office/drawing/2012/chart" uri="{CE6537A1-D6FC-4f65-9D91-7224C49458BB}">
                <c15:showLeaderLines val="1"/>
              </c:ext>
            </c:extLst>
          </c:dLbls>
          <c:cat>
            <c:strRef>
              <c:f>Report!$F$9:$F$15,Report!$F$17,Report!$F$19:$F$23</c:f>
              <c:strCache>
                <c:ptCount val="13"/>
                <c:pt idx="0">
                  <c:v>FAMILY SUPPORT</c:v>
                </c:pt>
                <c:pt idx="1">
                  <c:v>HOUSING</c:v>
                </c:pt>
                <c:pt idx="2">
                  <c:v>UTILITIES</c:v>
                </c:pt>
                <c:pt idx="3">
                  <c:v>FOOD</c:v>
                </c:pt>
                <c:pt idx="4">
                  <c:v>TRANSPORTATION</c:v>
                </c:pt>
                <c:pt idx="5">
                  <c:v>HEALTH</c:v>
                </c:pt>
                <c:pt idx="6">
                  <c:v>DAILY LIVING</c:v>
                </c:pt>
                <c:pt idx="7">
                  <c:v>OBLIGATIONS</c:v>
                </c:pt>
                <c:pt idx="8">
                  <c:v>ENTERTAINMENT</c:v>
                </c:pt>
                <c:pt idx="9">
                  <c:v>SUBSCRIPTIONS</c:v>
                </c:pt>
                <c:pt idx="10">
                  <c:v>MISCELLANEOUS</c:v>
                </c:pt>
                <c:pt idx="11">
                  <c:v>CHARITY/GIFTS</c:v>
                </c:pt>
                <c:pt idx="12">
                  <c:v>LOANS</c:v>
                </c:pt>
              </c:strCache>
            </c:strRef>
          </c:cat>
          <c:val>
            <c:numRef>
              <c:f>Report!$H$9:$H$15,Report!$H$17,Report!$H$19:$H$23</c:f>
              <c:numCache>
                <c:formatCode>General</c:formatCode>
                <c:ptCount val="13"/>
                <c:pt idx="0">
                  <c:v>302.99</c:v>
                </c:pt>
                <c:pt idx="1">
                  <c:v>263.79</c:v>
                </c:pt>
                <c:pt idx="2">
                  <c:v>0</c:v>
                </c:pt>
                <c:pt idx="3">
                  <c:v>220.33</c:v>
                </c:pt>
                <c:pt idx="4">
                  <c:v>0</c:v>
                </c:pt>
                <c:pt idx="5">
                  <c:v>2.95</c:v>
                </c:pt>
                <c:pt idx="6">
                  <c:v>221.52</c:v>
                </c:pt>
                <c:pt idx="7">
                  <c:v>0</c:v>
                </c:pt>
                <c:pt idx="8">
                  <c:v>55.14</c:v>
                </c:pt>
                <c:pt idx="9">
                  <c:v>25.7</c:v>
                </c:pt>
                <c:pt idx="10">
                  <c:v>2.6</c:v>
                </c:pt>
                <c:pt idx="11">
                  <c:v>0</c:v>
                </c:pt>
                <c:pt idx="12">
                  <c:v>0</c:v>
                </c:pt>
              </c:numCache>
            </c:numRef>
          </c:val>
        </c:ser>
        <c:gapWidth val="247"/>
        <c:overlap val="-58"/>
        <c:axId val="58234700"/>
        <c:axId val="24635607"/>
      </c:barChart>
      <c:catAx>
        <c:axId val="58234700"/>
        <c:scaling>
          <c:orientation val="minMax"/>
        </c:scaling>
        <c:delete val="0"/>
        <c:axPos val="b"/>
        <c:numFmt formatCode="General"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Arial"/>
              </a:defRPr>
            </a:pPr>
          </a:p>
        </c:txPr>
        <c:crossAx val="24635607"/>
        <c:crosses val="autoZero"/>
        <c:auto val="1"/>
        <c:lblAlgn val="ctr"/>
        <c:lblOffset val="100"/>
        <c:noMultiLvlLbl val="0"/>
      </c:catAx>
      <c:valAx>
        <c:axId val="24635607"/>
        <c:scaling>
          <c:orientation val="minMax"/>
        </c:scaling>
        <c:delete val="1"/>
        <c:axPos val="l"/>
        <c:numFmt formatCode="_(* #,##0.00_);_(* \(#,##0.00\);_(* \-??_);_(@_)"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Arial"/>
              </a:defRPr>
            </a:pPr>
          </a:p>
        </c:txPr>
        <c:crossAx val="58234700"/>
        <c:crossBetween val="between"/>
      </c:valAx>
      <c:spPr>
        <a:pattFill prst="ltDnDiag">
          <a:fgClr>
            <a:srgbClr val="d9d9d9"/>
          </a:fgClr>
          <a:bgClr>
            <a:srgbClr val="ffffff"/>
          </a:bgClr>
        </a:pattFill>
        <a:ln w="0">
          <a:noFill/>
        </a:ln>
      </c:spPr>
    </c:plotArea>
    <c:legend>
      <c:legendPos val="r"/>
      <c:overlay val="0"/>
      <c:spPr>
        <a:noFill/>
        <a:ln w="0">
          <a:noFill/>
        </a:ln>
      </c:spPr>
      <c:txPr>
        <a:bodyPr/>
        <a:lstStyle/>
        <a:p>
          <a:pPr>
            <a:defRPr b="0" sz="900" spc="-1" strike="noStrike">
              <a:solidFill>
                <a:srgbClr val="595959"/>
              </a:solidFill>
              <a:latin typeface="Arial"/>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6729073185827"/>
          <c:y val="0.333262169086251"/>
          <c:w val="0.683119294445304"/>
          <c:h val="0.587532023911187"/>
        </c:manualLayout>
      </c:layout>
      <c:barChart>
        <c:barDir val="bar"/>
        <c:grouping val="clustered"/>
        <c:varyColors val="0"/>
        <c:ser>
          <c:idx val="0"/>
          <c:order val="0"/>
          <c:spPr>
            <a:solidFill>
              <a:srgbClr val="3b4e87"/>
            </a:solidFill>
            <a:ln w="0">
              <a:noFill/>
            </a:ln>
          </c:spPr>
          <c:invertIfNegative val="0"/>
          <c:dLbls>
            <c:txPr>
              <a:bodyPr wrap="square"/>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Report!$A$9:$A$11</c:f>
              <c:strCache>
                <c:ptCount val="3"/>
                <c:pt idx="0">
                  <c:v>Total Income</c:v>
                </c:pt>
                <c:pt idx="1">
                  <c:v>Total Expenses</c:v>
                </c:pt>
                <c:pt idx="2">
                  <c:v>NET</c:v>
                </c:pt>
              </c:strCache>
            </c:strRef>
          </c:cat>
          <c:val>
            <c:numRef>
              <c:f>Report!$B$9:$B$11</c:f>
              <c:numCache>
                <c:formatCode>General</c:formatCode>
                <c:ptCount val="3"/>
                <c:pt idx="0">
                  <c:v>2000</c:v>
                </c:pt>
                <c:pt idx="1">
                  <c:v>1000</c:v>
                </c:pt>
                <c:pt idx="2">
                  <c:v>1000</c:v>
                </c:pt>
              </c:numCache>
            </c:numRef>
          </c:val>
        </c:ser>
        <c:ser>
          <c:idx val="1"/>
          <c:order val="1"/>
          <c:spPr>
            <a:solidFill>
              <a:srgbClr val="c04e4e"/>
            </a:solidFill>
            <a:ln w="0">
              <a:noFill/>
            </a:ln>
          </c:spPr>
          <c:invertIfNegative val="0"/>
          <c:dLbls>
            <c:txPr>
              <a:bodyPr wrap="square"/>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Report!$A$9:$A$11</c:f>
              <c:strCache>
                <c:ptCount val="3"/>
                <c:pt idx="0">
                  <c:v>Total Income</c:v>
                </c:pt>
                <c:pt idx="1">
                  <c:v>Total Expenses</c:v>
                </c:pt>
                <c:pt idx="2">
                  <c:v>NET</c:v>
                </c:pt>
              </c:strCache>
            </c:strRef>
          </c:cat>
          <c:val>
            <c:numRef>
              <c:f>Report!$C$9:$C$11</c:f>
              <c:numCache>
                <c:formatCode>General</c:formatCode>
                <c:ptCount val="3"/>
                <c:pt idx="0">
                  <c:v>2025.13</c:v>
                </c:pt>
                <c:pt idx="1">
                  <c:v>1095.02</c:v>
                </c:pt>
                <c:pt idx="2">
                  <c:v>930.11</c:v>
                </c:pt>
              </c:numCache>
            </c:numRef>
          </c:val>
        </c:ser>
        <c:gapWidth val="247"/>
        <c:overlap val="30"/>
        <c:axId val="2388206"/>
        <c:axId val="53184762"/>
      </c:barChart>
      <c:catAx>
        <c:axId val="2388206"/>
        <c:scaling>
          <c:orientation val="maxMin"/>
        </c:scaling>
        <c:delete val="0"/>
        <c:axPos val="b"/>
        <c:numFmt formatCode="General" sourceLinked="0"/>
        <c:majorTickMark val="out"/>
        <c:minorTickMark val="none"/>
        <c:tickLblPos val="nextTo"/>
        <c:spPr>
          <a:ln w="9360">
            <a:solidFill>
              <a:srgbClr val="d9d9d9"/>
            </a:solidFill>
            <a:round/>
          </a:ln>
        </c:spPr>
        <c:txPr>
          <a:bodyPr/>
          <a:lstStyle/>
          <a:p>
            <a:pPr>
              <a:defRPr b="0" sz="900" spc="-1" strike="noStrike">
                <a:solidFill>
                  <a:srgbClr val="595959"/>
                </a:solidFill>
                <a:latin typeface="Arial"/>
              </a:defRPr>
            </a:pPr>
          </a:p>
        </c:txPr>
        <c:crossAx val="53184762"/>
        <c:crosses val="autoZero"/>
        <c:auto val="1"/>
        <c:lblAlgn val="ctr"/>
        <c:lblOffset val="100"/>
        <c:noMultiLvlLbl val="0"/>
      </c:catAx>
      <c:valAx>
        <c:axId val="53184762"/>
        <c:scaling>
          <c:orientation val="minMax"/>
        </c:scaling>
        <c:delete val="0"/>
        <c:axPos val="l"/>
        <c:numFmt formatCode="0" sourceLinked="0"/>
        <c:majorTickMark val="out"/>
        <c:minorTickMark val="none"/>
        <c:tickLblPos val="nextTo"/>
        <c:spPr>
          <a:ln w="9360">
            <a:noFill/>
          </a:ln>
        </c:spPr>
        <c:txPr>
          <a:bodyPr/>
          <a:lstStyle/>
          <a:p>
            <a:pPr>
              <a:defRPr b="0" sz="900" spc="-1" strike="noStrike">
                <a:solidFill>
                  <a:srgbClr val="595959"/>
                </a:solidFill>
                <a:latin typeface="Arial"/>
              </a:defRPr>
            </a:pPr>
          </a:p>
        </c:txPr>
        <c:crossAx val="2388206"/>
        <c:crosses val="autoZero"/>
        <c:crossBetween val="between"/>
      </c:valAx>
      <c:spPr>
        <a:pattFill prst="ltDnDiag">
          <a:fgClr>
            <a:srgbClr val="d9d9d9"/>
          </a:fgClr>
          <a:bgClr>
            <a:srgbClr val="ffffff"/>
          </a:bgClr>
        </a:pattFill>
        <a:ln w="0">
          <a:noFill/>
        </a:ln>
      </c:spPr>
    </c:plotArea>
    <c:legend>
      <c:legendPos val="t"/>
      <c:overlay val="0"/>
      <c:spPr>
        <a:noFill/>
        <a:ln w="0">
          <a:noFill/>
        </a:ln>
      </c:spPr>
      <c:txPr>
        <a:bodyPr/>
        <a:lstStyle/>
        <a:p>
          <a:pPr>
            <a:defRPr b="0" sz="900" spc="-1" strike="noStrike">
              <a:solidFill>
                <a:srgbClr val="595959"/>
              </a:solidFill>
              <a:latin typeface="Arial"/>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160118753092528"/>
          <c:y val="0.20450936805335"/>
          <c:w val="0.787135081642751"/>
          <c:h val="0.744363289933312"/>
        </c:manualLayout>
      </c:layout>
      <c:barChart>
        <c:barDir val="bar"/>
        <c:grouping val="clustered"/>
        <c:varyColors val="0"/>
        <c:ser>
          <c:idx val="0"/>
          <c:order val="0"/>
          <c:tx>
            <c:strRef>
              <c:f>Goals!$G$4</c:f>
              <c:strCache>
                <c:ptCount val="1"/>
                <c:pt idx="0">
                  <c:v>Goal</c:v>
                </c:pt>
              </c:strCache>
            </c:strRef>
          </c:tx>
          <c:spPr>
            <a:solidFill>
              <a:srgbClr val="c04e4e">
                <a:alpha val="75000"/>
              </a:srgbClr>
            </a:solidFill>
            <a:ln w="0">
              <a:noFill/>
            </a:ln>
          </c:spPr>
          <c:invertIfNegative val="0"/>
          <c:dLbls>
            <c:txPr>
              <a:bodyPr wrap="square"/>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Goals!$E$5:$E$9</c:f>
              <c:strCache>
                <c:ptCount val="5"/>
                <c:pt idx="0">
                  <c:v/>
                </c:pt>
                <c:pt idx="1">
                  <c:v>Intesa Account</c:v>
                </c:pt>
                <c:pt idx="2">
                  <c:v/>
                </c:pt>
                <c:pt idx="3">
                  <c:v/>
                </c:pt>
                <c:pt idx="4">
                  <c:v/>
                </c:pt>
              </c:strCache>
            </c:strRef>
          </c:cat>
          <c:val>
            <c:numRef>
              <c:f>Goals!$G$5:$G$9</c:f>
              <c:numCache>
                <c:formatCode>General</c:formatCode>
                <c:ptCount val="5"/>
                <c:pt idx="1">
                  <c:v>12159</c:v>
                </c:pt>
              </c:numCache>
            </c:numRef>
          </c:val>
        </c:ser>
        <c:ser>
          <c:idx val="1"/>
          <c:order val="1"/>
          <c:tx>
            <c:strRef>
              <c:f>Goals!$I$4</c:f>
              <c:strCache>
                <c:ptCount val="1"/>
                <c:pt idx="0">
                  <c:v>Balance</c:v>
                </c:pt>
              </c:strCache>
            </c:strRef>
          </c:tx>
          <c:spPr>
            <a:solidFill>
              <a:srgbClr val="3b4e87">
                <a:alpha val="90000"/>
              </a:srgbClr>
            </a:solidFill>
            <a:ln w="0">
              <a:noFill/>
            </a:ln>
          </c:spPr>
          <c:invertIfNegative val="0"/>
          <c:dLbls>
            <c:txPr>
              <a:bodyPr wrap="square"/>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Goals!$E$5:$E$9</c:f>
              <c:strCache>
                <c:ptCount val="5"/>
                <c:pt idx="0">
                  <c:v/>
                </c:pt>
                <c:pt idx="1">
                  <c:v>Intesa Account</c:v>
                </c:pt>
                <c:pt idx="2">
                  <c:v/>
                </c:pt>
                <c:pt idx="3">
                  <c:v/>
                </c:pt>
                <c:pt idx="4">
                  <c:v/>
                </c:pt>
              </c:strCache>
            </c:strRef>
          </c:cat>
          <c:val>
            <c:numRef>
              <c:f>Goals!$I$5:$I$9</c:f>
              <c:numCache>
                <c:formatCode>General</c:formatCode>
                <c:ptCount val="5"/>
                <c:pt idx="0">
                  <c:v>0</c:v>
                </c:pt>
                <c:pt idx="1">
                  <c:v>0</c:v>
                </c:pt>
                <c:pt idx="2">
                  <c:v>0</c:v>
                </c:pt>
                <c:pt idx="3">
                  <c:v>0</c:v>
                </c:pt>
                <c:pt idx="4">
                  <c:v>0</c:v>
                </c:pt>
              </c:numCache>
            </c:numRef>
          </c:val>
        </c:ser>
        <c:gapWidth val="50"/>
        <c:overlap val="65"/>
        <c:axId val="4099580"/>
        <c:axId val="44883624"/>
      </c:barChart>
      <c:catAx>
        <c:axId val="4099580"/>
        <c:scaling>
          <c:orientation val="maxMin"/>
        </c:scaling>
        <c:delete val="0"/>
        <c:axPos val="b"/>
        <c:numFmt formatCode="General" sourceLinked="1"/>
        <c:majorTickMark val="out"/>
        <c:minorTickMark val="none"/>
        <c:tickLblPos val="nextTo"/>
        <c:spPr>
          <a:ln w="9360">
            <a:solidFill>
              <a:srgbClr val="000000"/>
            </a:solidFill>
            <a:round/>
          </a:ln>
        </c:spPr>
        <c:txPr>
          <a:bodyPr/>
          <a:lstStyle/>
          <a:p>
            <a:pPr>
              <a:defRPr b="0" sz="900" spc="-1" strike="noStrike">
                <a:solidFill>
                  <a:srgbClr val="000000"/>
                </a:solidFill>
                <a:latin typeface="Arial"/>
              </a:defRPr>
            </a:pPr>
          </a:p>
        </c:txPr>
        <c:crossAx val="44883624"/>
        <c:crosses val="autoZero"/>
        <c:auto val="1"/>
        <c:lblAlgn val="ctr"/>
        <c:lblOffset val="100"/>
        <c:noMultiLvlLbl val="0"/>
      </c:catAx>
      <c:valAx>
        <c:axId val="44883624"/>
        <c:scaling>
          <c:orientation val="minMax"/>
        </c:scaling>
        <c:delete val="0"/>
        <c:axPos val="l"/>
        <c:majorGridlines>
          <c:spPr>
            <a:ln w="9360">
              <a:solidFill>
                <a:srgbClr val="bfbfbf"/>
              </a:solidFill>
              <a:round/>
            </a:ln>
          </c:spPr>
        </c:majorGridlines>
        <c:numFmt formatCode="#,##0" sourceLinked="0"/>
        <c:majorTickMark val="out"/>
        <c:minorTickMark val="none"/>
        <c:tickLblPos val="nextTo"/>
        <c:spPr>
          <a:ln w="9360">
            <a:solidFill>
              <a:srgbClr val="878787"/>
            </a:solidFill>
            <a:round/>
          </a:ln>
        </c:spPr>
        <c:txPr>
          <a:bodyPr/>
          <a:lstStyle/>
          <a:p>
            <a:pPr>
              <a:defRPr b="0" sz="800" spc="-1" strike="noStrike">
                <a:solidFill>
                  <a:srgbClr val="000000"/>
                </a:solidFill>
                <a:latin typeface="Arial"/>
              </a:defRPr>
            </a:pPr>
          </a:p>
        </c:txPr>
        <c:crossAx val="4099580"/>
        <c:crosses val="autoZero"/>
        <c:crossBetween val="between"/>
      </c:valAx>
      <c:spPr>
        <a:noFill/>
        <a:ln w="0">
          <a:noFill/>
        </a:ln>
      </c:spPr>
    </c:plotArea>
    <c:legend>
      <c:legendPos val="t"/>
      <c:layout>
        <c:manualLayout>
          <c:xMode val="edge"/>
          <c:yMode val="edge"/>
          <c:x val="0.387676662857036"/>
          <c:y val="0.0193187715942287"/>
          <c:w val="0.300446449048238"/>
          <c:h val="0.100846503229649"/>
        </c:manualLayout>
      </c:layout>
      <c:overlay val="0"/>
      <c:spPr>
        <a:noFill/>
        <a:ln w="0">
          <a:noFill/>
        </a:ln>
      </c:spPr>
      <c:txPr>
        <a:bodyPr/>
        <a:lstStyle/>
        <a:p>
          <a:pPr>
            <a:defRPr b="0" sz="1000" spc="-1" strike="noStrike">
              <a:solidFill>
                <a:srgbClr val="000000"/>
              </a:solidFill>
              <a:latin typeface="Arial"/>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_rels/drawing10.xml.rels><?xml version="1.0" encoding="UTF-8"?>
<Relationships xmlns="http://schemas.openxmlformats.org/package/2006/relationships"><Relationship Id="rId1" Type="http://schemas.openxmlformats.org/officeDocument/2006/relationships/image" Target="../media/image4.png"/>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3.png"/>
</Relationships>
</file>

<file path=xl/drawings/_rels/drawing5.xml.rels><?xml version="1.0" encoding="UTF-8"?>
<Relationships xmlns="http://schemas.openxmlformats.org/package/2006/relationships"><Relationship Id="rId1" Type="http://schemas.openxmlformats.org/officeDocument/2006/relationships/image" Target="../media/image3.png"/>
</Relationships>
</file>

<file path=xl/drawings/_rels/drawing6.xml.rels><?xml version="1.0" encoding="UTF-8"?>
<Relationships xmlns="http://schemas.openxmlformats.org/package/2006/relationships"><Relationship Id="rId1" Type="http://schemas.openxmlformats.org/officeDocument/2006/relationships/image" Target="../media/image3.png"/>
</Relationships>
</file>

<file path=xl/drawings/_rels/drawing7.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image" Target="../media/image3.png"/>
</Relationships>
</file>

<file path=xl/drawings/_rels/drawing8.xml.rels><?xml version="1.0" encoding="UTF-8"?>
<Relationships xmlns="http://schemas.openxmlformats.org/package/2006/relationships"><Relationship Id="rId1" Type="http://schemas.openxmlformats.org/officeDocument/2006/relationships/image" Target="../media/image3.png"/>
</Relationships>
</file>

<file path=xl/drawings/_rels/drawing9.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84</xdr:row>
      <xdr:rowOff>0</xdr:rowOff>
    </xdr:from>
    <xdr:to>
      <xdr:col>5</xdr:col>
      <xdr:colOff>437760</xdr:colOff>
      <xdr:row>98</xdr:row>
      <xdr:rowOff>114120</xdr:rowOff>
    </xdr:to>
    <xdr:pic>
      <xdr:nvPicPr>
        <xdr:cNvPr id="0" name="Picture 20" descr=""/>
        <xdr:cNvPicPr/>
      </xdr:nvPicPr>
      <xdr:blipFill>
        <a:blip r:embed="rId1"/>
        <a:stretch/>
      </xdr:blipFill>
      <xdr:spPr>
        <a:xfrm>
          <a:off x="656640" y="16326000"/>
          <a:ext cx="10736640" cy="2781000"/>
        </a:xfrm>
        <a:prstGeom prst="rect">
          <a:avLst/>
        </a:prstGeom>
        <a:ln w="0">
          <a:noFill/>
        </a:ln>
      </xdr:spPr>
    </xdr:pic>
    <xdr:clientData/>
  </xdr:twoCellAnchor>
  <xdr:twoCellAnchor editAs="oneCell">
    <xdr:from>
      <xdr:col>1</xdr:col>
      <xdr:colOff>209520</xdr:colOff>
      <xdr:row>144</xdr:row>
      <xdr:rowOff>123840</xdr:rowOff>
    </xdr:from>
    <xdr:to>
      <xdr:col>1</xdr:col>
      <xdr:colOff>2723400</xdr:colOff>
      <xdr:row>149</xdr:row>
      <xdr:rowOff>75600</xdr:rowOff>
    </xdr:to>
    <xdr:pic>
      <xdr:nvPicPr>
        <xdr:cNvPr id="1" name="Picture 3" descr=""/>
        <xdr:cNvPicPr/>
      </xdr:nvPicPr>
      <xdr:blipFill>
        <a:blip r:embed="rId2"/>
        <a:stretch/>
      </xdr:blipFill>
      <xdr:spPr>
        <a:xfrm>
          <a:off x="866160" y="27879840"/>
          <a:ext cx="2513880" cy="903960"/>
        </a:xfrm>
        <a:prstGeom prst="rect">
          <a:avLst/>
        </a:prstGeom>
        <a:ln w="0">
          <a:noFill/>
        </a:ln>
      </xdr:spPr>
    </xdr:pic>
    <xdr:clientData/>
  </xdr:twoCellAnchor>
  <xdr:twoCellAnchor editAs="oneCell">
    <xdr:from>
      <xdr:col>1</xdr:col>
      <xdr:colOff>5372280</xdr:colOff>
      <xdr:row>0</xdr:row>
      <xdr:rowOff>0</xdr:rowOff>
    </xdr:from>
    <xdr:to>
      <xdr:col>2</xdr:col>
      <xdr:colOff>969480</xdr:colOff>
      <xdr:row>1</xdr:row>
      <xdr:rowOff>12960</xdr:rowOff>
    </xdr:to>
    <xdr:pic>
      <xdr:nvPicPr>
        <xdr:cNvPr id="2" name="Picture 1" descr=""/>
        <xdr:cNvPicPr/>
      </xdr:nvPicPr>
      <xdr:blipFill>
        <a:blip r:embed="rId3"/>
        <a:stretch/>
      </xdr:blipFill>
      <xdr:spPr>
        <a:xfrm>
          <a:off x="6028920" y="0"/>
          <a:ext cx="2244240" cy="308160"/>
        </a:xfrm>
        <a:prstGeom prst="rect">
          <a:avLst/>
        </a:prstGeom>
        <a:ln w="0">
          <a:noFill/>
        </a:ln>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3657600</xdr:colOff>
      <xdr:row>0</xdr:row>
      <xdr:rowOff>23040</xdr:rowOff>
    </xdr:from>
    <xdr:to>
      <xdr:col>1</xdr:col>
      <xdr:colOff>6140160</xdr:colOff>
      <xdr:row>0</xdr:row>
      <xdr:rowOff>365760</xdr:rowOff>
    </xdr:to>
    <xdr:pic>
      <xdr:nvPicPr>
        <xdr:cNvPr id="16" name="Picture 1" descr=""/>
        <xdr:cNvPicPr/>
      </xdr:nvPicPr>
      <xdr:blipFill>
        <a:blip r:embed="rId1"/>
        <a:stretch/>
      </xdr:blipFill>
      <xdr:spPr>
        <a:xfrm>
          <a:off x="3899520" y="23040"/>
          <a:ext cx="2482560" cy="3427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403920</xdr:colOff>
      <xdr:row>0</xdr:row>
      <xdr:rowOff>0</xdr:rowOff>
    </xdr:from>
    <xdr:to>
      <xdr:col>14</xdr:col>
      <xdr:colOff>548280</xdr:colOff>
      <xdr:row>1</xdr:row>
      <xdr:rowOff>12960</xdr:rowOff>
    </xdr:to>
    <xdr:pic>
      <xdr:nvPicPr>
        <xdr:cNvPr id="3" name="Picture 2" descr=""/>
        <xdr:cNvPicPr/>
      </xdr:nvPicPr>
      <xdr:blipFill>
        <a:blip r:embed="rId1"/>
        <a:stretch/>
      </xdr:blipFill>
      <xdr:spPr>
        <a:xfrm>
          <a:off x="9144000" y="0"/>
          <a:ext cx="1434240" cy="30816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480240</xdr:colOff>
      <xdr:row>0</xdr:row>
      <xdr:rowOff>0</xdr:rowOff>
    </xdr:from>
    <xdr:to>
      <xdr:col>6</xdr:col>
      <xdr:colOff>594360</xdr:colOff>
      <xdr:row>1</xdr:row>
      <xdr:rowOff>26280</xdr:rowOff>
    </xdr:to>
    <xdr:pic>
      <xdr:nvPicPr>
        <xdr:cNvPr id="4" name="Picture 1" descr=""/>
        <xdr:cNvPicPr/>
      </xdr:nvPicPr>
      <xdr:blipFill>
        <a:blip r:embed="rId1"/>
        <a:stretch/>
      </xdr:blipFill>
      <xdr:spPr>
        <a:xfrm>
          <a:off x="5018760" y="0"/>
          <a:ext cx="1497600" cy="3214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480240</xdr:colOff>
      <xdr:row>0</xdr:row>
      <xdr:rowOff>0</xdr:rowOff>
    </xdr:from>
    <xdr:to>
      <xdr:col>8</xdr:col>
      <xdr:colOff>594360</xdr:colOff>
      <xdr:row>1</xdr:row>
      <xdr:rowOff>26280</xdr:rowOff>
    </xdr:to>
    <xdr:pic>
      <xdr:nvPicPr>
        <xdr:cNvPr id="5" name="Picture 2" descr=""/>
        <xdr:cNvPicPr/>
      </xdr:nvPicPr>
      <xdr:blipFill>
        <a:blip r:embed="rId1"/>
        <a:stretch/>
      </xdr:blipFill>
      <xdr:spPr>
        <a:xfrm>
          <a:off x="6999840" y="0"/>
          <a:ext cx="1497600" cy="3214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205920</xdr:colOff>
      <xdr:row>0</xdr:row>
      <xdr:rowOff>0</xdr:rowOff>
    </xdr:from>
    <xdr:to>
      <xdr:col>14</xdr:col>
      <xdr:colOff>731520</xdr:colOff>
      <xdr:row>1</xdr:row>
      <xdr:rowOff>12960</xdr:rowOff>
    </xdr:to>
    <xdr:pic>
      <xdr:nvPicPr>
        <xdr:cNvPr id="6" name="Picture 3" descr=""/>
        <xdr:cNvPicPr/>
      </xdr:nvPicPr>
      <xdr:blipFill>
        <a:blip r:embed="rId1"/>
        <a:stretch/>
      </xdr:blipFill>
      <xdr:spPr>
        <a:xfrm>
          <a:off x="11850480" y="0"/>
          <a:ext cx="1366560" cy="308160"/>
        </a:xfrm>
        <a:prstGeom prst="rect">
          <a:avLst/>
        </a:prstGeom>
        <a:ln w="0">
          <a:noFill/>
        </a:ln>
      </xdr:spPr>
    </xdr:pic>
    <xdr:clientData/>
  </xdr:twoCellAnchor>
  <xdr:twoCellAnchor editAs="twoCell">
    <xdr:from>
      <xdr:col>15</xdr:col>
      <xdr:colOff>258480</xdr:colOff>
      <xdr:row>62</xdr:row>
      <xdr:rowOff>27360</xdr:rowOff>
    </xdr:from>
    <xdr:to>
      <xdr:col>25</xdr:col>
      <xdr:colOff>39600</xdr:colOff>
      <xdr:row>89</xdr:row>
      <xdr:rowOff>9000</xdr:rowOff>
    </xdr:to>
    <xdr:sp>
      <xdr:nvSpPr>
        <xdr:cNvPr id="7" name=""/>
        <xdr:cNvSpPr/>
      </xdr:nvSpPr>
      <xdr:spPr>
        <a:xfrm>
          <a:off x="13653720" y="12095640"/>
          <a:ext cx="8881920" cy="5124960"/>
        </a:xfrm>
        <a:prstGeom prst="rect">
          <a:avLst/>
        </a:prstGeom>
        <a:solidFill>
          <a:srgbClr val="ffffff"/>
        </a:solidFill>
        <a:ln w="1">
          <a:solidFill>
            <a:srgbClr val="008000"/>
          </a:solidFill>
        </a:ln>
      </xdr:spPr>
      <xdr:style>
        <a:lnRef idx="0"/>
        <a:fillRef idx="0"/>
        <a:effectRef idx="0"/>
        <a:fontRef idx="minor"/>
      </xdr:style>
      <xdr:txBody>
        <a:bodyPr horzOverflow="clip" vertOverflow="clip" lIns="90000" rIns="90000" tIns="45000" bIns="45000" anchor="t">
          <a:noAutofit/>
        </a:bodyPr>
        <a:p>
          <a:r>
            <a:rPr b="0" lang="en-US" sz="1100" spc="-1" strike="noStrike">
              <a:latin typeface="Times New Roman"/>
            </a:rPr>
            <a:t>This chart isn't available in your version of Excel.</a:t>
          </a:r>
          <a:endParaRPr b="0" lang="en-US" sz="1100" spc="-1" strike="noStrike">
            <a:latin typeface="Times New Roman"/>
          </a:endParaRPr>
        </a:p>
        <a:p>
          <a:endParaRPr b="0" lang="en-US" sz="1100" spc="-1" strike="noStrike">
            <a:latin typeface="Times New Roman"/>
          </a:endParaRPr>
        </a:p>
        <a:p>
          <a:pPr>
            <a:lnSpc>
              <a:spcPct val="100000"/>
            </a:lnSpc>
          </a:pPr>
          <a:r>
            <a:rPr b="0" lang="en-US" sz="1100" spc="-1" strike="noStrike">
              <a:latin typeface="Times New Roman"/>
            </a:rPr>
            <a:t>Editing this shape or saving this workbook into a different file format will permanently break the chart.</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0</xdr:colOff>
      <xdr:row>0</xdr:row>
      <xdr:rowOff>0</xdr:rowOff>
    </xdr:from>
    <xdr:to>
      <xdr:col>10</xdr:col>
      <xdr:colOff>178200</xdr:colOff>
      <xdr:row>1</xdr:row>
      <xdr:rowOff>12960</xdr:rowOff>
    </xdr:to>
    <xdr:pic>
      <xdr:nvPicPr>
        <xdr:cNvPr id="8" name="Picture 1" descr=""/>
        <xdr:cNvPicPr/>
      </xdr:nvPicPr>
      <xdr:blipFill>
        <a:blip r:embed="rId1"/>
        <a:stretch/>
      </xdr:blipFill>
      <xdr:spPr>
        <a:xfrm>
          <a:off x="7313760" y="0"/>
          <a:ext cx="1433880" cy="30816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168120</xdr:colOff>
      <xdr:row>23</xdr:row>
      <xdr:rowOff>156960</xdr:rowOff>
    </xdr:from>
    <xdr:to>
      <xdr:col>8</xdr:col>
      <xdr:colOff>705600</xdr:colOff>
      <xdr:row>55</xdr:row>
      <xdr:rowOff>58680</xdr:rowOff>
    </xdr:to>
    <xdr:graphicFrame>
      <xdr:nvGraphicFramePr>
        <xdr:cNvPr id="9" name="Chart 4"/>
        <xdr:cNvGraphicFramePr/>
      </xdr:nvGraphicFramePr>
      <xdr:xfrm>
        <a:off x="4821480" y="4738320"/>
        <a:ext cx="4545360" cy="6036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11</xdr:row>
      <xdr:rowOff>76320</xdr:rowOff>
    </xdr:from>
    <xdr:to>
      <xdr:col>3</xdr:col>
      <xdr:colOff>863280</xdr:colOff>
      <xdr:row>20</xdr:row>
      <xdr:rowOff>47520</xdr:rowOff>
    </xdr:to>
    <xdr:graphicFrame>
      <xdr:nvGraphicFramePr>
        <xdr:cNvPr id="10" name="Chart 5"/>
        <xdr:cNvGraphicFramePr/>
      </xdr:nvGraphicFramePr>
      <xdr:xfrm>
        <a:off x="0" y="2362320"/>
        <a:ext cx="4653000" cy="1685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236160</xdr:colOff>
      <xdr:row>0</xdr:row>
      <xdr:rowOff>0</xdr:rowOff>
    </xdr:from>
    <xdr:to>
      <xdr:col>8</xdr:col>
      <xdr:colOff>693000</xdr:colOff>
      <xdr:row>1</xdr:row>
      <xdr:rowOff>12960</xdr:rowOff>
    </xdr:to>
    <xdr:pic>
      <xdr:nvPicPr>
        <xdr:cNvPr id="11" name="Picture 5" descr=""/>
        <xdr:cNvPicPr/>
      </xdr:nvPicPr>
      <xdr:blipFill>
        <a:blip r:embed="rId3"/>
        <a:stretch/>
      </xdr:blipFill>
      <xdr:spPr>
        <a:xfrm>
          <a:off x="7976160" y="0"/>
          <a:ext cx="1378080" cy="308160"/>
        </a:xfrm>
        <a:prstGeom prst="rect">
          <a:avLst/>
        </a:prstGeom>
        <a:ln w="0">
          <a:noFill/>
        </a:ln>
      </xdr:spPr>
    </xdr:pic>
    <xdr:clientData/>
  </xdr:twoCellAnchor>
  <xdr:twoCellAnchor editAs="twoCell">
    <xdr:from>
      <xdr:col>9</xdr:col>
      <xdr:colOff>145800</xdr:colOff>
      <xdr:row>5</xdr:row>
      <xdr:rowOff>73800</xdr:rowOff>
    </xdr:from>
    <xdr:to>
      <xdr:col>18</xdr:col>
      <xdr:colOff>33480</xdr:colOff>
      <xdr:row>31</xdr:row>
      <xdr:rowOff>167400</xdr:rowOff>
    </xdr:to>
    <xdr:sp>
      <xdr:nvSpPr>
        <xdr:cNvPr id="12" name=""/>
        <xdr:cNvSpPr/>
      </xdr:nvSpPr>
      <xdr:spPr>
        <a:xfrm>
          <a:off x="9670680" y="1159560"/>
          <a:ext cx="8816400" cy="5113440"/>
        </a:xfrm>
        <a:prstGeom prst="rect">
          <a:avLst/>
        </a:prstGeom>
        <a:solidFill>
          <a:srgbClr val="ffffff"/>
        </a:solidFill>
        <a:ln w="1">
          <a:solidFill>
            <a:srgbClr val="008000"/>
          </a:solidFill>
        </a:ln>
      </xdr:spPr>
      <xdr:style>
        <a:lnRef idx="0"/>
        <a:fillRef idx="0"/>
        <a:effectRef idx="0"/>
        <a:fontRef idx="minor"/>
      </xdr:style>
      <xdr:txBody>
        <a:bodyPr horzOverflow="clip" vertOverflow="clip" lIns="90000" rIns="90000" tIns="45000" bIns="45000" anchor="t">
          <a:noAutofit/>
        </a:bodyPr>
        <a:p>
          <a:r>
            <a:rPr b="0" lang="en-US" sz="1100" spc="-1" strike="noStrike">
              <a:latin typeface="Times New Roman"/>
            </a:rPr>
            <a:t>This chart isn't available in your version of Excel.</a:t>
          </a:r>
          <a:endParaRPr b="0" lang="en-US" sz="1100" spc="-1" strike="noStrike">
            <a:latin typeface="Times New Roman"/>
          </a:endParaRPr>
        </a:p>
        <a:p>
          <a:endParaRPr b="0" lang="en-US" sz="1100" spc="-1" strike="noStrike">
            <a:latin typeface="Times New Roman"/>
          </a:endParaRPr>
        </a:p>
        <a:p>
          <a:pPr>
            <a:lnSpc>
              <a:spcPct val="100000"/>
            </a:lnSpc>
          </a:pPr>
          <a:r>
            <a:rPr b="0" lang="en-US" sz="1100" spc="-1" strike="noStrike">
              <a:latin typeface="Times New Roman"/>
            </a:rPr>
            <a:t>Editing this shape or saving this workbook into a different file format will permanently break the chart.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388800</xdr:colOff>
      <xdr:row>0</xdr:row>
      <xdr:rowOff>0</xdr:rowOff>
    </xdr:from>
    <xdr:to>
      <xdr:col>14</xdr:col>
      <xdr:colOff>533160</xdr:colOff>
      <xdr:row>1</xdr:row>
      <xdr:rowOff>12960</xdr:rowOff>
    </xdr:to>
    <xdr:pic>
      <xdr:nvPicPr>
        <xdr:cNvPr id="13" name="Picture 2" descr=""/>
        <xdr:cNvPicPr/>
      </xdr:nvPicPr>
      <xdr:blipFill>
        <a:blip r:embed="rId1"/>
        <a:stretch/>
      </xdr:blipFill>
      <xdr:spPr>
        <a:xfrm>
          <a:off x="9106200" y="0"/>
          <a:ext cx="1433880" cy="308160"/>
        </a:xfrm>
        <a:prstGeom prst="rect">
          <a:avLst/>
        </a:prstGeom>
        <a:ln w="0">
          <a:noFill/>
        </a:ln>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53280</xdr:colOff>
      <xdr:row>2</xdr:row>
      <xdr:rowOff>19080</xdr:rowOff>
    </xdr:from>
    <xdr:to>
      <xdr:col>3</xdr:col>
      <xdr:colOff>1456920</xdr:colOff>
      <xdr:row>14</xdr:row>
      <xdr:rowOff>133200</xdr:rowOff>
    </xdr:to>
    <xdr:graphicFrame>
      <xdr:nvGraphicFramePr>
        <xdr:cNvPr id="14" name="Chart 1"/>
        <xdr:cNvGraphicFramePr/>
      </xdr:nvGraphicFramePr>
      <xdr:xfrm>
        <a:off x="53280" y="504720"/>
        <a:ext cx="3637440" cy="2266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358200</xdr:colOff>
      <xdr:row>0</xdr:row>
      <xdr:rowOff>0</xdr:rowOff>
    </xdr:from>
    <xdr:to>
      <xdr:col>8</xdr:col>
      <xdr:colOff>702720</xdr:colOff>
      <xdr:row>1</xdr:row>
      <xdr:rowOff>22680</xdr:rowOff>
    </xdr:to>
    <xdr:pic>
      <xdr:nvPicPr>
        <xdr:cNvPr id="15" name="Picture 2" descr=""/>
        <xdr:cNvPicPr/>
      </xdr:nvPicPr>
      <xdr:blipFill>
        <a:blip r:embed="rId2"/>
        <a:stretch/>
      </xdr:blipFill>
      <xdr:spPr>
        <a:xfrm>
          <a:off x="8016840" y="0"/>
          <a:ext cx="1392840" cy="3178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vertex42.com/ExcelTemplates/money-management-template.html" TargetMode="External"/><Relationship Id="rId3" Type="http://schemas.openxmlformats.org/officeDocument/2006/relationships/hyperlink" Target="https://www.vertex42.com/ExcelTips/workbook.html?xls=moneymanager" TargetMode="External"/><Relationship Id="rId4" Type="http://schemas.openxmlformats.org/officeDocument/2006/relationships/hyperlink" Target="https://www.vertex42.com/ExcelArticles/how-to-budget.html" TargetMode="External"/><Relationship Id="rId5" Type="http://schemas.openxmlformats.org/officeDocument/2006/relationships/hyperlink" Target="https://www.vertex42.com/blog/category/money/budgeting" TargetMode="External"/><Relationship Id="rId6" Type="http://schemas.openxmlformats.org/officeDocument/2006/relationships/drawing" Target="../drawings/drawing1.xml"/><Relationship Id="rId7"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www.vertex42.com/ExcelTemplates/money-management-template.html" TargetMode="External"/><Relationship Id="rId3" Type="http://schemas.openxmlformats.org/officeDocument/2006/relationships/hyperlink" Target="https://www.vertex42.com/ExcelTemplates/account-register.html" TargetMode="External"/><Relationship Id="rId4" Type="http://schemas.openxmlformats.org/officeDocument/2006/relationships/drawing" Target="../drawings/drawing9.xml"/><Relationship Id="rId5" Type="http://schemas.openxmlformats.org/officeDocument/2006/relationships/vmlDrawing" Target="../drawings/vmlDrawing8.vml"/>
</Relationships>
</file>

<file path=xl/worksheets/_rels/sheet11.xml.rels><?xml version="1.0" encoding="UTF-8"?>
<Relationships xmlns="http://schemas.openxmlformats.org/package/2006/relationships"><Relationship Id="rId1" Type="http://schemas.openxmlformats.org/officeDocument/2006/relationships/hyperlink" Target="https://www.vertex42.com/ExcelTemplates/money-management-template.html" TargetMode="External"/><Relationship Id="rId2" Type="http://schemas.openxmlformats.org/officeDocument/2006/relationships/hyperlink" Target="https://www.vertex42.com/licensing/EULA_privateuse.html" TargetMode="External"/><Relationship Id="rId3"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vertex42.com/ExcelTemplates/money-management-template.html" TargetMode="External"/><Relationship Id="rId3" Type="http://schemas.openxmlformats.org/officeDocument/2006/relationships/drawing" Target="../drawings/drawing2.xml"/><Relationship Id="rId4"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hyperlink" Target="https://www.vertex42.com/ExcelTemplates/money-management-template.html" TargetMode="External"/><Relationship Id="rId2"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vertex42.com/ExcelTemplates/money-management-template.html" TargetMode="External"/><Relationship Id="rId3" Type="http://schemas.openxmlformats.org/officeDocument/2006/relationships/drawing" Target="../drawings/drawing4.xml"/><Relationship Id="rId4"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vertex42.com/ExcelTemplates/money-management-template.html" TargetMode="External"/><Relationship Id="rId3" Type="http://schemas.openxmlformats.org/officeDocument/2006/relationships/drawing" Target="../drawings/drawing5.xml"/><Relationship Id="rId4"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vertex42.com/ExcelTemplates/money-management-template.html" TargetMode="External"/><Relationship Id="rId3" Type="http://schemas.openxmlformats.org/officeDocument/2006/relationships/drawing" Target="../drawings/drawing6.xml"/><Relationship Id="rId4"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vertex42.com/ExcelTemplates/money-management-template.html" TargetMode="External"/><Relationship Id="rId3" Type="http://schemas.openxmlformats.org/officeDocument/2006/relationships/drawing" Target="../drawings/drawing7.xml"/><Relationship Id="rId4"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vertex42.com/ExcelTemplates/money-management-template.html" TargetMode="External"/><Relationship Id="rId3" Type="http://schemas.openxmlformats.org/officeDocument/2006/relationships/drawing" Target="../drawings/drawing8.xml"/><Relationship Id="rId4"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50"/>
  <sheetViews>
    <sheetView showFormulas="false" showGridLines="false" showRowColHeaders="true" showZeros="true" rightToLeft="false" tabSelected="false" showOutlineSymbols="true" defaultGridColor="true" view="normal" topLeftCell="A137" colorId="64" zoomScale="115" zoomScaleNormal="115" zoomScalePageLayoutView="100" workbookViewId="0">
      <selection pane="topLeft" activeCell="B169" activeCellId="0" sqref="B169"/>
    </sheetView>
  </sheetViews>
  <sheetFormatPr defaultColWidth="8.59375" defaultRowHeight="15" zeroHeight="false" outlineLevelRow="0" outlineLevelCol="0"/>
  <cols>
    <col collapsed="false" customWidth="true" hidden="false" outlineLevel="0" max="1" min="1" style="0" width="8.14"/>
    <col collapsed="false" customWidth="true" hidden="false" outlineLevel="0" max="2" min="2" style="1" width="82.42"/>
    <col collapsed="false" customWidth="true" hidden="false" outlineLevel="0" max="3" min="3" style="0" width="14.86"/>
    <col collapsed="false" customWidth="true" hidden="false" outlineLevel="0" max="4" min="4" style="0" width="4.29"/>
    <col collapsed="false" customWidth="true" hidden="false" outlineLevel="0" max="5" min="5" style="0" width="26.14"/>
  </cols>
  <sheetData>
    <row r="1" customFormat="false" ht="23.25" hidden="false" customHeight="false" outlineLevel="0" collapsed="false">
      <c r="A1" s="2" t="s">
        <v>0</v>
      </c>
      <c r="B1" s="3"/>
      <c r="C1" s="3"/>
    </row>
    <row r="2" customFormat="false" ht="18" hidden="false" customHeight="false" outlineLevel="0" collapsed="false">
      <c r="A2" s="4" t="s">
        <v>1</v>
      </c>
      <c r="B2" s="5"/>
      <c r="C2" s="6" t="s">
        <v>2</v>
      </c>
    </row>
    <row r="3" customFormat="false" ht="15" hidden="false" customHeight="false" outlineLevel="0" collapsed="false">
      <c r="B3" s="7" t="s">
        <v>3</v>
      </c>
      <c r="C3" s="8" t="s">
        <v>4</v>
      </c>
      <c r="E3" s="9" t="s">
        <v>5</v>
      </c>
    </row>
    <row r="4" customFormat="false" ht="18" hidden="false" customHeight="false" outlineLevel="0" collapsed="false">
      <c r="A4" s="10" t="s">
        <v>6</v>
      </c>
      <c r="B4" s="11"/>
    </row>
    <row r="5" customFormat="false" ht="15" hidden="false" customHeight="false" outlineLevel="0" collapsed="false">
      <c r="B5" s="12" t="s">
        <v>7</v>
      </c>
    </row>
    <row r="6" customFormat="false" ht="15" hidden="false" customHeight="false" outlineLevel="0" collapsed="false">
      <c r="B6" s="12" t="s">
        <v>8</v>
      </c>
    </row>
    <row r="7" customFormat="false" ht="15" hidden="false" customHeight="false" outlineLevel="0" collapsed="false">
      <c r="B7" s="12" t="s">
        <v>9</v>
      </c>
    </row>
    <row r="8" customFormat="false" ht="15" hidden="false" customHeight="false" outlineLevel="0" collapsed="false">
      <c r="B8" s="12" t="s">
        <v>10</v>
      </c>
    </row>
    <row r="9" customFormat="false" ht="15" hidden="false" customHeight="false" outlineLevel="0" collapsed="false">
      <c r="B9" s="12" t="s">
        <v>11</v>
      </c>
    </row>
    <row r="10" customFormat="false" ht="15" hidden="false" customHeight="false" outlineLevel="0" collapsed="false">
      <c r="B10" s="12" t="s">
        <v>12</v>
      </c>
    </row>
    <row r="11" customFormat="false" ht="15" hidden="false" customHeight="false" outlineLevel="0" collapsed="false">
      <c r="B11" s="12" t="s">
        <v>13</v>
      </c>
    </row>
    <row r="12" customFormat="false" ht="15" hidden="false" customHeight="false" outlineLevel="0" collapsed="false">
      <c r="B12" s="12"/>
    </row>
    <row r="13" customFormat="false" ht="14.25" hidden="false" customHeight="true" outlineLevel="0" collapsed="false">
      <c r="B13" s="13" t="s">
        <v>14</v>
      </c>
    </row>
    <row r="14" customFormat="false" ht="15" hidden="false" customHeight="false" outlineLevel="0" collapsed="false">
      <c r="B14" s="1" t="s">
        <v>15</v>
      </c>
      <c r="C14" s="14" t="s">
        <v>16</v>
      </c>
    </row>
    <row r="15" customFormat="false" ht="15" hidden="false" customHeight="false" outlineLevel="0" collapsed="false">
      <c r="B15" s="1" t="s">
        <v>17</v>
      </c>
    </row>
    <row r="16" customFormat="false" ht="15" hidden="false" customHeight="false" outlineLevel="0" collapsed="false">
      <c r="B16" s="15" t="s">
        <v>18</v>
      </c>
      <c r="C16" s="16" t="s">
        <v>19</v>
      </c>
    </row>
    <row r="17" customFormat="false" ht="15" hidden="false" customHeight="false" outlineLevel="0" collapsed="false">
      <c r="B17" s="1" t="s">
        <v>20</v>
      </c>
      <c r="C17" s="17"/>
    </row>
    <row r="18" customFormat="false" ht="15" hidden="false" customHeight="false" outlineLevel="0" collapsed="false">
      <c r="B18" s="15" t="s">
        <v>21</v>
      </c>
    </row>
    <row r="19" customFormat="false" ht="15" hidden="false" customHeight="false" outlineLevel="0" collapsed="false">
      <c r="B19" s="1" t="s">
        <v>22</v>
      </c>
    </row>
    <row r="20" customFormat="false" ht="15" hidden="false" customHeight="false" outlineLevel="0" collapsed="false">
      <c r="B20" s="18" t="s">
        <v>23</v>
      </c>
    </row>
    <row r="21" customFormat="false" ht="15" hidden="false" customHeight="false" outlineLevel="0" collapsed="false">
      <c r="B21" s="15" t="s">
        <v>24</v>
      </c>
    </row>
    <row r="22" customFormat="false" ht="15" hidden="false" customHeight="false" outlineLevel="0" collapsed="false">
      <c r="B22" s="18" t="s">
        <v>25</v>
      </c>
    </row>
    <row r="23" customFormat="false" ht="15" hidden="false" customHeight="false" outlineLevel="0" collapsed="false">
      <c r="B23" s="15" t="s">
        <v>26</v>
      </c>
    </row>
    <row r="24" customFormat="false" ht="15" hidden="false" customHeight="false" outlineLevel="0" collapsed="false">
      <c r="B24" s="15" t="s">
        <v>27</v>
      </c>
    </row>
    <row r="25" customFormat="false" ht="15" hidden="false" customHeight="false" outlineLevel="0" collapsed="false">
      <c r="B25" s="19" t="s">
        <v>28</v>
      </c>
    </row>
    <row r="27" customFormat="false" ht="18" hidden="false" customHeight="false" outlineLevel="0" collapsed="false">
      <c r="A27" s="20" t="s">
        <v>29</v>
      </c>
      <c r="B27" s="21" t="s">
        <v>30</v>
      </c>
    </row>
    <row r="28" customFormat="false" ht="15" hidden="false" customHeight="false" outlineLevel="0" collapsed="false">
      <c r="B28" s="12" t="s">
        <v>31</v>
      </c>
    </row>
    <row r="29" customFormat="false" ht="15" hidden="false" customHeight="false" outlineLevel="0" collapsed="false">
      <c r="B29" s="12" t="s">
        <v>32</v>
      </c>
    </row>
    <row r="30" customFormat="false" ht="15" hidden="false" customHeight="false" outlineLevel="0" collapsed="false">
      <c r="B30" s="12" t="s">
        <v>33</v>
      </c>
    </row>
    <row r="31" customFormat="false" ht="15" hidden="false" customHeight="false" outlineLevel="0" collapsed="false">
      <c r="B31" s="22" t="s">
        <v>34</v>
      </c>
    </row>
    <row r="32" customFormat="false" ht="15" hidden="false" customHeight="false" outlineLevel="0" collapsed="false">
      <c r="B32" s="12" t="s">
        <v>35</v>
      </c>
    </row>
    <row r="33" customFormat="false" ht="15" hidden="false" customHeight="false" outlineLevel="0" collapsed="false">
      <c r="B33" s="1" t="s">
        <v>36</v>
      </c>
    </row>
    <row r="34" customFormat="false" ht="15" hidden="false" customHeight="false" outlineLevel="0" collapsed="false">
      <c r="B34" s="12" t="s">
        <v>37</v>
      </c>
    </row>
    <row r="35" customFormat="false" ht="15" hidden="false" customHeight="false" outlineLevel="0" collapsed="false">
      <c r="B35" s="12" t="s">
        <v>38</v>
      </c>
    </row>
    <row r="36" customFormat="false" ht="15" hidden="false" customHeight="false" outlineLevel="0" collapsed="false">
      <c r="B36" s="12" t="s">
        <v>39</v>
      </c>
    </row>
    <row r="37" customFormat="false" ht="15" hidden="false" customHeight="false" outlineLevel="0" collapsed="false">
      <c r="B37" s="1" t="s">
        <v>40</v>
      </c>
    </row>
    <row r="38" customFormat="false" ht="15" hidden="false" customHeight="false" outlineLevel="0" collapsed="false">
      <c r="B38" s="12" t="s">
        <v>41</v>
      </c>
    </row>
    <row r="39" customFormat="false" ht="15" hidden="false" customHeight="false" outlineLevel="0" collapsed="false">
      <c r="B39" s="18" t="s">
        <v>42</v>
      </c>
    </row>
    <row r="40" customFormat="false" ht="15" hidden="false" customHeight="false" outlineLevel="0" collapsed="false">
      <c r="B40" s="12" t="s">
        <v>43</v>
      </c>
    </row>
    <row r="41" customFormat="false" ht="15" hidden="false" customHeight="false" outlineLevel="0" collapsed="false">
      <c r="B41" s="15" t="s">
        <v>44</v>
      </c>
    </row>
    <row r="42" customFormat="false" ht="15" hidden="false" customHeight="false" outlineLevel="0" collapsed="false">
      <c r="B42" s="18" t="s">
        <v>45</v>
      </c>
    </row>
    <row r="43" customFormat="false" ht="15" hidden="false" customHeight="false" outlineLevel="0" collapsed="false">
      <c r="B43" s="12" t="s">
        <v>46</v>
      </c>
    </row>
    <row r="44" customFormat="false" ht="15" hidden="false" customHeight="false" outlineLevel="0" collapsed="false">
      <c r="B44" s="12" t="s">
        <v>47</v>
      </c>
    </row>
    <row r="45" customFormat="false" ht="15" hidden="false" customHeight="false" outlineLevel="0" collapsed="false">
      <c r="B45" s="12" t="s">
        <v>48</v>
      </c>
    </row>
    <row r="46" customFormat="false" ht="15" hidden="false" customHeight="false" outlineLevel="0" collapsed="false">
      <c r="B46" s="12" t="s">
        <v>49</v>
      </c>
    </row>
    <row r="47" customFormat="false" ht="15" hidden="false" customHeight="false" outlineLevel="0" collapsed="false">
      <c r="B47" s="12"/>
    </row>
    <row r="48" customFormat="false" ht="18" hidden="false" customHeight="false" outlineLevel="0" collapsed="false">
      <c r="A48" s="20" t="s">
        <v>50</v>
      </c>
      <c r="B48" s="21" t="s">
        <v>51</v>
      </c>
    </row>
    <row r="49" customFormat="false" ht="15" hidden="false" customHeight="false" outlineLevel="0" collapsed="false">
      <c r="B49" s="12" t="s">
        <v>52</v>
      </c>
    </row>
    <row r="50" customFormat="false" ht="15" hidden="false" customHeight="false" outlineLevel="0" collapsed="false">
      <c r="B50" s="12" t="s">
        <v>53</v>
      </c>
    </row>
    <row r="51" customFormat="false" ht="15" hidden="false" customHeight="false" outlineLevel="0" collapsed="false">
      <c r="B51" s="12" t="s">
        <v>54</v>
      </c>
    </row>
    <row r="52" customFormat="false" ht="15" hidden="false" customHeight="false" outlineLevel="0" collapsed="false">
      <c r="B52" s="12"/>
    </row>
    <row r="53" customFormat="false" ht="15" hidden="false" customHeight="false" outlineLevel="0" collapsed="false">
      <c r="B53" s="22" t="s">
        <v>55</v>
      </c>
    </row>
    <row r="54" customFormat="false" ht="15" hidden="false" customHeight="false" outlineLevel="0" collapsed="false">
      <c r="B54" s="12" t="s">
        <v>56</v>
      </c>
    </row>
    <row r="55" customFormat="false" ht="15" hidden="false" customHeight="false" outlineLevel="0" collapsed="false">
      <c r="B55" s="12"/>
    </row>
    <row r="56" customFormat="false" ht="15" hidden="false" customHeight="false" outlineLevel="0" collapsed="false">
      <c r="B56" s="22" t="s">
        <v>57</v>
      </c>
    </row>
    <row r="57" customFormat="false" ht="15" hidden="false" customHeight="false" outlineLevel="0" collapsed="false">
      <c r="B57" s="12" t="s">
        <v>58</v>
      </c>
    </row>
    <row r="58" customFormat="false" ht="15" hidden="false" customHeight="false" outlineLevel="0" collapsed="false">
      <c r="B58" s="12"/>
    </row>
    <row r="59" customFormat="false" ht="18" hidden="false" customHeight="false" outlineLevel="0" collapsed="false">
      <c r="A59" s="20" t="s">
        <v>59</v>
      </c>
      <c r="B59" s="21" t="s">
        <v>60</v>
      </c>
    </row>
    <row r="60" customFormat="false" ht="15" hidden="false" customHeight="false" outlineLevel="0" collapsed="false">
      <c r="B60" s="12" t="s">
        <v>61</v>
      </c>
      <c r="C60" s="9" t="s">
        <v>62</v>
      </c>
    </row>
    <row r="61" customFormat="false" ht="15" hidden="false" customHeight="false" outlineLevel="0" collapsed="false">
      <c r="B61" s="23" t="s">
        <v>63</v>
      </c>
      <c r="C61" s="9" t="s">
        <v>64</v>
      </c>
    </row>
    <row r="62" customFormat="false" ht="15" hidden="false" customHeight="false" outlineLevel="0" collapsed="false">
      <c r="B62" s="18"/>
    </row>
    <row r="63" customFormat="false" ht="15" hidden="false" customHeight="false" outlineLevel="0" collapsed="false">
      <c r="B63" s="13" t="s">
        <v>65</v>
      </c>
    </row>
    <row r="64" customFormat="false" ht="15" hidden="false" customHeight="false" outlineLevel="0" collapsed="false">
      <c r="B64" s="12" t="s">
        <v>66</v>
      </c>
    </row>
    <row r="65" customFormat="false" ht="15" hidden="false" customHeight="false" outlineLevel="0" collapsed="false">
      <c r="B65" s="12" t="s">
        <v>67</v>
      </c>
    </row>
    <row r="66" customFormat="false" ht="15" hidden="false" customHeight="false" outlineLevel="0" collapsed="false">
      <c r="B66" s="18" t="s">
        <v>68</v>
      </c>
    </row>
    <row r="67" customFormat="false" ht="15" hidden="false" customHeight="false" outlineLevel="0" collapsed="false">
      <c r="B67" s="12" t="s">
        <v>69</v>
      </c>
    </row>
    <row r="68" customFormat="false" ht="15" hidden="false" customHeight="false" outlineLevel="0" collapsed="false">
      <c r="B68" s="13" t="s">
        <v>70</v>
      </c>
    </row>
    <row r="69" customFormat="false" ht="15" hidden="false" customHeight="false" outlineLevel="0" collapsed="false">
      <c r="B69" s="12" t="s">
        <v>71</v>
      </c>
    </row>
    <row r="70" customFormat="false" ht="15" hidden="false" customHeight="false" outlineLevel="0" collapsed="false">
      <c r="B70" s="12" t="s">
        <v>72</v>
      </c>
    </row>
    <row r="72" customFormat="false" ht="18" hidden="false" customHeight="false" outlineLevel="0" collapsed="false">
      <c r="A72" s="20" t="s">
        <v>73</v>
      </c>
      <c r="B72" s="21" t="s">
        <v>74</v>
      </c>
    </row>
    <row r="73" customFormat="false" ht="15" hidden="false" customHeight="false" outlineLevel="0" collapsed="false">
      <c r="B73" s="12" t="s">
        <v>75</v>
      </c>
    </row>
    <row r="74" customFormat="false" ht="15" hidden="false" customHeight="false" outlineLevel="0" collapsed="false">
      <c r="B74" s="22" t="s">
        <v>76</v>
      </c>
    </row>
    <row r="75" customFormat="false" ht="15" hidden="false" customHeight="false" outlineLevel="0" collapsed="false">
      <c r="B75" s="12" t="s">
        <v>77</v>
      </c>
    </row>
    <row r="76" customFormat="false" ht="15" hidden="false" customHeight="false" outlineLevel="0" collapsed="false">
      <c r="B76" s="12"/>
    </row>
    <row r="77" customFormat="false" ht="15" hidden="false" customHeight="false" outlineLevel="0" collapsed="false">
      <c r="B77" s="24" t="s">
        <v>78</v>
      </c>
    </row>
    <row r="78" customFormat="false" ht="15" hidden="false" customHeight="false" outlineLevel="0" collapsed="false">
      <c r="B78" s="12" t="s">
        <v>79</v>
      </c>
    </row>
    <row r="79" customFormat="false" ht="15" hidden="false" customHeight="false" outlineLevel="0" collapsed="false">
      <c r="B79" s="22" t="s">
        <v>80</v>
      </c>
    </row>
    <row r="80" customFormat="false" ht="15" hidden="false" customHeight="false" outlineLevel="0" collapsed="false">
      <c r="B80" s="12" t="s">
        <v>81</v>
      </c>
    </row>
    <row r="81" customFormat="false" ht="15" hidden="false" customHeight="false" outlineLevel="0" collapsed="false">
      <c r="B81" s="12" t="s">
        <v>82</v>
      </c>
    </row>
    <row r="82" customFormat="false" ht="15" hidden="false" customHeight="false" outlineLevel="0" collapsed="false">
      <c r="B82" s="12" t="s">
        <v>83</v>
      </c>
    </row>
    <row r="84" customFormat="false" ht="15" hidden="false" customHeight="false" outlineLevel="0" collapsed="false">
      <c r="B84" s="25" t="s">
        <v>84</v>
      </c>
    </row>
    <row r="101" customFormat="false" ht="15" hidden="false" customHeight="false" outlineLevel="0" collapsed="false">
      <c r="B101" s="13" t="s">
        <v>85</v>
      </c>
      <c r="C101" s="26" t="n">
        <f aca="true">TODAY()</f>
        <v>45128</v>
      </c>
    </row>
    <row r="102" customFormat="false" ht="15" hidden="false" customHeight="false" outlineLevel="0" collapsed="false">
      <c r="B102" s="12" t="s">
        <v>86</v>
      </c>
      <c r="C102" s="26" t="n">
        <f aca="false">C101-1</f>
        <v>45127</v>
      </c>
    </row>
    <row r="103" customFormat="false" ht="15" hidden="false" customHeight="false" outlineLevel="0" collapsed="false">
      <c r="B103" s="12" t="s">
        <v>87</v>
      </c>
      <c r="C103" s="26" t="n">
        <f aca="false">C102-1</f>
        <v>45126</v>
      </c>
    </row>
    <row r="104" customFormat="false" ht="15" hidden="false" customHeight="false" outlineLevel="0" collapsed="false">
      <c r="B104" s="12" t="s">
        <v>88</v>
      </c>
      <c r="C104" s="26" t="n">
        <f aca="false">C103-1</f>
        <v>45125</v>
      </c>
    </row>
    <row r="105" customFormat="false" ht="15" hidden="false" customHeight="false" outlineLevel="0" collapsed="false">
      <c r="C105" s="26" t="n">
        <f aca="false">C104-1</f>
        <v>45124</v>
      </c>
    </row>
    <row r="106" customFormat="false" ht="15" hidden="false" customHeight="false" outlineLevel="0" collapsed="false">
      <c r="C106" s="26" t="n">
        <f aca="false">C105-1</f>
        <v>45123</v>
      </c>
    </row>
    <row r="107" customFormat="false" ht="15" hidden="false" customHeight="false" outlineLevel="0" collapsed="false">
      <c r="C107" s="26" t="n">
        <f aca="false">C106-1</f>
        <v>45122</v>
      </c>
    </row>
    <row r="108" customFormat="false" ht="15" hidden="false" customHeight="false" outlineLevel="0" collapsed="false">
      <c r="C108" s="26" t="n">
        <f aca="false">C107-1</f>
        <v>45121</v>
      </c>
    </row>
    <row r="110" customFormat="false" ht="15" hidden="false" customHeight="false" outlineLevel="0" collapsed="false">
      <c r="B110" s="13" t="s">
        <v>89</v>
      </c>
    </row>
    <row r="111" customFormat="false" ht="15" hidden="false" customHeight="false" outlineLevel="0" collapsed="false">
      <c r="B111" s="12" t="s">
        <v>90</v>
      </c>
    </row>
    <row r="112" customFormat="false" ht="15" hidden="false" customHeight="false" outlineLevel="0" collapsed="false">
      <c r="B112" s="12" t="s">
        <v>91</v>
      </c>
    </row>
    <row r="113" customFormat="false" ht="15" hidden="false" customHeight="false" outlineLevel="0" collapsed="false">
      <c r="B113" s="12"/>
    </row>
    <row r="114" customFormat="false" ht="15" hidden="false" customHeight="false" outlineLevel="0" collapsed="false">
      <c r="B114" s="13" t="s">
        <v>92</v>
      </c>
    </row>
    <row r="115" customFormat="false" ht="15" hidden="false" customHeight="false" outlineLevel="0" collapsed="false">
      <c r="B115" s="12" t="s">
        <v>93</v>
      </c>
    </row>
    <row r="116" customFormat="false" ht="15" hidden="false" customHeight="false" outlineLevel="0" collapsed="false">
      <c r="B116" s="12"/>
    </row>
    <row r="117" customFormat="false" ht="15" hidden="false" customHeight="false" outlineLevel="0" collapsed="false">
      <c r="B117" s="12" t="s">
        <v>94</v>
      </c>
      <c r="C117" s="27" t="s">
        <v>95</v>
      </c>
      <c r="D117" s="0" t="s">
        <v>96</v>
      </c>
    </row>
    <row r="118" customFormat="false" ht="15" hidden="false" customHeight="false" outlineLevel="0" collapsed="false">
      <c r="B118" s="12" t="s">
        <v>97</v>
      </c>
      <c r="C118" s="27" t="s">
        <v>98</v>
      </c>
      <c r="D118" s="0" t="s">
        <v>99</v>
      </c>
    </row>
    <row r="119" customFormat="false" ht="15" hidden="false" customHeight="false" outlineLevel="0" collapsed="false">
      <c r="B119" s="12" t="s">
        <v>100</v>
      </c>
      <c r="C119" s="28" t="s">
        <v>101</v>
      </c>
      <c r="D119" s="0" t="s">
        <v>102</v>
      </c>
    </row>
    <row r="120" customFormat="false" ht="15" hidden="false" customHeight="false" outlineLevel="0" collapsed="false">
      <c r="B120" s="12" t="s">
        <v>103</v>
      </c>
      <c r="C120" s="29" t="s">
        <v>101</v>
      </c>
      <c r="D120" s="0" t="s">
        <v>104</v>
      </c>
    </row>
    <row r="121" customFormat="false" ht="15" hidden="false" customHeight="false" outlineLevel="0" collapsed="false">
      <c r="B121" s="12" t="s">
        <v>105</v>
      </c>
    </row>
    <row r="122" customFormat="false" ht="15" hidden="false" customHeight="false" outlineLevel="0" collapsed="false">
      <c r="B122" s="12"/>
    </row>
    <row r="123" customFormat="false" ht="15" hidden="false" customHeight="false" outlineLevel="0" collapsed="false">
      <c r="B123" s="30" t="s">
        <v>106</v>
      </c>
    </row>
    <row r="124" customFormat="false" ht="15" hidden="false" customHeight="false" outlineLevel="0" collapsed="false">
      <c r="B124" s="12" t="s">
        <v>107</v>
      </c>
    </row>
    <row r="125" customFormat="false" ht="15" hidden="false" customHeight="false" outlineLevel="0" collapsed="false">
      <c r="B125" s="12" t="s">
        <v>108</v>
      </c>
    </row>
    <row r="126" customFormat="false" ht="15" hidden="false" customHeight="false" outlineLevel="0" collapsed="false">
      <c r="B126" s="12" t="s">
        <v>109</v>
      </c>
    </row>
    <row r="127" customFormat="false" ht="15" hidden="false" customHeight="false" outlineLevel="0" collapsed="false">
      <c r="B127" s="12"/>
    </row>
    <row r="128" customFormat="false" ht="15" hidden="false" customHeight="false" outlineLevel="0" collapsed="false">
      <c r="A128" s="12"/>
      <c r="B128" s="31" t="s">
        <v>110</v>
      </c>
    </row>
    <row r="130" customFormat="false" ht="15" hidden="false" customHeight="false" outlineLevel="0" collapsed="false">
      <c r="A130" s="12"/>
      <c r="B130" s="31" t="s">
        <v>111</v>
      </c>
    </row>
    <row r="131" customFormat="false" ht="15" hidden="false" customHeight="false" outlineLevel="0" collapsed="false">
      <c r="B131" s="12" t="s">
        <v>112</v>
      </c>
    </row>
    <row r="132" customFormat="false" ht="15" hidden="false" customHeight="false" outlineLevel="0" collapsed="false">
      <c r="B132" s="12" t="s">
        <v>113</v>
      </c>
    </row>
    <row r="133" customFormat="false" ht="15" hidden="false" customHeight="false" outlineLevel="0" collapsed="false">
      <c r="B133" s="12" t="s">
        <v>114</v>
      </c>
    </row>
    <row r="134" customFormat="false" ht="15" hidden="false" customHeight="false" outlineLevel="0" collapsed="false">
      <c r="B134" s="12" t="s">
        <v>115</v>
      </c>
    </row>
    <row r="135" customFormat="false" ht="15" hidden="false" customHeight="false" outlineLevel="0" collapsed="false">
      <c r="B135" s="12" t="s">
        <v>116</v>
      </c>
    </row>
    <row r="136" customFormat="false" ht="15" hidden="false" customHeight="false" outlineLevel="0" collapsed="false">
      <c r="B136" s="12"/>
    </row>
    <row r="137" customFormat="false" ht="15" hidden="false" customHeight="false" outlineLevel="0" collapsed="false">
      <c r="B137" s="31" t="s">
        <v>117</v>
      </c>
    </row>
    <row r="138" customFormat="false" ht="15" hidden="false" customHeight="false" outlineLevel="0" collapsed="false">
      <c r="B138" s="12" t="s">
        <v>118</v>
      </c>
    </row>
    <row r="139" customFormat="false" ht="15" hidden="false" customHeight="false" outlineLevel="0" collapsed="false">
      <c r="B139" s="12" t="s">
        <v>119</v>
      </c>
    </row>
    <row r="140" customFormat="false" ht="15" hidden="false" customHeight="false" outlineLevel="0" collapsed="false">
      <c r="B140" s="12" t="s">
        <v>120</v>
      </c>
    </row>
    <row r="141" customFormat="false" ht="15" hidden="false" customHeight="false" outlineLevel="0" collapsed="false">
      <c r="B141" s="12"/>
    </row>
    <row r="142" customFormat="false" ht="15" hidden="false" customHeight="false" outlineLevel="0" collapsed="false">
      <c r="B142" s="22" t="s">
        <v>121</v>
      </c>
    </row>
    <row r="143" customFormat="false" ht="15" hidden="false" customHeight="false" outlineLevel="0" collapsed="false">
      <c r="B143" s="12" t="s">
        <v>122</v>
      </c>
    </row>
    <row r="144" customFormat="false" ht="15" hidden="false" customHeight="false" outlineLevel="0" collapsed="false">
      <c r="B144" s="12" t="s">
        <v>123</v>
      </c>
    </row>
    <row r="145" customFormat="false" ht="15" hidden="false" customHeight="false" outlineLevel="0" collapsed="false">
      <c r="B145" s="12"/>
    </row>
    <row r="146" customFormat="false" ht="15" hidden="false" customHeight="false" outlineLevel="0" collapsed="false">
      <c r="B146" s="12"/>
    </row>
    <row r="147" customFormat="false" ht="15" hidden="false" customHeight="false" outlineLevel="0" collapsed="false">
      <c r="B147" s="12"/>
    </row>
    <row r="148" customFormat="false" ht="15" hidden="false" customHeight="false" outlineLevel="0" collapsed="false">
      <c r="B148" s="12"/>
    </row>
    <row r="149" customFormat="false" ht="15" hidden="false" customHeight="false" outlineLevel="0" collapsed="false">
      <c r="B149" s="12"/>
    </row>
    <row r="150" customFormat="false" ht="15" hidden="false" customHeight="false" outlineLevel="0" collapsed="false">
      <c r="B150" s="12"/>
    </row>
    <row r="151" customFormat="false" ht="15" hidden="false" customHeight="false" outlineLevel="0" collapsed="false">
      <c r="B151" s="13" t="s">
        <v>124</v>
      </c>
    </row>
    <row r="152" customFormat="false" ht="15" hidden="false" customHeight="false" outlineLevel="0" collapsed="false">
      <c r="B152" s="12" t="s">
        <v>125</v>
      </c>
    </row>
    <row r="153" customFormat="false" ht="15" hidden="false" customHeight="false" outlineLevel="0" collapsed="false">
      <c r="B153" s="12" t="s">
        <v>126</v>
      </c>
    </row>
    <row r="154" customFormat="false" ht="15" hidden="false" customHeight="false" outlineLevel="0" collapsed="false">
      <c r="B154" s="12" t="s">
        <v>127</v>
      </c>
    </row>
    <row r="155" customFormat="false" ht="15" hidden="false" customHeight="false" outlineLevel="0" collapsed="false">
      <c r="B155" s="12"/>
    </row>
    <row r="156" customFormat="false" ht="15" hidden="false" customHeight="false" outlineLevel="0" collapsed="false">
      <c r="B156" s="32" t="s">
        <v>128</v>
      </c>
    </row>
    <row r="157" customFormat="false" ht="15" hidden="false" customHeight="false" outlineLevel="0" collapsed="false">
      <c r="B157" s="32" t="s">
        <v>129</v>
      </c>
    </row>
    <row r="158" customFormat="false" ht="15" hidden="false" customHeight="false" outlineLevel="0" collapsed="false">
      <c r="B158" s="32" t="s">
        <v>130</v>
      </c>
    </row>
    <row r="159" customFormat="false" ht="15" hidden="false" customHeight="false" outlineLevel="0" collapsed="false">
      <c r="B159" s="32" t="s">
        <v>131</v>
      </c>
    </row>
    <row r="160" customFormat="false" ht="15" hidden="false" customHeight="false" outlineLevel="0" collapsed="false">
      <c r="B160" s="12"/>
    </row>
    <row r="161" customFormat="false" ht="15" hidden="false" customHeight="false" outlineLevel="0" collapsed="false">
      <c r="B161" s="22" t="s">
        <v>132</v>
      </c>
    </row>
    <row r="162" customFormat="false" ht="15" hidden="false" customHeight="false" outlineLevel="0" collapsed="false">
      <c r="B162" s="12" t="s">
        <v>133</v>
      </c>
    </row>
    <row r="163" customFormat="false" ht="15" hidden="false" customHeight="false" outlineLevel="0" collapsed="false">
      <c r="B163" s="12"/>
    </row>
    <row r="164" customFormat="false" ht="15" hidden="false" customHeight="false" outlineLevel="0" collapsed="false">
      <c r="B164" s="13" t="s">
        <v>134</v>
      </c>
    </row>
    <row r="165" customFormat="false" ht="15" hidden="false" customHeight="false" outlineLevel="0" collapsed="false">
      <c r="B165" s="12" t="s">
        <v>135</v>
      </c>
    </row>
    <row r="166" customFormat="false" ht="15" hidden="false" customHeight="false" outlineLevel="0" collapsed="false">
      <c r="B166" s="12" t="s">
        <v>136</v>
      </c>
    </row>
    <row r="167" customFormat="false" ht="15" hidden="false" customHeight="false" outlineLevel="0" collapsed="false">
      <c r="B167" s="12" t="s">
        <v>137</v>
      </c>
    </row>
    <row r="168" customFormat="false" ht="15" hidden="false" customHeight="false" outlineLevel="0" collapsed="false">
      <c r="B168" s="12"/>
    </row>
    <row r="169" customFormat="false" ht="15" hidden="false" customHeight="false" outlineLevel="0" collapsed="false">
      <c r="B169" s="32" t="s">
        <v>138</v>
      </c>
    </row>
    <row r="170" customFormat="false" ht="15" hidden="false" customHeight="false" outlineLevel="0" collapsed="false">
      <c r="B170" s="32" t="s">
        <v>139</v>
      </c>
    </row>
    <row r="171" customFormat="false" ht="15" hidden="false" customHeight="false" outlineLevel="0" collapsed="false">
      <c r="B171" s="32" t="s">
        <v>140</v>
      </c>
    </row>
    <row r="172" customFormat="false" ht="15" hidden="false" customHeight="false" outlineLevel="0" collapsed="false">
      <c r="B172" s="12"/>
    </row>
    <row r="173" customFormat="false" ht="15" hidden="false" customHeight="false" outlineLevel="0" collapsed="false">
      <c r="B173" s="22" t="s">
        <v>141</v>
      </c>
    </row>
    <row r="174" customFormat="false" ht="15" hidden="false" customHeight="false" outlineLevel="0" collapsed="false">
      <c r="B174" s="12" t="s">
        <v>142</v>
      </c>
    </row>
    <row r="175" customFormat="false" ht="15" hidden="false" customHeight="false" outlineLevel="0" collapsed="false">
      <c r="B175" s="12" t="s">
        <v>143</v>
      </c>
    </row>
    <row r="176" customFormat="false" ht="15" hidden="false" customHeight="false" outlineLevel="0" collapsed="false">
      <c r="B176" s="12" t="s">
        <v>144</v>
      </c>
    </row>
    <row r="177" customFormat="false" ht="15" hidden="false" customHeight="false" outlineLevel="0" collapsed="false">
      <c r="B177" s="12" t="s">
        <v>145</v>
      </c>
    </row>
    <row r="178" customFormat="false" ht="15" hidden="false" customHeight="false" outlineLevel="0" collapsed="false">
      <c r="B178" s="12" t="s">
        <v>146</v>
      </c>
    </row>
    <row r="179" customFormat="false" ht="15" hidden="false" customHeight="false" outlineLevel="0" collapsed="false">
      <c r="B179" s="12"/>
    </row>
    <row r="180" customFormat="false" ht="15" hidden="false" customHeight="false" outlineLevel="0" collapsed="false">
      <c r="B180" s="23" t="s">
        <v>147</v>
      </c>
    </row>
    <row r="181" customFormat="false" ht="15" hidden="false" customHeight="false" outlineLevel="0" collapsed="false">
      <c r="B181" s="32" t="s">
        <v>148</v>
      </c>
    </row>
    <row r="182" customFormat="false" ht="15" hidden="false" customHeight="false" outlineLevel="0" collapsed="false">
      <c r="B182" s="32" t="s">
        <v>149</v>
      </c>
    </row>
    <row r="183" customFormat="false" ht="15" hidden="false" customHeight="false" outlineLevel="0" collapsed="false">
      <c r="B183" s="12"/>
    </row>
    <row r="184" customFormat="false" ht="15" hidden="false" customHeight="false" outlineLevel="0" collapsed="false">
      <c r="B184" s="23" t="s">
        <v>150</v>
      </c>
    </row>
    <row r="185" customFormat="false" ht="15" hidden="false" customHeight="false" outlineLevel="0" collapsed="false">
      <c r="B185" s="32" t="s">
        <v>151</v>
      </c>
    </row>
    <row r="186" customFormat="false" ht="15" hidden="false" customHeight="false" outlineLevel="0" collapsed="false">
      <c r="B186" s="32" t="s">
        <v>152</v>
      </c>
    </row>
    <row r="187" customFormat="false" ht="15" hidden="false" customHeight="false" outlineLevel="0" collapsed="false">
      <c r="B187" s="32" t="s">
        <v>153</v>
      </c>
    </row>
    <row r="188" customFormat="false" ht="15" hidden="false" customHeight="false" outlineLevel="0" collapsed="false">
      <c r="B188" s="32" t="s">
        <v>154</v>
      </c>
    </row>
    <row r="189" customFormat="false" ht="15" hidden="false" customHeight="false" outlineLevel="0" collapsed="false">
      <c r="B189" s="12"/>
    </row>
    <row r="190" customFormat="false" ht="15" hidden="false" customHeight="false" outlineLevel="0" collapsed="false">
      <c r="B190" s="13" t="s">
        <v>155</v>
      </c>
    </row>
    <row r="191" customFormat="false" ht="15" hidden="false" customHeight="false" outlineLevel="0" collapsed="false">
      <c r="B191" s="12" t="s">
        <v>156</v>
      </c>
    </row>
    <row r="192" customFormat="false" ht="15" hidden="false" customHeight="false" outlineLevel="0" collapsed="false">
      <c r="B192" s="12" t="s">
        <v>157</v>
      </c>
    </row>
    <row r="193" customFormat="false" ht="15" hidden="false" customHeight="false" outlineLevel="0" collapsed="false">
      <c r="B193" s="12" t="s">
        <v>158</v>
      </c>
    </row>
    <row r="194" customFormat="false" ht="15" hidden="false" customHeight="false" outlineLevel="0" collapsed="false">
      <c r="B194" s="12" t="s">
        <v>159</v>
      </c>
    </row>
    <row r="195" customFormat="false" ht="15" hidden="false" customHeight="false" outlineLevel="0" collapsed="false">
      <c r="B195" s="12" t="s">
        <v>160</v>
      </c>
    </row>
    <row r="196" customFormat="false" ht="15" hidden="false" customHeight="false" outlineLevel="0" collapsed="false">
      <c r="B196" s="12" t="s">
        <v>161</v>
      </c>
    </row>
    <row r="197" customFormat="false" ht="15" hidden="false" customHeight="false" outlineLevel="0" collapsed="false">
      <c r="B197" s="12" t="s">
        <v>162</v>
      </c>
    </row>
    <row r="198" customFormat="false" ht="15" hidden="false" customHeight="false" outlineLevel="0" collapsed="false">
      <c r="B198" s="12"/>
    </row>
    <row r="199" customFormat="false" ht="15" hidden="false" customHeight="false" outlineLevel="0" collapsed="false">
      <c r="B199" s="32" t="s">
        <v>163</v>
      </c>
    </row>
    <row r="200" customFormat="false" ht="15" hidden="false" customHeight="false" outlineLevel="0" collapsed="false">
      <c r="B200" s="32" t="s">
        <v>164</v>
      </c>
    </row>
    <row r="201" customFormat="false" ht="15" hidden="false" customHeight="false" outlineLevel="0" collapsed="false">
      <c r="B201" s="32" t="s">
        <v>165</v>
      </c>
    </row>
    <row r="202" customFormat="false" ht="15" hidden="false" customHeight="false" outlineLevel="0" collapsed="false">
      <c r="B202" s="32" t="s">
        <v>166</v>
      </c>
    </row>
    <row r="203" customFormat="false" ht="15" hidden="false" customHeight="false" outlineLevel="0" collapsed="false">
      <c r="B203" s="32" t="s">
        <v>167</v>
      </c>
    </row>
    <row r="204" customFormat="false" ht="15" hidden="false" customHeight="false" outlineLevel="0" collapsed="false">
      <c r="B204" s="12"/>
    </row>
    <row r="205" customFormat="false" ht="15" hidden="false" customHeight="false" outlineLevel="0" collapsed="false">
      <c r="B205" s="13" t="s">
        <v>168</v>
      </c>
    </row>
    <row r="206" customFormat="false" ht="15" hidden="false" customHeight="false" outlineLevel="0" collapsed="false">
      <c r="B206" s="12" t="s">
        <v>169</v>
      </c>
    </row>
    <row r="207" customFormat="false" ht="15" hidden="false" customHeight="false" outlineLevel="0" collapsed="false">
      <c r="B207" s="12" t="s">
        <v>170</v>
      </c>
    </row>
    <row r="208" customFormat="false" ht="15" hidden="false" customHeight="false" outlineLevel="0" collapsed="false">
      <c r="B208" s="12" t="s">
        <v>171</v>
      </c>
    </row>
    <row r="209" customFormat="false" ht="15" hidden="false" customHeight="false" outlineLevel="0" collapsed="false">
      <c r="B209" s="12" t="s">
        <v>172</v>
      </c>
    </row>
    <row r="210" customFormat="false" ht="15" hidden="false" customHeight="false" outlineLevel="0" collapsed="false">
      <c r="B210" s="12" t="s">
        <v>173</v>
      </c>
    </row>
    <row r="211" customFormat="false" ht="15" hidden="false" customHeight="false" outlineLevel="0" collapsed="false">
      <c r="B211" s="12" t="s">
        <v>174</v>
      </c>
    </row>
    <row r="212" customFormat="false" ht="15" hidden="false" customHeight="false" outlineLevel="0" collapsed="false">
      <c r="B212" s="12"/>
    </row>
    <row r="213" customFormat="false" ht="15" hidden="false" customHeight="false" outlineLevel="0" collapsed="false">
      <c r="B213" s="23" t="s">
        <v>175</v>
      </c>
    </row>
    <row r="214" customFormat="false" ht="15" hidden="false" customHeight="false" outlineLevel="0" collapsed="false">
      <c r="B214" s="32" t="s">
        <v>138</v>
      </c>
    </row>
    <row r="215" customFormat="false" ht="15" hidden="false" customHeight="false" outlineLevel="0" collapsed="false">
      <c r="B215" s="32" t="s">
        <v>176</v>
      </c>
    </row>
    <row r="216" customFormat="false" ht="15" hidden="false" customHeight="false" outlineLevel="0" collapsed="false">
      <c r="B216" s="12"/>
    </row>
    <row r="217" customFormat="false" ht="15" hidden="false" customHeight="false" outlineLevel="0" collapsed="false">
      <c r="B217" s="23" t="s">
        <v>177</v>
      </c>
    </row>
    <row r="218" customFormat="false" ht="15" hidden="false" customHeight="false" outlineLevel="0" collapsed="false">
      <c r="B218" s="32" t="s">
        <v>138</v>
      </c>
    </row>
    <row r="219" customFormat="false" ht="15" hidden="false" customHeight="false" outlineLevel="0" collapsed="false">
      <c r="B219" s="32" t="s">
        <v>178</v>
      </c>
    </row>
    <row r="220" customFormat="false" ht="15" hidden="false" customHeight="false" outlineLevel="0" collapsed="false">
      <c r="B220" s="12"/>
    </row>
    <row r="221" customFormat="false" ht="15" hidden="false" customHeight="false" outlineLevel="0" collapsed="false">
      <c r="B221" s="13" t="s">
        <v>179</v>
      </c>
    </row>
    <row r="222" customFormat="false" ht="15" hidden="false" customHeight="false" outlineLevel="0" collapsed="false">
      <c r="B222" s="12" t="s">
        <v>180</v>
      </c>
    </row>
    <row r="223" customFormat="false" ht="15" hidden="false" customHeight="false" outlineLevel="0" collapsed="false">
      <c r="B223" s="12" t="s">
        <v>181</v>
      </c>
    </row>
    <row r="224" customFormat="false" ht="15" hidden="false" customHeight="false" outlineLevel="0" collapsed="false">
      <c r="B224" s="12" t="s">
        <v>182</v>
      </c>
    </row>
    <row r="225" customFormat="false" ht="15" hidden="false" customHeight="false" outlineLevel="0" collapsed="false">
      <c r="B225" s="12" t="s">
        <v>183</v>
      </c>
    </row>
    <row r="226" customFormat="false" ht="15" hidden="false" customHeight="false" outlineLevel="0" collapsed="false">
      <c r="B226" s="12" t="s">
        <v>184</v>
      </c>
    </row>
    <row r="227" customFormat="false" ht="15" hidden="false" customHeight="false" outlineLevel="0" collapsed="false">
      <c r="B227" s="12"/>
    </row>
    <row r="228" customFormat="false" ht="15" hidden="false" customHeight="false" outlineLevel="0" collapsed="false">
      <c r="B228" s="12" t="s">
        <v>185</v>
      </c>
    </row>
    <row r="229" customFormat="false" ht="15" hidden="false" customHeight="false" outlineLevel="0" collapsed="false">
      <c r="B229" s="12" t="s">
        <v>186</v>
      </c>
    </row>
    <row r="230" customFormat="false" ht="15" hidden="false" customHeight="false" outlineLevel="0" collapsed="false">
      <c r="B230" s="12"/>
    </row>
    <row r="231" customFormat="false" ht="15" hidden="false" customHeight="false" outlineLevel="0" collapsed="false">
      <c r="B231" s="22" t="s">
        <v>187</v>
      </c>
    </row>
    <row r="232" customFormat="false" ht="15" hidden="false" customHeight="false" outlineLevel="0" collapsed="false">
      <c r="B232" s="12" t="s">
        <v>188</v>
      </c>
    </row>
    <row r="233" customFormat="false" ht="15" hidden="false" customHeight="false" outlineLevel="0" collapsed="false">
      <c r="B233" s="12" t="s">
        <v>189</v>
      </c>
    </row>
    <row r="234" customFormat="false" ht="15" hidden="false" customHeight="false" outlineLevel="0" collapsed="false">
      <c r="B234" s="12" t="s">
        <v>190</v>
      </c>
    </row>
    <row r="235" customFormat="false" ht="15" hidden="false" customHeight="false" outlineLevel="0" collapsed="false">
      <c r="B235" s="12"/>
    </row>
    <row r="236" customFormat="false" ht="15" hidden="false" customHeight="false" outlineLevel="0" collapsed="false">
      <c r="B236" s="32" t="s">
        <v>163</v>
      </c>
    </row>
    <row r="237" customFormat="false" ht="15" hidden="false" customHeight="false" outlineLevel="0" collapsed="false">
      <c r="B237" s="32" t="s">
        <v>191</v>
      </c>
    </row>
    <row r="238" customFormat="false" ht="15" hidden="false" customHeight="false" outlineLevel="0" collapsed="false">
      <c r="B238" s="12"/>
    </row>
    <row r="239" customFormat="false" ht="15" hidden="false" customHeight="false" outlineLevel="0" collapsed="false">
      <c r="B239" s="22" t="s">
        <v>192</v>
      </c>
    </row>
    <row r="240" customFormat="false" ht="15" hidden="false" customHeight="false" outlineLevel="0" collapsed="false">
      <c r="B240" s="12" t="s">
        <v>193</v>
      </c>
    </row>
    <row r="241" customFormat="false" ht="15" hidden="false" customHeight="false" outlineLevel="0" collapsed="false">
      <c r="B241" s="12" t="s">
        <v>194</v>
      </c>
    </row>
    <row r="242" customFormat="false" ht="15" hidden="false" customHeight="false" outlineLevel="0" collapsed="false">
      <c r="B242" s="12"/>
    </row>
    <row r="243" customFormat="false" ht="15" hidden="false" customHeight="false" outlineLevel="0" collapsed="false">
      <c r="B243" s="23" t="s">
        <v>195</v>
      </c>
    </row>
    <row r="244" customFormat="false" ht="15" hidden="false" customHeight="false" outlineLevel="0" collapsed="false">
      <c r="B244" s="32" t="s">
        <v>163</v>
      </c>
    </row>
    <row r="245" customFormat="false" ht="15" hidden="false" customHeight="false" outlineLevel="0" collapsed="false">
      <c r="B245" s="32" t="s">
        <v>196</v>
      </c>
    </row>
    <row r="246" customFormat="false" ht="15" hidden="false" customHeight="false" outlineLevel="0" collapsed="false">
      <c r="B246" s="32" t="s">
        <v>197</v>
      </c>
    </row>
    <row r="247" customFormat="false" ht="15" hidden="false" customHeight="false" outlineLevel="0" collapsed="false">
      <c r="B247" s="12"/>
    </row>
    <row r="248" customFormat="false" ht="15" hidden="false" customHeight="false" outlineLevel="0" collapsed="false">
      <c r="B248" s="23" t="s">
        <v>198</v>
      </c>
    </row>
    <row r="249" customFormat="false" ht="15" hidden="false" customHeight="false" outlineLevel="0" collapsed="false">
      <c r="B249" s="32" t="s">
        <v>163</v>
      </c>
    </row>
    <row r="250" customFormat="false" ht="15" hidden="false" customHeight="false" outlineLevel="0" collapsed="false">
      <c r="B250" s="32" t="s">
        <v>199</v>
      </c>
    </row>
    <row r="251" customFormat="false" ht="15" hidden="false" customHeight="false" outlineLevel="0" collapsed="false">
      <c r="B251" s="12"/>
    </row>
    <row r="252" customFormat="false" ht="15" hidden="false" customHeight="false" outlineLevel="0" collapsed="false">
      <c r="B252" s="12" t="s">
        <v>200</v>
      </c>
    </row>
    <row r="253" customFormat="false" ht="15" hidden="false" customHeight="false" outlineLevel="0" collapsed="false">
      <c r="B253" s="12" t="s">
        <v>201</v>
      </c>
    </row>
    <row r="254" customFormat="false" ht="15" hidden="false" customHeight="false" outlineLevel="0" collapsed="false">
      <c r="B254" s="12" t="s">
        <v>202</v>
      </c>
    </row>
    <row r="255" customFormat="false" ht="15" hidden="false" customHeight="false" outlineLevel="0" collapsed="false">
      <c r="B255" s="12" t="s">
        <v>203</v>
      </c>
    </row>
    <row r="256" customFormat="false" ht="15" hidden="false" customHeight="false" outlineLevel="0" collapsed="false">
      <c r="B256" s="12"/>
    </row>
    <row r="257" customFormat="false" ht="15" hidden="false" customHeight="false" outlineLevel="0" collapsed="false">
      <c r="B257" s="13" t="s">
        <v>204</v>
      </c>
    </row>
    <row r="258" customFormat="false" ht="15" hidden="false" customHeight="false" outlineLevel="0" collapsed="false">
      <c r="B258" s="12" t="s">
        <v>205</v>
      </c>
    </row>
    <row r="259" customFormat="false" ht="15" hidden="false" customHeight="false" outlineLevel="0" collapsed="false">
      <c r="B259" s="12" t="s">
        <v>206</v>
      </c>
    </row>
    <row r="260" customFormat="false" ht="15" hidden="false" customHeight="false" outlineLevel="0" collapsed="false">
      <c r="B260" s="12" t="s">
        <v>207</v>
      </c>
    </row>
    <row r="261" customFormat="false" ht="15" hidden="false" customHeight="false" outlineLevel="0" collapsed="false">
      <c r="B261" s="12" t="s">
        <v>208</v>
      </c>
    </row>
    <row r="262" customFormat="false" ht="15" hidden="false" customHeight="false" outlineLevel="0" collapsed="false">
      <c r="B262" s="12" t="s">
        <v>209</v>
      </c>
    </row>
    <row r="263" customFormat="false" ht="15" hidden="false" customHeight="false" outlineLevel="0" collapsed="false">
      <c r="B263" s="12" t="s">
        <v>210</v>
      </c>
    </row>
    <row r="264" customFormat="false" ht="15" hidden="false" customHeight="false" outlineLevel="0" collapsed="false">
      <c r="B264" s="32" t="s">
        <v>211</v>
      </c>
    </row>
    <row r="265" customFormat="false" ht="15" hidden="false" customHeight="false" outlineLevel="0" collapsed="false">
      <c r="B265" s="32" t="s">
        <v>212</v>
      </c>
    </row>
    <row r="266" customFormat="false" ht="15" hidden="false" customHeight="false" outlineLevel="0" collapsed="false">
      <c r="B266" s="32" t="s">
        <v>213</v>
      </c>
    </row>
    <row r="267" customFormat="false" ht="15" hidden="false" customHeight="false" outlineLevel="0" collapsed="false">
      <c r="B267" s="32" t="s">
        <v>214</v>
      </c>
    </row>
    <row r="268" customFormat="false" ht="15" hidden="false" customHeight="false" outlineLevel="0" collapsed="false">
      <c r="B268" s="32" t="s">
        <v>215</v>
      </c>
    </row>
    <row r="269" customFormat="false" ht="15" hidden="false" customHeight="false" outlineLevel="0" collapsed="false">
      <c r="B269" s="32" t="s">
        <v>216</v>
      </c>
    </row>
    <row r="270" customFormat="false" ht="15" hidden="false" customHeight="false" outlineLevel="0" collapsed="false">
      <c r="B270" s="32" t="s">
        <v>217</v>
      </c>
    </row>
    <row r="271" customFormat="false" ht="15" hidden="false" customHeight="false" outlineLevel="0" collapsed="false">
      <c r="B271" s="32" t="s">
        <v>218</v>
      </c>
    </row>
    <row r="272" customFormat="false" ht="15" hidden="false" customHeight="false" outlineLevel="0" collapsed="false">
      <c r="B272" s="12"/>
    </row>
    <row r="273" customFormat="false" ht="15" hidden="false" customHeight="false" outlineLevel="0" collapsed="false">
      <c r="B273" s="13" t="s">
        <v>219</v>
      </c>
    </row>
    <row r="274" customFormat="false" ht="15" hidden="false" customHeight="false" outlineLevel="0" collapsed="false">
      <c r="B274" s="12" t="s">
        <v>220</v>
      </c>
    </row>
    <row r="275" customFormat="false" ht="15" hidden="false" customHeight="false" outlineLevel="0" collapsed="false">
      <c r="B275" s="12" t="s">
        <v>221</v>
      </c>
    </row>
    <row r="276" customFormat="false" ht="15" hidden="false" customHeight="false" outlineLevel="0" collapsed="false">
      <c r="B276" s="12" t="s">
        <v>222</v>
      </c>
    </row>
    <row r="277" customFormat="false" ht="15" hidden="false" customHeight="false" outlineLevel="0" collapsed="false">
      <c r="B277" s="12"/>
    </row>
    <row r="278" customFormat="false" ht="15" hidden="false" customHeight="false" outlineLevel="0" collapsed="false">
      <c r="B278" s="22" t="s">
        <v>223</v>
      </c>
    </row>
    <row r="279" customFormat="false" ht="15" hidden="false" customHeight="false" outlineLevel="0" collapsed="false">
      <c r="B279" s="12" t="s">
        <v>224</v>
      </c>
    </row>
    <row r="280" customFormat="false" ht="15" hidden="false" customHeight="false" outlineLevel="0" collapsed="false">
      <c r="B280" s="12" t="s">
        <v>225</v>
      </c>
    </row>
    <row r="281" customFormat="false" ht="15" hidden="false" customHeight="false" outlineLevel="0" collapsed="false">
      <c r="B281" s="12" t="s">
        <v>226</v>
      </c>
    </row>
    <row r="282" customFormat="false" ht="15" hidden="false" customHeight="false" outlineLevel="0" collapsed="false">
      <c r="B282" s="12" t="s">
        <v>227</v>
      </c>
    </row>
    <row r="283" customFormat="false" ht="15" hidden="false" customHeight="false" outlineLevel="0" collapsed="false">
      <c r="B283" s="12" t="s">
        <v>228</v>
      </c>
    </row>
    <row r="284" customFormat="false" ht="15" hidden="false" customHeight="false" outlineLevel="0" collapsed="false">
      <c r="B284" s="12"/>
    </row>
    <row r="285" customFormat="false" ht="15" hidden="false" customHeight="false" outlineLevel="0" collapsed="false">
      <c r="B285" s="22" t="s">
        <v>229</v>
      </c>
    </row>
    <row r="286" customFormat="false" ht="15" hidden="false" customHeight="false" outlineLevel="0" collapsed="false">
      <c r="B286" s="12" t="s">
        <v>230</v>
      </c>
    </row>
    <row r="287" customFormat="false" ht="15" hidden="false" customHeight="false" outlineLevel="0" collapsed="false">
      <c r="B287" s="12" t="s">
        <v>231</v>
      </c>
    </row>
    <row r="288" customFormat="false" ht="15" hidden="false" customHeight="false" outlineLevel="0" collapsed="false">
      <c r="B288" s="12" t="s">
        <v>232</v>
      </c>
    </row>
    <row r="289" customFormat="false" ht="15" hidden="false" customHeight="false" outlineLevel="0" collapsed="false">
      <c r="B289" s="12" t="s">
        <v>233</v>
      </c>
    </row>
    <row r="290" customFormat="false" ht="15" hidden="false" customHeight="false" outlineLevel="0" collapsed="false">
      <c r="B290" s="12"/>
    </row>
    <row r="291" customFormat="false" ht="15" hidden="false" customHeight="false" outlineLevel="0" collapsed="false">
      <c r="B291" s="31" t="s">
        <v>234</v>
      </c>
    </row>
    <row r="292" customFormat="false" ht="15" hidden="false" customHeight="false" outlineLevel="0" collapsed="false">
      <c r="B292" s="12" t="s">
        <v>235</v>
      </c>
    </row>
    <row r="293" customFormat="false" ht="15" hidden="false" customHeight="false" outlineLevel="0" collapsed="false">
      <c r="B293" s="12" t="s">
        <v>236</v>
      </c>
    </row>
    <row r="294" customFormat="false" ht="15" hidden="false" customHeight="false" outlineLevel="0" collapsed="false">
      <c r="B294" s="12"/>
    </row>
    <row r="295" customFormat="false" ht="15" hidden="false" customHeight="false" outlineLevel="0" collapsed="false">
      <c r="B295" s="12" t="s">
        <v>237</v>
      </c>
    </row>
    <row r="296" customFormat="false" ht="15" hidden="false" customHeight="false" outlineLevel="0" collapsed="false">
      <c r="B296" s="12" t="s">
        <v>238</v>
      </c>
    </row>
    <row r="297" customFormat="false" ht="15" hidden="false" customHeight="false" outlineLevel="0" collapsed="false">
      <c r="B297" s="12" t="s">
        <v>239</v>
      </c>
    </row>
    <row r="298" customFormat="false" ht="15" hidden="false" customHeight="false" outlineLevel="0" collapsed="false">
      <c r="B298" s="12"/>
    </row>
    <row r="299" customFormat="false" ht="15" hidden="false" customHeight="false" outlineLevel="0" collapsed="false">
      <c r="B299" s="12" t="s">
        <v>240</v>
      </c>
    </row>
    <row r="300" customFormat="false" ht="15" hidden="false" customHeight="false" outlineLevel="0" collapsed="false">
      <c r="B300" s="12" t="s">
        <v>241</v>
      </c>
    </row>
    <row r="301" customFormat="false" ht="15" hidden="false" customHeight="false" outlineLevel="0" collapsed="false">
      <c r="B301" s="12" t="s">
        <v>242</v>
      </c>
    </row>
    <row r="302" customFormat="false" ht="15" hidden="false" customHeight="false" outlineLevel="0" collapsed="false">
      <c r="B302" s="12" t="s">
        <v>243</v>
      </c>
    </row>
    <row r="303" customFormat="false" ht="15" hidden="false" customHeight="false" outlineLevel="0" collapsed="false">
      <c r="B303" s="12" t="s">
        <v>244</v>
      </c>
    </row>
    <row r="304" customFormat="false" ht="15" hidden="false" customHeight="false" outlineLevel="0" collapsed="false">
      <c r="B304" s="12" t="s">
        <v>245</v>
      </c>
    </row>
    <row r="305" customFormat="false" ht="15" hidden="false" customHeight="false" outlineLevel="0" collapsed="false">
      <c r="B305" s="12"/>
    </row>
    <row r="306" customFormat="false" ht="15" hidden="false" customHeight="false" outlineLevel="0" collapsed="false">
      <c r="B306" s="31" t="s">
        <v>246</v>
      </c>
    </row>
    <row r="307" customFormat="false" ht="15" hidden="false" customHeight="false" outlineLevel="0" collapsed="false">
      <c r="B307" s="12" t="s">
        <v>247</v>
      </c>
    </row>
    <row r="308" customFormat="false" ht="15" hidden="false" customHeight="false" outlineLevel="0" collapsed="false">
      <c r="B308" s="12" t="s">
        <v>248</v>
      </c>
    </row>
    <row r="309" customFormat="false" ht="15" hidden="false" customHeight="false" outlineLevel="0" collapsed="false">
      <c r="B309" s="12" t="s">
        <v>249</v>
      </c>
    </row>
    <row r="310" customFormat="false" ht="15" hidden="false" customHeight="false" outlineLevel="0" collapsed="false">
      <c r="B310" s="12" t="s">
        <v>250</v>
      </c>
    </row>
    <row r="311" customFormat="false" ht="15" hidden="false" customHeight="false" outlineLevel="0" collapsed="false">
      <c r="B311" s="12" t="s">
        <v>251</v>
      </c>
    </row>
    <row r="312" customFormat="false" ht="15" hidden="false" customHeight="false" outlineLevel="0" collapsed="false">
      <c r="B312" s="12" t="s">
        <v>252</v>
      </c>
    </row>
    <row r="313" customFormat="false" ht="15" hidden="false" customHeight="false" outlineLevel="0" collapsed="false">
      <c r="B313" s="12" t="s">
        <v>253</v>
      </c>
    </row>
    <row r="314" customFormat="false" ht="15" hidden="false" customHeight="false" outlineLevel="0" collapsed="false">
      <c r="B314" s="12" t="s">
        <v>254</v>
      </c>
    </row>
    <row r="315" customFormat="false" ht="15" hidden="false" customHeight="false" outlineLevel="0" collapsed="false">
      <c r="B315" s="12" t="s">
        <v>255</v>
      </c>
    </row>
    <row r="316" customFormat="false" ht="15" hidden="false" customHeight="false" outlineLevel="0" collapsed="false">
      <c r="B316" s="12" t="s">
        <v>256</v>
      </c>
    </row>
    <row r="317" customFormat="false" ht="15" hidden="false" customHeight="false" outlineLevel="0" collapsed="false">
      <c r="B317" s="12"/>
    </row>
    <row r="318" customFormat="false" ht="15" hidden="false" customHeight="false" outlineLevel="0" collapsed="false">
      <c r="B318" s="22" t="s">
        <v>257</v>
      </c>
    </row>
    <row r="319" customFormat="false" ht="15" hidden="false" customHeight="false" outlineLevel="0" collapsed="false">
      <c r="B319" s="12" t="s">
        <v>258</v>
      </c>
    </row>
    <row r="320" customFormat="false" ht="15" hidden="false" customHeight="false" outlineLevel="0" collapsed="false">
      <c r="B320" s="12"/>
    </row>
    <row r="321" customFormat="false" ht="15" hidden="false" customHeight="false" outlineLevel="0" collapsed="false">
      <c r="B321" s="31" t="s">
        <v>259</v>
      </c>
    </row>
    <row r="322" customFormat="false" ht="15" hidden="false" customHeight="false" outlineLevel="0" collapsed="false">
      <c r="B322" s="12" t="s">
        <v>260</v>
      </c>
    </row>
    <row r="323" customFormat="false" ht="15" hidden="false" customHeight="false" outlineLevel="0" collapsed="false">
      <c r="B323" s="12" t="s">
        <v>261</v>
      </c>
    </row>
    <row r="325" customFormat="false" ht="18" hidden="false" customHeight="false" outlineLevel="0" collapsed="false">
      <c r="A325" s="20" t="s">
        <v>262</v>
      </c>
      <c r="B325" s="21" t="s">
        <v>263</v>
      </c>
    </row>
    <row r="326" customFormat="false" ht="15" hidden="false" customHeight="false" outlineLevel="0" collapsed="false">
      <c r="B326" s="12" t="s">
        <v>264</v>
      </c>
    </row>
    <row r="327" customFormat="false" ht="15" hidden="false" customHeight="false" outlineLevel="0" collapsed="false">
      <c r="B327" s="23" t="s">
        <v>265</v>
      </c>
    </row>
    <row r="328" customFormat="false" ht="15" hidden="false" customHeight="false" outlineLevel="0" collapsed="false">
      <c r="B328" s="12" t="s">
        <v>266</v>
      </c>
    </row>
    <row r="329" customFormat="false" ht="15" hidden="false" customHeight="false" outlineLevel="0" collapsed="false">
      <c r="B329" s="12"/>
    </row>
    <row r="330" customFormat="false" ht="15" hidden="false" customHeight="false" outlineLevel="0" collapsed="false">
      <c r="B330" s="13" t="s">
        <v>267</v>
      </c>
    </row>
    <row r="331" customFormat="false" ht="15" hidden="false" customHeight="false" outlineLevel="0" collapsed="false">
      <c r="B331" s="12" t="s">
        <v>268</v>
      </c>
    </row>
    <row r="332" customFormat="false" ht="15" hidden="false" customHeight="false" outlineLevel="0" collapsed="false">
      <c r="B332" s="12" t="s">
        <v>269</v>
      </c>
    </row>
    <row r="333" customFormat="false" ht="15" hidden="false" customHeight="false" outlineLevel="0" collapsed="false">
      <c r="B333" s="12"/>
    </row>
    <row r="334" customFormat="false" ht="15" hidden="false" customHeight="false" outlineLevel="0" collapsed="false">
      <c r="B334" s="12" t="s">
        <v>270</v>
      </c>
    </row>
    <row r="335" customFormat="false" ht="15" hidden="false" customHeight="false" outlineLevel="0" collapsed="false">
      <c r="B335" s="12" t="s">
        <v>271</v>
      </c>
    </row>
    <row r="336" customFormat="false" ht="15" hidden="false" customHeight="false" outlineLevel="0" collapsed="false">
      <c r="B336" s="12" t="s">
        <v>272</v>
      </c>
    </row>
    <row r="337" customFormat="false" ht="15" hidden="false" customHeight="false" outlineLevel="0" collapsed="false">
      <c r="B337" s="12"/>
    </row>
    <row r="338" customFormat="false" ht="15" hidden="false" customHeight="false" outlineLevel="0" collapsed="false">
      <c r="B338" s="22" t="s">
        <v>273</v>
      </c>
    </row>
    <row r="339" customFormat="false" ht="15" hidden="false" customHeight="false" outlineLevel="0" collapsed="false">
      <c r="B339" s="12" t="s">
        <v>274</v>
      </c>
    </row>
    <row r="340" customFormat="false" ht="15" hidden="false" customHeight="false" outlineLevel="0" collapsed="false">
      <c r="B340" s="12"/>
    </row>
    <row r="341" customFormat="false" ht="15" hidden="false" customHeight="false" outlineLevel="0" collapsed="false">
      <c r="B341" s="13" t="s">
        <v>275</v>
      </c>
    </row>
    <row r="342" customFormat="false" ht="15" hidden="false" customHeight="false" outlineLevel="0" collapsed="false">
      <c r="B342" s="12" t="s">
        <v>276</v>
      </c>
    </row>
    <row r="343" customFormat="false" ht="15" hidden="false" customHeight="false" outlineLevel="0" collapsed="false">
      <c r="B343" s="12" t="s">
        <v>277</v>
      </c>
    </row>
    <row r="345" customFormat="false" ht="15" hidden="false" customHeight="false" outlineLevel="0" collapsed="false">
      <c r="B345" s="12" t="s">
        <v>278</v>
      </c>
    </row>
    <row r="346" customFormat="false" ht="15" hidden="false" customHeight="false" outlineLevel="0" collapsed="false">
      <c r="B346" s="12" t="s">
        <v>279</v>
      </c>
    </row>
    <row r="348" customFormat="false" ht="15" hidden="false" customHeight="false" outlineLevel="0" collapsed="false">
      <c r="B348" s="13" t="s">
        <v>280</v>
      </c>
    </row>
    <row r="349" customFormat="false" ht="15" hidden="false" customHeight="false" outlineLevel="0" collapsed="false">
      <c r="B349" s="12" t="s">
        <v>281</v>
      </c>
    </row>
    <row r="350" customFormat="false" ht="15" hidden="false" customHeight="false" outlineLevel="0" collapsed="false">
      <c r="B350" s="12" t="s">
        <v>282</v>
      </c>
    </row>
  </sheetData>
  <hyperlinks>
    <hyperlink ref="C3" r:id="rId2" display="HELP"/>
    <hyperlink ref="E3" r:id="rId3" display="&gt;&gt; Excel Tips"/>
    <hyperlink ref="C60" r:id="rId4" display="How to Budget: Budgeting Tips"/>
    <hyperlink ref="C61" r:id="rId5" display="Vertex42 Blog: Budgeting"/>
  </hyperlink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6"/>
  <legacy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5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ColWidth="10.28515625" defaultRowHeight="12.75" zeroHeight="false" outlineLevelRow="0" outlineLevelCol="0"/>
  <cols>
    <col collapsed="false" customWidth="true" hidden="false" outlineLevel="0" max="1" min="1" style="42" width="12.28"/>
    <col collapsed="false" customWidth="true" hidden="false" outlineLevel="0" max="2" min="2" style="42" width="8.71"/>
    <col collapsed="false" customWidth="true" hidden="false" outlineLevel="0" max="3" min="3" style="42" width="6.71"/>
    <col collapsed="false" customWidth="true" hidden="false" outlineLevel="0" max="4" min="4" style="42" width="29.57"/>
    <col collapsed="false" customWidth="true" hidden="false" outlineLevel="0" max="5" min="5" style="42" width="14.57"/>
    <col collapsed="false" customWidth="true" hidden="false" outlineLevel="0" max="7" min="6" style="42" width="11.57"/>
    <col collapsed="false" customWidth="true" hidden="false" outlineLevel="0" max="9" min="8" style="42" width="13"/>
    <col collapsed="false" customWidth="true" hidden="false" outlineLevel="0" max="10" min="10" style="42" width="5.71"/>
    <col collapsed="false" customWidth="true" hidden="false" outlineLevel="0" max="11" min="11" style="172" width="48.14"/>
    <col collapsed="false" customWidth="false" hidden="false" outlineLevel="0" max="16384" min="12" style="42" width="10.29"/>
  </cols>
  <sheetData>
    <row r="1" customFormat="false" ht="23.25" hidden="false" customHeight="true" outlineLevel="0" collapsed="false">
      <c r="A1" s="89" t="s">
        <v>628</v>
      </c>
      <c r="B1" s="89"/>
      <c r="C1" s="89"/>
      <c r="D1" s="89"/>
      <c r="E1" s="89"/>
      <c r="F1" s="89"/>
      <c r="G1" s="35"/>
      <c r="H1" s="35"/>
      <c r="I1" s="35"/>
      <c r="K1" s="173" t="s">
        <v>629</v>
      </c>
    </row>
    <row r="2" customFormat="false" ht="15" hidden="false" customHeight="false" outlineLevel="0" collapsed="false">
      <c r="A2" s="39" t="s">
        <v>4</v>
      </c>
      <c r="B2" s="74"/>
      <c r="C2" s="91"/>
      <c r="D2" s="6"/>
      <c r="E2" s="74"/>
      <c r="F2" s="91"/>
      <c r="G2" s="40"/>
      <c r="H2" s="74"/>
      <c r="I2" s="6" t="s">
        <v>2</v>
      </c>
      <c r="K2" s="173"/>
    </row>
    <row r="3" customFormat="false" ht="12.75" hidden="false" customHeight="false" outlineLevel="0" collapsed="false">
      <c r="A3" s="9"/>
      <c r="I3" s="174"/>
      <c r="K3" s="175" t="s">
        <v>630</v>
      </c>
    </row>
    <row r="4" customFormat="false" ht="17.25" hidden="false" customHeight="true" outlineLevel="0" collapsed="false">
      <c r="E4" s="76" t="s">
        <v>631</v>
      </c>
      <c r="F4" s="76" t="s">
        <v>632</v>
      </c>
      <c r="G4" s="76" t="s">
        <v>389</v>
      </c>
      <c r="H4" s="76" t="s">
        <v>390</v>
      </c>
      <c r="I4" s="76" t="s">
        <v>381</v>
      </c>
    </row>
    <row r="5" customFormat="false" ht="14.25" hidden="false" customHeight="true" outlineLevel="0" collapsed="false">
      <c r="E5" s="176"/>
      <c r="F5" s="176"/>
      <c r="G5" s="86"/>
      <c r="H5" s="177" t="n">
        <f aca="false">IFERROR(I5/G5,0)</f>
        <v>0</v>
      </c>
      <c r="I5" s="79" t="n">
        <f aca="false">SUMIF($A$16:$A$53,$E5,$G$16:$G$53)-SUMIF($A$16:$A$53,$E5,$F$16:$F$53)</f>
        <v>0</v>
      </c>
      <c r="J5" s="178"/>
      <c r="K5" s="179" t="s">
        <v>633</v>
      </c>
    </row>
    <row r="6" customFormat="false" ht="14.25" hidden="false" customHeight="false" outlineLevel="0" collapsed="false">
      <c r="E6" s="176" t="s">
        <v>391</v>
      </c>
      <c r="F6" s="176" t="s">
        <v>393</v>
      </c>
      <c r="G6" s="86" t="n">
        <v>12159</v>
      </c>
      <c r="H6" s="177" t="n">
        <f aca="false">IFERROR(I6/G6,0)</f>
        <v>0</v>
      </c>
      <c r="I6" s="79" t="n">
        <f aca="false">SUMIF($A$16:$A$53,$E6,$G$16:$G$53)-SUMIF($A$16:$A$53,$E6,$F$16:$F$53)</f>
        <v>0</v>
      </c>
      <c r="J6" s="178"/>
      <c r="K6" s="179"/>
    </row>
    <row r="7" customFormat="false" ht="14.25" hidden="false" customHeight="false" outlineLevel="0" collapsed="false">
      <c r="E7" s="176"/>
      <c r="F7" s="176"/>
      <c r="G7" s="86"/>
      <c r="H7" s="177" t="n">
        <f aca="false">IFERROR(I7/G7,0)</f>
        <v>0</v>
      </c>
      <c r="I7" s="79" t="n">
        <f aca="false">SUMIF($A$16:$A$53,$E7,$G$16:$G$53)-SUMIF($A$16:$A$53,$E7,$F$16:$F$53)</f>
        <v>0</v>
      </c>
      <c r="J7" s="178"/>
      <c r="K7" s="179"/>
    </row>
    <row r="8" customFormat="false" ht="14.25" hidden="false" customHeight="false" outlineLevel="0" collapsed="false">
      <c r="E8" s="176"/>
      <c r="F8" s="176"/>
      <c r="G8" s="86"/>
      <c r="H8" s="177" t="n">
        <f aca="false">IFERROR(I8/G8,0)</f>
        <v>0</v>
      </c>
      <c r="I8" s="79" t="n">
        <f aca="false">SUMIF($A$16:$A$53,$E8,$G$16:$G$53)-SUMIF($A$16:$A$53,$E8,$F$16:$F$53)</f>
        <v>0</v>
      </c>
      <c r="J8" s="178"/>
      <c r="K8" s="179"/>
    </row>
    <row r="9" customFormat="false" ht="14.25" hidden="false" customHeight="false" outlineLevel="0" collapsed="false">
      <c r="E9" s="176"/>
      <c r="F9" s="176"/>
      <c r="G9" s="86"/>
      <c r="H9" s="177" t="n">
        <f aca="false">IFERROR(I9/G9,0)</f>
        <v>0</v>
      </c>
      <c r="I9" s="79" t="n">
        <f aca="false">SUMIF($A$16:$A$53,$E9,$G$16:$G$53)-SUMIF($A$16:$A$53,$E9,$F$16:$F$53)</f>
        <v>0</v>
      </c>
      <c r="J9" s="178"/>
      <c r="K9" s="179"/>
    </row>
    <row r="10" customFormat="false" ht="14.25" hidden="false" customHeight="false" outlineLevel="0" collapsed="false">
      <c r="E10" s="176"/>
      <c r="F10" s="176"/>
      <c r="G10" s="86"/>
      <c r="H10" s="177" t="n">
        <f aca="false">IFERROR(I10/G10,0)</f>
        <v>0</v>
      </c>
      <c r="I10" s="79" t="n">
        <f aca="false">SUMIF($A$16:$A$53,$E10,$G$16:$G$53)-SUMIF($A$16:$A$53,$E10,$F$16:$F$53)</f>
        <v>0</v>
      </c>
      <c r="J10" s="178"/>
      <c r="K10" s="179"/>
    </row>
    <row r="11" customFormat="false" ht="14.25" hidden="false" customHeight="false" outlineLevel="0" collapsed="false">
      <c r="E11" s="176"/>
      <c r="F11" s="176"/>
      <c r="G11" s="86"/>
      <c r="H11" s="177" t="n">
        <f aca="false">IFERROR(I11/G11,0)</f>
        <v>0</v>
      </c>
      <c r="I11" s="79" t="n">
        <f aca="false">SUMIF($A$16:$A$53,$E11,$G$16:$G$53)-SUMIF($A$16:$A$53,$E11,$F$16:$F$53)</f>
        <v>0</v>
      </c>
      <c r="J11" s="178"/>
      <c r="K11" s="179"/>
    </row>
    <row r="12" customFormat="false" ht="14.25" hidden="false" customHeight="false" outlineLevel="0" collapsed="false">
      <c r="E12" s="176"/>
      <c r="F12" s="176"/>
      <c r="G12" s="86"/>
      <c r="H12" s="177" t="n">
        <f aca="false">IFERROR(I12/G12,0)</f>
        <v>0</v>
      </c>
      <c r="I12" s="79" t="n">
        <f aca="false">SUMIF($A$16:$A$53,$E12,$G$16:$G$53)-SUMIF($A$16:$A$53,$E12,$F$16:$F$53)</f>
        <v>0</v>
      </c>
      <c r="J12" s="178"/>
    </row>
    <row r="13" customFormat="false" ht="12.75" hidden="false" customHeight="false" outlineLevel="0" collapsed="false">
      <c r="E13" s="80"/>
      <c r="F13" s="80"/>
      <c r="G13" s="81"/>
      <c r="H13" s="81"/>
      <c r="I13" s="81"/>
      <c r="K13" s="180" t="s">
        <v>634</v>
      </c>
    </row>
    <row r="14" customFormat="false" ht="12.75" hidden="false" customHeight="false" outlineLevel="0" collapsed="false">
      <c r="H14" s="181" t="s">
        <v>635</v>
      </c>
      <c r="I14" s="182" t="n">
        <f aca="false">SUM(I4:I13)</f>
        <v>0</v>
      </c>
    </row>
    <row r="16" customFormat="false" ht="28.5" hidden="false" customHeight="true" outlineLevel="0" collapsed="false">
      <c r="A16" s="76" t="s">
        <v>631</v>
      </c>
      <c r="B16" s="76" t="s">
        <v>398</v>
      </c>
      <c r="C16" s="76" t="s">
        <v>399</v>
      </c>
      <c r="D16" s="183" t="s">
        <v>554</v>
      </c>
      <c r="E16" s="76" t="s">
        <v>401</v>
      </c>
      <c r="F16" s="76" t="s">
        <v>636</v>
      </c>
      <c r="G16" s="76" t="s">
        <v>637</v>
      </c>
      <c r="H16" s="184" t="s">
        <v>638</v>
      </c>
      <c r="I16" s="184" t="s">
        <v>639</v>
      </c>
    </row>
    <row r="17" s="193" customFormat="true" ht="14.25" hidden="false" customHeight="false" outlineLevel="0" collapsed="false">
      <c r="A17" s="176" t="s">
        <v>308</v>
      </c>
      <c r="B17" s="185"/>
      <c r="C17" s="186"/>
      <c r="D17" s="187"/>
      <c r="E17" s="188"/>
      <c r="F17" s="189"/>
      <c r="G17" s="190"/>
      <c r="H17" s="191" t="str">
        <f aca="true">IF(AND(ISBLANK(F17),ISBLANK(G17))," - ",SUMIF($A$16:OFFSET(A17,0,0,1,1),$A17,$G$16:OFFSET(G17,0,0,1,1))-SUMIF($A$16:OFFSET(A17,0,0,1,1),$A17,$F$16:OFFSET(F17,0,0,1,1)))</f>
        <v> - </v>
      </c>
      <c r="I17" s="191" t="str">
        <f aca="true">IF(AND(ISBLANK(F17),ISBLANK(G17))," - ",SUM($G$16:OFFSET(G17,0,0,1,1))-SUM($F$16:OFFSET(F17,0,0,1,1)))</f>
        <v> - </v>
      </c>
      <c r="J17" s="192"/>
      <c r="K17" s="172" t="s">
        <v>640</v>
      </c>
      <c r="L17" s="42"/>
      <c r="M17" s="42"/>
    </row>
    <row r="18" s="193" customFormat="true" ht="14.25" hidden="false" customHeight="false" outlineLevel="0" collapsed="false">
      <c r="A18" s="176" t="s">
        <v>641</v>
      </c>
      <c r="B18" s="185"/>
      <c r="C18" s="194"/>
      <c r="D18" s="187"/>
      <c r="E18" s="188"/>
      <c r="F18" s="190"/>
      <c r="G18" s="190"/>
      <c r="H18" s="195" t="str">
        <f aca="true">IF(AND(ISBLANK(F18),ISBLANK(G18))," - ",SUMIF($A$16:OFFSET(A18,0,0,1,1),$A18,$G$16:OFFSET(G18,0,0,1,1))-SUMIF($A$16:OFFSET(A18,0,0,1,1),$A18,$F$16:OFFSET(F18,0,0,1,1)))</f>
        <v> - </v>
      </c>
      <c r="I18" s="195" t="str">
        <f aca="true">IF(AND(ISBLANK(F18),ISBLANK(G18))," - ",SUM($G$16:OFFSET(G18,0,0,1,1))-SUM($F$16:OFFSET(F18,0,0,1,1)))</f>
        <v> - </v>
      </c>
      <c r="J18" s="192"/>
      <c r="K18" s="172"/>
      <c r="L18" s="42"/>
      <c r="M18" s="42"/>
    </row>
    <row r="19" s="193" customFormat="true" ht="14.25" hidden="false" customHeight="false" outlineLevel="0" collapsed="false">
      <c r="A19" s="186"/>
      <c r="B19" s="185"/>
      <c r="C19" s="194"/>
      <c r="D19" s="187"/>
      <c r="E19" s="188"/>
      <c r="F19" s="190"/>
      <c r="G19" s="190"/>
      <c r="H19" s="195" t="str">
        <f aca="true">IF(AND(ISBLANK(F19),ISBLANK(G19))," - ",SUMIF($A$16:OFFSET(A19,0,0,1,1),$A19,$G$16:OFFSET(G19,0,0,1,1))-SUMIF($A$16:OFFSET(A19,0,0,1,1),$A19,$F$16:OFFSET(F19,0,0,1,1)))</f>
        <v> - </v>
      </c>
      <c r="I19" s="195" t="str">
        <f aca="true">IF(AND(ISBLANK(F19),ISBLANK(G19))," - ",SUM($G$16:OFFSET(G19,0,0,1,1))-SUM($F$16:OFFSET(F19,0,0,1,1)))</f>
        <v> - </v>
      </c>
      <c r="J19" s="192"/>
      <c r="K19" s="172"/>
      <c r="L19" s="42"/>
      <c r="M19" s="42"/>
    </row>
    <row r="20" s="193" customFormat="true" ht="14.25" hidden="false" customHeight="false" outlineLevel="0" collapsed="false">
      <c r="A20" s="186"/>
      <c r="B20" s="185"/>
      <c r="C20" s="194"/>
      <c r="D20" s="187"/>
      <c r="E20" s="188"/>
      <c r="F20" s="190"/>
      <c r="G20" s="190"/>
      <c r="H20" s="195" t="str">
        <f aca="true">IF(AND(ISBLANK(F20),ISBLANK(G20))," - ",SUMIF($A$16:OFFSET(A20,0,0,1,1),$A20,$G$16:OFFSET(G20,0,0,1,1))-SUMIF($A$16:OFFSET(A20,0,0,1,1),$A20,$F$16:OFFSET(F20,0,0,1,1)))</f>
        <v> - </v>
      </c>
      <c r="I20" s="195" t="str">
        <f aca="true">IF(AND(ISBLANK(F20),ISBLANK(G20))," - ",SUM($G$16:OFFSET(G20,0,0,1,1))-SUM($F$16:OFFSET(F20,0,0,1,1)))</f>
        <v> - </v>
      </c>
      <c r="J20" s="192"/>
      <c r="K20" s="172"/>
      <c r="L20" s="42"/>
      <c r="M20" s="42"/>
    </row>
    <row r="21" s="193" customFormat="true" ht="14.25" hidden="false" customHeight="false" outlineLevel="0" collapsed="false">
      <c r="A21" s="186"/>
      <c r="B21" s="185"/>
      <c r="C21" s="194"/>
      <c r="D21" s="187"/>
      <c r="E21" s="188"/>
      <c r="F21" s="190"/>
      <c r="G21" s="190"/>
      <c r="H21" s="195" t="str">
        <f aca="true">IF(AND(ISBLANK(F21),ISBLANK(G21))," - ",SUMIF($A$16:OFFSET(A21,0,0,1,1),$A21,$G$16:OFFSET(G21,0,0,1,1))-SUMIF($A$16:OFFSET(A21,0,0,1,1),$A21,$F$16:OFFSET(F21,0,0,1,1)))</f>
        <v> - </v>
      </c>
      <c r="I21" s="195" t="str">
        <f aca="true">IF(AND(ISBLANK(F21),ISBLANK(G21))," - ",SUM($G$16:OFFSET(G21,0,0,1,1))-SUM($F$16:OFFSET(F21,0,0,1,1)))</f>
        <v> - </v>
      </c>
      <c r="J21" s="192"/>
      <c r="K21" s="172"/>
      <c r="L21" s="42"/>
      <c r="M21" s="42"/>
    </row>
    <row r="22" s="193" customFormat="true" ht="14.25" hidden="false" customHeight="false" outlineLevel="0" collapsed="false">
      <c r="A22" s="186"/>
      <c r="B22" s="185"/>
      <c r="C22" s="194"/>
      <c r="D22" s="187"/>
      <c r="E22" s="188"/>
      <c r="F22" s="190"/>
      <c r="G22" s="190"/>
      <c r="H22" s="195" t="str">
        <f aca="true">IF(AND(ISBLANK(F22),ISBLANK(G22))," - ",SUMIF($A$16:OFFSET(A22,0,0,1,1),$A22,$G$16:OFFSET(G22,0,0,1,1))-SUMIF($A$16:OFFSET(A22,0,0,1,1),$A22,$F$16:OFFSET(F22,0,0,1,1)))</f>
        <v> - </v>
      </c>
      <c r="I22" s="195" t="str">
        <f aca="true">IF(AND(ISBLANK(F22),ISBLANK(G22))," - ",SUM($G$16:OFFSET(G22,0,0,1,1))-SUM($F$16:OFFSET(F22,0,0,1,1)))</f>
        <v> - </v>
      </c>
      <c r="J22" s="192"/>
      <c r="K22" s="172"/>
      <c r="L22" s="42"/>
      <c r="M22" s="42"/>
    </row>
    <row r="23" s="193" customFormat="true" ht="14.25" hidden="false" customHeight="false" outlineLevel="0" collapsed="false">
      <c r="A23" s="186"/>
      <c r="B23" s="185"/>
      <c r="C23" s="194"/>
      <c r="D23" s="187"/>
      <c r="E23" s="188"/>
      <c r="F23" s="190"/>
      <c r="G23" s="190"/>
      <c r="H23" s="195" t="str">
        <f aca="true">IF(AND(ISBLANK(F23),ISBLANK(G23))," - ",SUMIF($A$16:OFFSET(A23,0,0,1,1),$A23,$G$16:OFFSET(G23,0,0,1,1))-SUMIF($A$16:OFFSET(A23,0,0,1,1),$A23,$F$16:OFFSET(F23,0,0,1,1)))</f>
        <v> - </v>
      </c>
      <c r="I23" s="195" t="str">
        <f aca="true">IF(AND(ISBLANK(F23),ISBLANK(G23))," - ",SUM($G$16:OFFSET(G23,0,0,1,1))-SUM($F$16:OFFSET(F23,0,0,1,1)))</f>
        <v> - </v>
      </c>
      <c r="J23" s="192"/>
      <c r="K23" s="172"/>
      <c r="L23" s="42"/>
      <c r="M23" s="42"/>
    </row>
    <row r="24" s="193" customFormat="true" ht="14.25" hidden="false" customHeight="false" outlineLevel="0" collapsed="false">
      <c r="A24" s="186"/>
      <c r="B24" s="185"/>
      <c r="C24" s="194"/>
      <c r="D24" s="187"/>
      <c r="E24" s="188"/>
      <c r="F24" s="190"/>
      <c r="G24" s="190"/>
      <c r="H24" s="195" t="str">
        <f aca="true">IF(AND(ISBLANK(F24),ISBLANK(G24))," - ",SUMIF($A$16:OFFSET(A24,0,0,1,1),$A24,$G$16:OFFSET(G24,0,0,1,1))-SUMIF($A$16:OFFSET(A24,0,0,1,1),$A24,$F$16:OFFSET(F24,0,0,1,1)))</f>
        <v> - </v>
      </c>
      <c r="I24" s="195" t="str">
        <f aca="true">IF(AND(ISBLANK(F24),ISBLANK(G24))," - ",SUM($G$16:OFFSET(G24,0,0,1,1))-SUM($F$16:OFFSET(F24,0,0,1,1)))</f>
        <v> - </v>
      </c>
      <c r="J24" s="192"/>
      <c r="K24" s="172"/>
      <c r="L24" s="42"/>
      <c r="M24" s="42"/>
    </row>
    <row r="25" s="193" customFormat="true" ht="14.25" hidden="false" customHeight="false" outlineLevel="0" collapsed="false">
      <c r="A25" s="186"/>
      <c r="B25" s="185"/>
      <c r="C25" s="194"/>
      <c r="D25" s="187"/>
      <c r="E25" s="188"/>
      <c r="F25" s="190"/>
      <c r="G25" s="190"/>
      <c r="H25" s="195" t="str">
        <f aca="true">IF(AND(ISBLANK(F25),ISBLANK(G25))," - ",SUMIF($A$16:OFFSET(A25,0,0,1,1),$A25,$G$16:OFFSET(G25,0,0,1,1))-SUMIF($A$16:OFFSET(A25,0,0,1,1),$A25,$F$16:OFFSET(F25,0,0,1,1)))</f>
        <v> - </v>
      </c>
      <c r="I25" s="195" t="str">
        <f aca="true">IF(AND(ISBLANK(F25),ISBLANK(G25))," - ",SUM($G$16:OFFSET(G25,0,0,1,1))-SUM($F$16:OFFSET(F25,0,0,1,1)))</f>
        <v> - </v>
      </c>
      <c r="J25" s="192"/>
      <c r="K25" s="172"/>
      <c r="L25" s="42"/>
      <c r="M25" s="42"/>
    </row>
    <row r="26" s="193" customFormat="true" ht="14.25" hidden="false" customHeight="false" outlineLevel="0" collapsed="false">
      <c r="A26" s="194"/>
      <c r="B26" s="185"/>
      <c r="C26" s="194"/>
      <c r="D26" s="187"/>
      <c r="E26" s="188"/>
      <c r="F26" s="190"/>
      <c r="G26" s="190"/>
      <c r="H26" s="195" t="str">
        <f aca="true">IF(AND(ISBLANK(F26),ISBLANK(G26))," - ",SUMIF($A$16:OFFSET(A26,0,0,1,1),$A26,$G$16:OFFSET(G26,0,0,1,1))-SUMIF($A$16:OFFSET(A26,0,0,1,1),$A26,$F$16:OFFSET(F26,0,0,1,1)))</f>
        <v> - </v>
      </c>
      <c r="I26" s="195" t="str">
        <f aca="true">IF(AND(ISBLANK(F26),ISBLANK(G26))," - ",SUM($G$16:OFFSET(G26,0,0,1,1))-SUM($F$16:OFFSET(F26,0,0,1,1)))</f>
        <v> - </v>
      </c>
      <c r="J26" s="192"/>
      <c r="K26" s="172"/>
      <c r="L26" s="42"/>
      <c r="M26" s="42"/>
    </row>
    <row r="27" s="193" customFormat="true" ht="14.25" hidden="false" customHeight="false" outlineLevel="0" collapsed="false">
      <c r="A27" s="194"/>
      <c r="B27" s="185"/>
      <c r="C27" s="194"/>
      <c r="D27" s="187"/>
      <c r="E27" s="188"/>
      <c r="F27" s="190"/>
      <c r="G27" s="190"/>
      <c r="H27" s="195" t="str">
        <f aca="true">IF(AND(ISBLANK(F27),ISBLANK(G27))," - ",SUMIF($A$16:OFFSET(A27,0,0,1,1),$A27,$G$16:OFFSET(G27,0,0,1,1))-SUMIF($A$16:OFFSET(A27,0,0,1,1),$A27,$F$16:OFFSET(F27,0,0,1,1)))</f>
        <v> - </v>
      </c>
      <c r="I27" s="195" t="str">
        <f aca="true">IF(AND(ISBLANK(F27),ISBLANK(G27))," - ",SUM($G$16:OFFSET(G27,0,0,1,1))-SUM($F$16:OFFSET(F27,0,0,1,1)))</f>
        <v> - </v>
      </c>
      <c r="J27" s="192"/>
      <c r="K27" s="172"/>
      <c r="L27" s="42"/>
      <c r="M27" s="42"/>
    </row>
    <row r="28" s="193" customFormat="true" ht="14.25" hidden="false" customHeight="false" outlineLevel="0" collapsed="false">
      <c r="A28" s="194"/>
      <c r="B28" s="185"/>
      <c r="C28" s="194"/>
      <c r="D28" s="187"/>
      <c r="E28" s="188"/>
      <c r="F28" s="190"/>
      <c r="G28" s="190"/>
      <c r="H28" s="195" t="str">
        <f aca="true">IF(AND(ISBLANK(F28),ISBLANK(G28))," - ",SUMIF($A$16:OFFSET(A28,0,0,1,1),$A28,$G$16:OFFSET(G28,0,0,1,1))-SUMIF($A$16:OFFSET(A28,0,0,1,1),$A28,$F$16:OFFSET(F28,0,0,1,1)))</f>
        <v> - </v>
      </c>
      <c r="I28" s="195" t="str">
        <f aca="true">IF(AND(ISBLANK(F28),ISBLANK(G28))," - ",SUM($G$16:OFFSET(G28,0,0,1,1))-SUM($F$16:OFFSET(F28,0,0,1,1)))</f>
        <v> - </v>
      </c>
      <c r="J28" s="192"/>
      <c r="K28" s="172"/>
      <c r="L28" s="42"/>
      <c r="M28" s="42"/>
    </row>
    <row r="29" s="193" customFormat="true" ht="14.25" hidden="false" customHeight="false" outlineLevel="0" collapsed="false">
      <c r="A29" s="194"/>
      <c r="B29" s="185"/>
      <c r="C29" s="194"/>
      <c r="D29" s="187"/>
      <c r="E29" s="188"/>
      <c r="F29" s="190"/>
      <c r="G29" s="190"/>
      <c r="H29" s="195" t="str">
        <f aca="true">IF(AND(ISBLANK(F29),ISBLANK(G29))," - ",SUMIF($A$16:OFFSET(A29,0,0,1,1),$A29,$G$16:OFFSET(G29,0,0,1,1))-SUMIF($A$16:OFFSET(A29,0,0,1,1),$A29,$F$16:OFFSET(F29,0,0,1,1)))</f>
        <v> - </v>
      </c>
      <c r="I29" s="195" t="str">
        <f aca="true">IF(AND(ISBLANK(F29),ISBLANK(G29))," - ",SUM($G$16:OFFSET(G29,0,0,1,1))-SUM($F$16:OFFSET(F29,0,0,1,1)))</f>
        <v> - </v>
      </c>
      <c r="J29" s="192"/>
      <c r="K29" s="172"/>
      <c r="L29" s="42"/>
      <c r="M29" s="42"/>
    </row>
    <row r="30" s="193" customFormat="true" ht="14.25" hidden="false" customHeight="false" outlineLevel="0" collapsed="false">
      <c r="A30" s="194"/>
      <c r="B30" s="185"/>
      <c r="C30" s="194"/>
      <c r="D30" s="187"/>
      <c r="E30" s="188"/>
      <c r="F30" s="190"/>
      <c r="G30" s="190"/>
      <c r="H30" s="195" t="str">
        <f aca="true">IF(AND(ISBLANK(F30),ISBLANK(G30))," - ",SUMIF($A$16:OFFSET(A30,0,0,1,1),$A30,$G$16:OFFSET(G30,0,0,1,1))-SUMIF($A$16:OFFSET(A30,0,0,1,1),$A30,$F$16:OFFSET(F30,0,0,1,1)))</f>
        <v> - </v>
      </c>
      <c r="I30" s="195" t="str">
        <f aca="true">IF(AND(ISBLANK(F30),ISBLANK(G30))," - ",SUM($G$16:OFFSET(G30,0,0,1,1))-SUM($F$16:OFFSET(F30,0,0,1,1)))</f>
        <v> - </v>
      </c>
      <c r="J30" s="192"/>
      <c r="K30" s="172"/>
      <c r="L30" s="42"/>
      <c r="M30" s="42"/>
    </row>
    <row r="31" s="193" customFormat="true" ht="14.25" hidden="false" customHeight="false" outlineLevel="0" collapsed="false">
      <c r="A31" s="194"/>
      <c r="B31" s="185"/>
      <c r="C31" s="194"/>
      <c r="D31" s="187"/>
      <c r="E31" s="188"/>
      <c r="F31" s="190"/>
      <c r="G31" s="190"/>
      <c r="H31" s="195" t="str">
        <f aca="true">IF(AND(ISBLANK(F31),ISBLANK(G31))," - ",SUMIF($A$16:OFFSET(A31,0,0,1,1),$A31,$G$16:OFFSET(G31,0,0,1,1))-SUMIF($A$16:OFFSET(A31,0,0,1,1),$A31,$F$16:OFFSET(F31,0,0,1,1)))</f>
        <v> - </v>
      </c>
      <c r="I31" s="195" t="str">
        <f aca="true">IF(AND(ISBLANK(F31),ISBLANK(G31))," - ",SUM($G$16:OFFSET(G31,0,0,1,1))-SUM($F$16:OFFSET(F31,0,0,1,1)))</f>
        <v> - </v>
      </c>
      <c r="J31" s="192"/>
      <c r="K31" s="172"/>
      <c r="L31" s="42"/>
      <c r="M31" s="42"/>
    </row>
    <row r="32" s="193" customFormat="true" ht="14.25" hidden="false" customHeight="false" outlineLevel="0" collapsed="false">
      <c r="A32" s="194"/>
      <c r="B32" s="185"/>
      <c r="C32" s="194"/>
      <c r="D32" s="187"/>
      <c r="E32" s="188"/>
      <c r="F32" s="190"/>
      <c r="G32" s="190"/>
      <c r="H32" s="195" t="str">
        <f aca="true">IF(AND(ISBLANK(F32),ISBLANK(G32))," - ",SUMIF($A$16:OFFSET(A32,0,0,1,1),$A32,$G$16:OFFSET(G32,0,0,1,1))-SUMIF($A$16:OFFSET(A32,0,0,1,1),$A32,$F$16:OFFSET(F32,0,0,1,1)))</f>
        <v> - </v>
      </c>
      <c r="I32" s="195" t="str">
        <f aca="true">IF(AND(ISBLANK(F32),ISBLANK(G32))," - ",SUM($G$16:OFFSET(G32,0,0,1,1))-SUM($F$16:OFFSET(F32,0,0,1,1)))</f>
        <v> - </v>
      </c>
      <c r="J32" s="192"/>
      <c r="K32" s="172"/>
      <c r="L32" s="42"/>
      <c r="M32" s="42"/>
    </row>
    <row r="33" customFormat="false" ht="14.25" hidden="false" customHeight="false" outlineLevel="0" collapsed="false">
      <c r="A33" s="194"/>
      <c r="B33" s="185"/>
      <c r="C33" s="194"/>
      <c r="D33" s="187"/>
      <c r="E33" s="188"/>
      <c r="F33" s="190"/>
      <c r="G33" s="190"/>
      <c r="H33" s="195" t="str">
        <f aca="true">IF(AND(ISBLANK(F33),ISBLANK(G33))," - ",SUMIF($A$16:OFFSET(A33,0,0,1,1),$A33,$G$16:OFFSET(G33,0,0,1,1))-SUMIF($A$16:OFFSET(A33,0,0,1,1),$A33,$F$16:OFFSET(F33,0,0,1,1)))</f>
        <v> - </v>
      </c>
      <c r="I33" s="195" t="str">
        <f aca="true">IF(AND(ISBLANK(F33),ISBLANK(G33))," - ",SUM($G$16:OFFSET(G33,0,0,1,1))-SUM($F$16:OFFSET(F33,0,0,1,1)))</f>
        <v> - </v>
      </c>
      <c r="J33" s="178"/>
    </row>
    <row r="34" customFormat="false" ht="14.25" hidden="false" customHeight="false" outlineLevel="0" collapsed="false">
      <c r="A34" s="194"/>
      <c r="B34" s="185"/>
      <c r="C34" s="194"/>
      <c r="D34" s="187"/>
      <c r="E34" s="188"/>
      <c r="F34" s="190"/>
      <c r="G34" s="190"/>
      <c r="H34" s="195" t="str">
        <f aca="true">IF(AND(ISBLANK(F34),ISBLANK(G34))," - ",SUMIF($A$16:OFFSET(A34,0,0,1,1),$A34,$G$16:OFFSET(G34,0,0,1,1))-SUMIF($A$16:OFFSET(A34,0,0,1,1),$A34,$F$16:OFFSET(F34,0,0,1,1)))</f>
        <v> - </v>
      </c>
      <c r="I34" s="195" t="str">
        <f aca="true">IF(AND(ISBLANK(F34),ISBLANK(G34))," - ",SUM($G$16:OFFSET(G34,0,0,1,1))-SUM($F$16:OFFSET(F34,0,0,1,1)))</f>
        <v> - </v>
      </c>
      <c r="J34" s="178"/>
    </row>
    <row r="35" customFormat="false" ht="14.25" hidden="false" customHeight="false" outlineLevel="0" collapsed="false">
      <c r="A35" s="194"/>
      <c r="B35" s="185"/>
      <c r="C35" s="194"/>
      <c r="D35" s="187"/>
      <c r="E35" s="188"/>
      <c r="F35" s="190"/>
      <c r="G35" s="190"/>
      <c r="H35" s="195" t="str">
        <f aca="true">IF(AND(ISBLANK(F35),ISBLANK(G35))," - ",SUMIF($A$16:OFFSET(A35,0,0,1,1),$A35,$G$16:OFFSET(G35,0,0,1,1))-SUMIF($A$16:OFFSET(A35,0,0,1,1),$A35,$F$16:OFFSET(F35,0,0,1,1)))</f>
        <v> - </v>
      </c>
      <c r="I35" s="195" t="str">
        <f aca="true">IF(AND(ISBLANK(F35),ISBLANK(G35))," - ",SUM($G$16:OFFSET(G35,0,0,1,1))-SUM($F$16:OFFSET(F35,0,0,1,1)))</f>
        <v> - </v>
      </c>
      <c r="J35" s="178"/>
    </row>
    <row r="36" customFormat="false" ht="14.25" hidden="false" customHeight="false" outlineLevel="0" collapsed="false">
      <c r="A36" s="194"/>
      <c r="B36" s="185"/>
      <c r="C36" s="194"/>
      <c r="D36" s="187"/>
      <c r="E36" s="188"/>
      <c r="F36" s="190"/>
      <c r="G36" s="190"/>
      <c r="H36" s="195" t="str">
        <f aca="true">IF(AND(ISBLANK(F36),ISBLANK(G36))," - ",SUMIF($A$16:OFFSET(A36,0,0,1,1),$A36,$G$16:OFFSET(G36,0,0,1,1))-SUMIF($A$16:OFFSET(A36,0,0,1,1),$A36,$F$16:OFFSET(F36,0,0,1,1)))</f>
        <v> - </v>
      </c>
      <c r="I36" s="195" t="str">
        <f aca="true">IF(AND(ISBLANK(F36),ISBLANK(G36))," - ",SUM($G$16:OFFSET(G36,0,0,1,1))-SUM($F$16:OFFSET(F36,0,0,1,1)))</f>
        <v> - </v>
      </c>
      <c r="J36" s="178"/>
    </row>
    <row r="37" customFormat="false" ht="14.25" hidden="false" customHeight="false" outlineLevel="0" collapsed="false">
      <c r="A37" s="194"/>
      <c r="B37" s="185"/>
      <c r="C37" s="194"/>
      <c r="D37" s="187"/>
      <c r="E37" s="188"/>
      <c r="F37" s="190"/>
      <c r="G37" s="190"/>
      <c r="H37" s="195" t="str">
        <f aca="true">IF(AND(ISBLANK(F37),ISBLANK(G37))," - ",SUMIF($A$16:OFFSET(A37,0,0,1,1),$A37,$G$16:OFFSET(G37,0,0,1,1))-SUMIF($A$16:OFFSET(A37,0,0,1,1),$A37,$F$16:OFFSET(F37,0,0,1,1)))</f>
        <v> - </v>
      </c>
      <c r="I37" s="195" t="str">
        <f aca="true">IF(AND(ISBLANK(F37),ISBLANK(G37))," - ",SUM($G$16:OFFSET(G37,0,0,1,1))-SUM($F$16:OFFSET(F37,0,0,1,1)))</f>
        <v> - </v>
      </c>
      <c r="J37" s="178"/>
    </row>
    <row r="38" customFormat="false" ht="14.25" hidden="false" customHeight="false" outlineLevel="0" collapsed="false">
      <c r="A38" s="194"/>
      <c r="B38" s="185"/>
      <c r="C38" s="194"/>
      <c r="D38" s="187"/>
      <c r="E38" s="188"/>
      <c r="F38" s="190"/>
      <c r="G38" s="190"/>
      <c r="H38" s="195" t="str">
        <f aca="true">IF(AND(ISBLANK(F38),ISBLANK(G38))," - ",SUMIF($A$16:OFFSET(A38,0,0,1,1),$A38,$G$16:OFFSET(G38,0,0,1,1))-SUMIF($A$16:OFFSET(A38,0,0,1,1),$A38,$F$16:OFFSET(F38,0,0,1,1)))</f>
        <v> - </v>
      </c>
      <c r="I38" s="195" t="str">
        <f aca="true">IF(AND(ISBLANK(F38),ISBLANK(G38))," - ",SUM($G$16:OFFSET(G38,0,0,1,1))-SUM($F$16:OFFSET(F38,0,0,1,1)))</f>
        <v> - </v>
      </c>
      <c r="J38" s="178"/>
    </row>
    <row r="39" customFormat="false" ht="14.25" hidden="false" customHeight="false" outlineLevel="0" collapsed="false">
      <c r="A39" s="194"/>
      <c r="B39" s="185"/>
      <c r="C39" s="194"/>
      <c r="D39" s="187"/>
      <c r="E39" s="188"/>
      <c r="F39" s="190"/>
      <c r="G39" s="190"/>
      <c r="H39" s="195" t="str">
        <f aca="true">IF(AND(ISBLANK(F39),ISBLANK(G39))," - ",SUMIF($A$16:OFFSET(A39,0,0,1,1),$A39,$G$16:OFFSET(G39,0,0,1,1))-SUMIF($A$16:OFFSET(A39,0,0,1,1),$A39,$F$16:OFFSET(F39,0,0,1,1)))</f>
        <v> - </v>
      </c>
      <c r="I39" s="195" t="str">
        <f aca="true">IF(AND(ISBLANK(F39),ISBLANK(G39))," - ",SUM($G$16:OFFSET(G39,0,0,1,1))-SUM($F$16:OFFSET(F39,0,0,1,1)))</f>
        <v> - </v>
      </c>
      <c r="J39" s="178"/>
    </row>
    <row r="40" customFormat="false" ht="14.25" hidden="false" customHeight="false" outlineLevel="0" collapsed="false">
      <c r="A40" s="194"/>
      <c r="B40" s="185"/>
      <c r="C40" s="194"/>
      <c r="D40" s="187"/>
      <c r="E40" s="188"/>
      <c r="F40" s="190"/>
      <c r="G40" s="190"/>
      <c r="H40" s="195" t="str">
        <f aca="true">IF(AND(ISBLANK(F40),ISBLANK(G40))," - ",SUMIF($A$16:OFFSET(A40,0,0,1,1),$A40,$G$16:OFFSET(G40,0,0,1,1))-SUMIF($A$16:OFFSET(A40,0,0,1,1),$A40,$F$16:OFFSET(F40,0,0,1,1)))</f>
        <v> - </v>
      </c>
      <c r="I40" s="195" t="str">
        <f aca="true">IF(AND(ISBLANK(F40),ISBLANK(G40))," - ",SUM($G$16:OFFSET(G40,0,0,1,1))-SUM($F$16:OFFSET(F40,0,0,1,1)))</f>
        <v> - </v>
      </c>
      <c r="J40" s="178"/>
    </row>
    <row r="41" customFormat="false" ht="14.25" hidden="false" customHeight="false" outlineLevel="0" collapsed="false">
      <c r="A41" s="194"/>
      <c r="B41" s="185"/>
      <c r="C41" s="194"/>
      <c r="D41" s="187"/>
      <c r="E41" s="188"/>
      <c r="F41" s="190"/>
      <c r="G41" s="190"/>
      <c r="H41" s="195" t="str">
        <f aca="true">IF(AND(ISBLANK(F41),ISBLANK(G41))," - ",SUMIF($A$16:OFFSET(A41,0,0,1,1),$A41,$G$16:OFFSET(G41,0,0,1,1))-SUMIF($A$16:OFFSET(A41,0,0,1,1),$A41,$F$16:OFFSET(F41,0,0,1,1)))</f>
        <v> - </v>
      </c>
      <c r="I41" s="195" t="str">
        <f aca="true">IF(AND(ISBLANK(F41),ISBLANK(G41))," - ",SUM($G$16:OFFSET(G41,0,0,1,1))-SUM($F$16:OFFSET(F41,0,0,1,1)))</f>
        <v> - </v>
      </c>
      <c r="J41" s="178"/>
    </row>
    <row r="42" customFormat="false" ht="14.25" hidden="false" customHeight="false" outlineLevel="0" collapsed="false">
      <c r="A42" s="194"/>
      <c r="B42" s="185"/>
      <c r="C42" s="194"/>
      <c r="D42" s="187"/>
      <c r="E42" s="188"/>
      <c r="F42" s="190"/>
      <c r="G42" s="190"/>
      <c r="H42" s="195" t="str">
        <f aca="true">IF(AND(ISBLANK(F42),ISBLANK(G42))," - ",SUMIF($A$16:OFFSET(A42,0,0,1,1),$A42,$G$16:OFFSET(G42,0,0,1,1))-SUMIF($A$16:OFFSET(A42,0,0,1,1),$A42,$F$16:OFFSET(F42,0,0,1,1)))</f>
        <v> - </v>
      </c>
      <c r="I42" s="195" t="str">
        <f aca="true">IF(AND(ISBLANK(F42),ISBLANK(G42))," - ",SUM($G$16:OFFSET(G42,0,0,1,1))-SUM($F$16:OFFSET(F42,0,0,1,1)))</f>
        <v> - </v>
      </c>
      <c r="J42" s="178"/>
    </row>
    <row r="43" customFormat="false" ht="14.25" hidden="false" customHeight="false" outlineLevel="0" collapsed="false">
      <c r="A43" s="194"/>
      <c r="B43" s="185"/>
      <c r="C43" s="194"/>
      <c r="D43" s="187"/>
      <c r="E43" s="188"/>
      <c r="F43" s="190"/>
      <c r="G43" s="190"/>
      <c r="H43" s="195" t="str">
        <f aca="true">IF(AND(ISBLANK(F43),ISBLANK(G43))," - ",SUMIF($A$16:OFFSET(A43,0,0,1,1),$A43,$G$16:OFFSET(G43,0,0,1,1))-SUMIF($A$16:OFFSET(A43,0,0,1,1),$A43,$F$16:OFFSET(F43,0,0,1,1)))</f>
        <v> - </v>
      </c>
      <c r="I43" s="195" t="str">
        <f aca="true">IF(AND(ISBLANK(F43),ISBLANK(G43))," - ",SUM($G$16:OFFSET(G43,0,0,1,1))-SUM($F$16:OFFSET(F43,0,0,1,1)))</f>
        <v> - </v>
      </c>
      <c r="J43" s="178"/>
    </row>
    <row r="44" customFormat="false" ht="14.25" hidden="false" customHeight="false" outlineLevel="0" collapsed="false">
      <c r="A44" s="194"/>
      <c r="B44" s="185"/>
      <c r="C44" s="194"/>
      <c r="D44" s="187"/>
      <c r="E44" s="188"/>
      <c r="F44" s="190"/>
      <c r="G44" s="190"/>
      <c r="H44" s="195" t="str">
        <f aca="true">IF(AND(ISBLANK(F44),ISBLANK(G44))," - ",SUMIF($A$16:OFFSET(A44,0,0,1,1),$A44,$G$16:OFFSET(G44,0,0,1,1))-SUMIF($A$16:OFFSET(A44,0,0,1,1),$A44,$F$16:OFFSET(F44,0,0,1,1)))</f>
        <v> - </v>
      </c>
      <c r="I44" s="195" t="str">
        <f aca="true">IF(AND(ISBLANK(F44),ISBLANK(G44))," - ",SUM($G$16:OFFSET(G44,0,0,1,1))-SUM($F$16:OFFSET(F44,0,0,1,1)))</f>
        <v> - </v>
      </c>
      <c r="J44" s="178"/>
    </row>
    <row r="45" customFormat="false" ht="14.25" hidden="false" customHeight="false" outlineLevel="0" collapsed="false">
      <c r="A45" s="194"/>
      <c r="B45" s="185"/>
      <c r="C45" s="194"/>
      <c r="D45" s="187"/>
      <c r="E45" s="188"/>
      <c r="F45" s="190"/>
      <c r="G45" s="190"/>
      <c r="H45" s="195" t="str">
        <f aca="true">IF(AND(ISBLANK(F45),ISBLANK(G45))," - ",SUMIF($A$16:OFFSET(A45,0,0,1,1),$A45,$G$16:OFFSET(G45,0,0,1,1))-SUMIF($A$16:OFFSET(A45,0,0,1,1),$A45,$F$16:OFFSET(F45,0,0,1,1)))</f>
        <v> - </v>
      </c>
      <c r="I45" s="195" t="str">
        <f aca="true">IF(AND(ISBLANK(F45),ISBLANK(G45))," - ",SUM($G$16:OFFSET(G45,0,0,1,1))-SUM($F$16:OFFSET(F45,0,0,1,1)))</f>
        <v> - </v>
      </c>
      <c r="J45" s="178"/>
    </row>
    <row r="46" customFormat="false" ht="14.25" hidden="false" customHeight="false" outlineLevel="0" collapsed="false">
      <c r="A46" s="194"/>
      <c r="B46" s="185"/>
      <c r="C46" s="194"/>
      <c r="D46" s="187"/>
      <c r="E46" s="188"/>
      <c r="F46" s="190"/>
      <c r="G46" s="190"/>
      <c r="H46" s="195" t="str">
        <f aca="true">IF(AND(ISBLANK(F46),ISBLANK(G46))," - ",SUMIF($A$16:OFFSET(A46,0,0,1,1),$A46,$G$16:OFFSET(G46,0,0,1,1))-SUMIF($A$16:OFFSET(A46,0,0,1,1),$A46,$F$16:OFFSET(F46,0,0,1,1)))</f>
        <v> - </v>
      </c>
      <c r="I46" s="195" t="str">
        <f aca="true">IF(AND(ISBLANK(F46),ISBLANK(G46))," - ",SUM($G$16:OFFSET(G46,0,0,1,1))-SUM($F$16:OFFSET(F46,0,0,1,1)))</f>
        <v> - </v>
      </c>
      <c r="J46" s="178"/>
    </row>
    <row r="47" customFormat="false" ht="14.25" hidden="false" customHeight="false" outlineLevel="0" collapsed="false">
      <c r="A47" s="194"/>
      <c r="B47" s="185"/>
      <c r="C47" s="194"/>
      <c r="D47" s="187"/>
      <c r="E47" s="188"/>
      <c r="F47" s="190"/>
      <c r="G47" s="190"/>
      <c r="H47" s="195" t="str">
        <f aca="true">IF(AND(ISBLANK(F47),ISBLANK(G47))," - ",SUMIF($A$16:OFFSET(A47,0,0,1,1),$A47,$G$16:OFFSET(G47,0,0,1,1))-SUMIF($A$16:OFFSET(A47,0,0,1,1),$A47,$F$16:OFFSET(F47,0,0,1,1)))</f>
        <v> - </v>
      </c>
      <c r="I47" s="195" t="str">
        <f aca="true">IF(AND(ISBLANK(F47),ISBLANK(G47))," - ",SUM($G$16:OFFSET(G47,0,0,1,1))-SUM($F$16:OFFSET(F47,0,0,1,1)))</f>
        <v> - </v>
      </c>
      <c r="J47" s="178"/>
    </row>
    <row r="48" customFormat="false" ht="14.25" hidden="false" customHeight="false" outlineLevel="0" collapsed="false">
      <c r="A48" s="194"/>
      <c r="B48" s="185"/>
      <c r="C48" s="194"/>
      <c r="D48" s="187"/>
      <c r="E48" s="188"/>
      <c r="F48" s="190"/>
      <c r="G48" s="190"/>
      <c r="H48" s="195" t="str">
        <f aca="true">IF(AND(ISBLANK(F48),ISBLANK(G48))," - ",SUMIF($A$16:OFFSET(A48,0,0,1,1),$A48,$G$16:OFFSET(G48,0,0,1,1))-SUMIF($A$16:OFFSET(A48,0,0,1,1),$A48,$F$16:OFFSET(F48,0,0,1,1)))</f>
        <v> - </v>
      </c>
      <c r="I48" s="195" t="str">
        <f aca="true">IF(AND(ISBLANK(F48),ISBLANK(G48))," - ",SUM($G$16:OFFSET(G48,0,0,1,1))-SUM($F$16:OFFSET(F48,0,0,1,1)))</f>
        <v> - </v>
      </c>
      <c r="J48" s="178"/>
    </row>
    <row r="49" customFormat="false" ht="14.25" hidden="false" customHeight="false" outlineLevel="0" collapsed="false">
      <c r="A49" s="194"/>
      <c r="B49" s="185"/>
      <c r="C49" s="194"/>
      <c r="D49" s="187"/>
      <c r="E49" s="188"/>
      <c r="F49" s="190"/>
      <c r="G49" s="190"/>
      <c r="H49" s="195" t="str">
        <f aca="true">IF(AND(ISBLANK(F49),ISBLANK(G49))," - ",SUMIF($A$16:OFFSET(A49,0,0,1,1),$A49,$G$16:OFFSET(G49,0,0,1,1))-SUMIF($A$16:OFFSET(A49,0,0,1,1),$A49,$F$16:OFFSET(F49,0,0,1,1)))</f>
        <v> - </v>
      </c>
      <c r="I49" s="195" t="str">
        <f aca="true">IF(AND(ISBLANK(F49),ISBLANK(G49))," - ",SUM($G$16:OFFSET(G49,0,0,1,1))-SUM($F$16:OFFSET(F49,0,0,1,1)))</f>
        <v> - </v>
      </c>
      <c r="J49" s="178"/>
    </row>
    <row r="50" customFormat="false" ht="14.25" hidden="false" customHeight="false" outlineLevel="0" collapsed="false">
      <c r="A50" s="194"/>
      <c r="B50" s="185"/>
      <c r="C50" s="194"/>
      <c r="D50" s="187"/>
      <c r="E50" s="188"/>
      <c r="F50" s="190"/>
      <c r="G50" s="190"/>
      <c r="H50" s="195" t="str">
        <f aca="true">IF(AND(ISBLANK(F50),ISBLANK(G50))," - ",SUMIF($A$16:OFFSET(A50,0,0,1,1),$A50,$G$16:OFFSET(G50,0,0,1,1))-SUMIF($A$16:OFFSET(A50,0,0,1,1),$A50,$F$16:OFFSET(F50,0,0,1,1)))</f>
        <v> - </v>
      </c>
      <c r="I50" s="195" t="str">
        <f aca="true">IF(AND(ISBLANK(F50),ISBLANK(G50))," - ",SUM($G$16:OFFSET(G50,0,0,1,1))-SUM($F$16:OFFSET(F50,0,0,1,1)))</f>
        <v> - </v>
      </c>
      <c r="J50" s="178"/>
    </row>
    <row r="51" customFormat="false" ht="14.25" hidden="false" customHeight="false" outlineLevel="0" collapsed="false">
      <c r="A51" s="194"/>
      <c r="B51" s="185"/>
      <c r="C51" s="194"/>
      <c r="D51" s="187"/>
      <c r="E51" s="188"/>
      <c r="F51" s="190"/>
      <c r="G51" s="190"/>
      <c r="H51" s="195" t="str">
        <f aca="true">IF(AND(ISBLANK(F51),ISBLANK(G51))," - ",SUMIF($A$16:OFFSET(A51,0,0,1,1),$A51,$G$16:OFFSET(G51,0,0,1,1))-SUMIF($A$16:OFFSET(A51,0,0,1,1),$A51,$F$16:OFFSET(F51,0,0,1,1)))</f>
        <v> - </v>
      </c>
      <c r="I51" s="195" t="str">
        <f aca="true">IF(AND(ISBLANK(F51),ISBLANK(G51))," - ",SUM($G$16:OFFSET(G51,0,0,1,1))-SUM($F$16:OFFSET(F51,0,0,1,1)))</f>
        <v> - </v>
      </c>
      <c r="J51" s="178"/>
    </row>
    <row r="52" customFormat="false" ht="14.25" hidden="false" customHeight="false" outlineLevel="0" collapsed="false">
      <c r="A52" s="194"/>
      <c r="B52" s="185"/>
      <c r="C52" s="194"/>
      <c r="D52" s="187"/>
      <c r="E52" s="188"/>
      <c r="F52" s="190"/>
      <c r="G52" s="190"/>
      <c r="H52" s="195" t="str">
        <f aca="true">IF(AND(ISBLANK(F52),ISBLANK(G52))," - ",SUMIF($A$16:OFFSET(A52,0,0,1,1),$A52,$G$16:OFFSET(G52,0,0,1,1))-SUMIF($A$16:OFFSET(A52,0,0,1,1),$A52,$F$16:OFFSET(F52,0,0,1,1)))</f>
        <v> - </v>
      </c>
      <c r="I52" s="195" t="str">
        <f aca="true">IF(AND(ISBLANK(F52),ISBLANK(G52))," - ",SUM($G$16:OFFSET(G52,0,0,1,1))-SUM($F$16:OFFSET(F52,0,0,1,1)))</f>
        <v> - </v>
      </c>
      <c r="J52" s="178"/>
    </row>
    <row r="53" customFormat="false" ht="14.25" hidden="false" customHeight="false" outlineLevel="0" collapsed="false">
      <c r="A53" s="196" t="s">
        <v>642</v>
      </c>
      <c r="B53" s="197"/>
      <c r="C53" s="198"/>
      <c r="D53" s="199"/>
      <c r="E53" s="198"/>
      <c r="F53" s="200"/>
      <c r="G53" s="200"/>
      <c r="H53" s="201" t="str">
        <f aca="true">IF(AND(ISBLANK(F53),ISBLANK(G53))," - ",SUMIF($A$16:OFFSET(A53,0,0,1,1),$A53,$G$16:OFFSET(G53,0,0,1,1))-SUMIF($A$16:OFFSET(A53,0,0,1,1),$A53,$F$16:OFFSET(F53,0,0,1,1)))</f>
        <v> - </v>
      </c>
      <c r="I53" s="201" t="str">
        <f aca="true">IF(AND(ISBLANK(F53),ISBLANK(G53))," - ",SUM($G$16:OFFSET(G53,0,0,1,1))-SUM($F$16:OFFSET(F53,0,0,1,1)))</f>
        <v> - </v>
      </c>
      <c r="J53" s="178"/>
    </row>
  </sheetData>
  <mergeCells count="2">
    <mergeCell ref="K1:K2"/>
    <mergeCell ref="K5:K11"/>
  </mergeCells>
  <conditionalFormatting sqref="H5:H12">
    <cfRule type="dataBar" priority="2">
      <dataBar showValue="1" minLength="10" maxLength="90">
        <cfvo type="num" val="0"/>
        <cfvo type="num" val="1"/>
        <color rgb="FF26AA26"/>
      </dataBar>
      <extLst>
        <ext xmlns:x14="http://schemas.microsoft.com/office/spreadsheetml/2009/9/main" uri="{B025F937-C7B1-47D3-B67F-A62EFF666E3E}">
          <x14:id>{A6BEEB33-D58F-4FFE-8285-DA57C0564F26}</x14:id>
        </ext>
      </extLst>
    </cfRule>
  </conditionalFormatting>
  <dataValidations count="2">
    <dataValidation allowBlank="true" errorStyle="stop" operator="between" showDropDown="false" showErrorMessage="true" showInputMessage="true" sqref="A53" type="list">
      <formula1>accountlist</formula1>
      <formula2>0</formula2>
    </dataValidation>
    <dataValidation allowBlank="true" errorStyle="stop" operator="between" showDropDown="false" showErrorMessage="true" showInputMessage="true" sqref="A19:A52" type="list">
      <formula1>$E$5:$E$13</formula1>
      <formula2>0</formula2>
    </dataValidation>
  </dataValidations>
  <hyperlinks>
    <hyperlink ref="A2" r:id="rId2" display="HELP"/>
    <hyperlink ref="K3" r:id="rId3" display="Account Register Template"/>
  </hyperlinks>
  <printOptions headings="false" gridLines="false" gridLinesSet="true" horizontalCentered="true" verticalCentered="false"/>
  <pageMargins left="0.4" right="0.4" top="0.4" bottom="0.5" header="0.511811023622047" footer="0.25"/>
  <pageSetup paperSize="1" scale="100" fitToWidth="1" fitToHeight="0" pageOrder="downThenOver" orientation="portrait" blackAndWhite="false" draft="false" cellComments="none" horizontalDpi="300" verticalDpi="300" copies="1"/>
  <headerFooter differentFirst="false" differentOddEven="false">
    <oddHeader/>
    <oddFooter>&amp;L&amp;8&amp;K7d7d7dAccount Register Template by Vertex42.com&amp;R&amp;8&amp;K7d7d7d© 2016 Vertex42 LLC</oddFooter>
  </headerFooter>
  <drawing r:id="rId4"/>
  <legacyDrawing r:id="rId5"/>
  <extLst>
    <ext xmlns:x14="http://schemas.microsoft.com/office/spreadsheetml/2009/9/main" uri="{78C0D931-6437-407d-A8EE-F0AAD7539E65}">
      <x14:conditionalFormattings>
        <x14:conditionalFormatting xmlns:xm="http://schemas.microsoft.com/office/excel/2006/main">
          <x14:cfRule type="dataBar" id="{A6BEEB33-D58F-4FFE-8285-DA57C0564F26}">
            <x14:dataBar minLength="10" maxLength="90" axisPosition="automatic" gradient="false">
              <x14:cfvo type="num">
                <xm:f>0</xm:f>
              </x14:cfvo>
              <x14:cfvo type="num">
                <xm:f>1</xm:f>
              </x14:cfvo>
              <x14:negativeFillColor rgb="FFFF0000"/>
              <x14:axisColor rgb="FF000000"/>
            </x14:dataBar>
          </x14:cfRule>
          <xm:sqref>H5:H12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8.59375" defaultRowHeight="15" zeroHeight="false" outlineLevelRow="0" outlineLevelCol="0"/>
  <cols>
    <col collapsed="false" customWidth="true" hidden="false" outlineLevel="0" max="1" min="1" style="42" width="3"/>
    <col collapsed="false" customWidth="true" hidden="false" outlineLevel="0" max="2" min="2" style="42" width="76.14"/>
  </cols>
  <sheetData>
    <row r="1" customFormat="false" ht="31.5" hidden="false" customHeight="true" outlineLevel="0" collapsed="false">
      <c r="A1" s="202"/>
      <c r="B1" s="203" t="s">
        <v>643</v>
      </c>
      <c r="C1" s="204"/>
    </row>
    <row r="2" customFormat="false" ht="16.5" hidden="false" customHeight="false" outlineLevel="0" collapsed="false">
      <c r="A2" s="202"/>
      <c r="B2" s="205"/>
      <c r="C2" s="204"/>
    </row>
    <row r="3" customFormat="false" ht="15.75" hidden="false" customHeight="false" outlineLevel="0" collapsed="false">
      <c r="A3" s="202"/>
      <c r="B3" s="206" t="s">
        <v>644</v>
      </c>
      <c r="C3" s="204"/>
    </row>
    <row r="4" customFormat="false" ht="15" hidden="false" customHeight="false" outlineLevel="0" collapsed="false">
      <c r="A4" s="202"/>
      <c r="B4" s="207" t="s">
        <v>645</v>
      </c>
      <c r="C4" s="204"/>
    </row>
    <row r="5" customFormat="false" ht="16.5" hidden="false" customHeight="false" outlineLevel="0" collapsed="false">
      <c r="A5" s="202"/>
      <c r="B5" s="208"/>
      <c r="C5" s="204"/>
    </row>
    <row r="6" customFormat="false" ht="16.5" hidden="false" customHeight="false" outlineLevel="0" collapsed="false">
      <c r="A6" s="202"/>
      <c r="B6" s="209" t="s">
        <v>2</v>
      </c>
      <c r="C6" s="204"/>
    </row>
    <row r="7" customFormat="false" ht="16.5" hidden="false" customHeight="false" outlineLevel="0" collapsed="false">
      <c r="A7" s="202"/>
      <c r="B7" s="208"/>
      <c r="C7" s="204"/>
    </row>
    <row r="8" customFormat="false" ht="31.5" hidden="false" customHeight="false" outlineLevel="0" collapsed="false">
      <c r="A8" s="202"/>
      <c r="B8" s="208" t="s">
        <v>646</v>
      </c>
      <c r="C8" s="204"/>
    </row>
    <row r="9" customFormat="false" ht="16.5" hidden="false" customHeight="false" outlineLevel="0" collapsed="false">
      <c r="A9" s="202"/>
      <c r="B9" s="208"/>
      <c r="C9" s="204"/>
    </row>
    <row r="10" customFormat="false" ht="31.5" hidden="false" customHeight="false" outlineLevel="0" collapsed="false">
      <c r="A10" s="202"/>
      <c r="B10" s="208" t="s">
        <v>647</v>
      </c>
      <c r="C10" s="204"/>
    </row>
    <row r="11" customFormat="false" ht="16.5" hidden="false" customHeight="false" outlineLevel="0" collapsed="false">
      <c r="A11" s="202"/>
      <c r="B11" s="208"/>
      <c r="C11" s="204"/>
    </row>
    <row r="12" customFormat="false" ht="31.5" hidden="false" customHeight="false" outlineLevel="0" collapsed="false">
      <c r="A12" s="202"/>
      <c r="B12" s="208" t="s">
        <v>648</v>
      </c>
      <c r="C12" s="204"/>
    </row>
    <row r="13" customFormat="false" ht="16.5" hidden="false" customHeight="false" outlineLevel="0" collapsed="false">
      <c r="A13" s="202"/>
      <c r="B13" s="208"/>
      <c r="C13" s="204"/>
    </row>
    <row r="14" customFormat="false" ht="16.5" hidden="false" customHeight="false" outlineLevel="0" collapsed="false">
      <c r="A14" s="202"/>
      <c r="B14" s="210" t="s">
        <v>649</v>
      </c>
      <c r="C14" s="204"/>
    </row>
    <row r="15" customFormat="false" ht="16.5" hidden="false" customHeight="false" outlineLevel="0" collapsed="false">
      <c r="A15" s="202"/>
      <c r="B15" s="208" t="s">
        <v>650</v>
      </c>
      <c r="C15" s="204"/>
    </row>
    <row r="16" customFormat="false" ht="16.5" hidden="false" customHeight="false" outlineLevel="0" collapsed="false">
      <c r="A16" s="202"/>
      <c r="B16" s="211"/>
      <c r="C16" s="204"/>
    </row>
    <row r="17" customFormat="false" ht="16.5" hidden="false" customHeight="false" outlineLevel="0" collapsed="false">
      <c r="A17" s="202"/>
      <c r="B17" s="212" t="s">
        <v>651</v>
      </c>
      <c r="C17" s="204"/>
    </row>
    <row r="18" customFormat="false" ht="15" hidden="false" customHeight="false" outlineLevel="0" collapsed="false">
      <c r="A18" s="202"/>
      <c r="B18" s="202"/>
      <c r="C18" s="204"/>
    </row>
    <row r="19" customFormat="false" ht="15" hidden="false" customHeight="false" outlineLevel="0" collapsed="false">
      <c r="A19" s="202"/>
      <c r="B19" s="202"/>
      <c r="C19" s="204"/>
    </row>
    <row r="20" customFormat="false" ht="15" hidden="false" customHeight="false" outlineLevel="0" collapsed="false">
      <c r="A20" s="202"/>
      <c r="B20" s="202"/>
      <c r="C20" s="204"/>
    </row>
    <row r="21" customFormat="false" ht="15" hidden="false" customHeight="false" outlineLevel="0" collapsed="false">
      <c r="A21" s="202"/>
      <c r="B21" s="202"/>
      <c r="C21" s="204"/>
    </row>
    <row r="22" customFormat="false" ht="15" hidden="false" customHeight="false" outlineLevel="0" collapsed="false">
      <c r="A22" s="202"/>
      <c r="B22" s="202"/>
      <c r="C22" s="204"/>
    </row>
    <row r="23" customFormat="false" ht="15" hidden="false" customHeight="false" outlineLevel="0" collapsed="false">
      <c r="A23" s="202"/>
      <c r="B23" s="202"/>
      <c r="C23" s="204"/>
    </row>
    <row r="24" customFormat="false" ht="15" hidden="false" customHeight="false" outlineLevel="0" collapsed="false">
      <c r="A24" s="202"/>
      <c r="B24" s="202"/>
      <c r="C24" s="204"/>
    </row>
    <row r="25" customFormat="false" ht="15" hidden="false" customHeight="false" outlineLevel="0" collapsed="false">
      <c r="A25" s="202"/>
      <c r="B25" s="202"/>
      <c r="C25" s="204"/>
    </row>
    <row r="26" customFormat="false" ht="15" hidden="false" customHeight="false" outlineLevel="0" collapsed="false">
      <c r="A26" s="202"/>
      <c r="B26" s="202"/>
      <c r="C26" s="204"/>
    </row>
    <row r="27" customFormat="false" ht="15" hidden="false" customHeight="false" outlineLevel="0" collapsed="false">
      <c r="A27" s="202"/>
      <c r="B27" s="202"/>
      <c r="C27" s="204"/>
    </row>
    <row r="28" customFormat="false" ht="15" hidden="false" customHeight="false" outlineLevel="0" collapsed="false">
      <c r="A28" s="202"/>
      <c r="B28" s="202"/>
      <c r="C28" s="204"/>
    </row>
    <row r="29" customFormat="false" ht="15" hidden="false" customHeight="false" outlineLevel="0" collapsed="false">
      <c r="A29" s="202"/>
      <c r="B29" s="202"/>
      <c r="C29" s="204"/>
    </row>
  </sheetData>
  <hyperlinks>
    <hyperlink ref="B4" r:id="rId1" display="https://www.vertex42.com/ExcelTemplates/money-management-template.html"/>
    <hyperlink ref="B14" r:id="rId2" display="See License Agreement"/>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375" defaultRowHeight="15"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9375" defaultRowHeight="15" zeroHeight="false" outlineLevelRow="0" outlineLevelCol="0"/>
  <sheetData>
    <row r="1" customFormat="false" ht="15" hidden="false" customHeight="false" outlineLevel="0" collapsed="false">
      <c r="A1" s="0" t="s">
        <v>652</v>
      </c>
      <c r="B1" s="0" t="s">
        <v>653</v>
      </c>
      <c r="C1" s="0" t="s">
        <v>654</v>
      </c>
      <c r="D1" s="0" t="s">
        <v>655</v>
      </c>
      <c r="E1" s="0" t="s">
        <v>656</v>
      </c>
      <c r="F1" s="0" t="s">
        <v>657</v>
      </c>
      <c r="G1" s="0" t="s">
        <v>658</v>
      </c>
    </row>
    <row r="2" customFormat="false" ht="15" hidden="false" customHeight="false" outlineLevel="0" collapsed="false">
      <c r="A2" s="0" t="s">
        <v>659</v>
      </c>
      <c r="B2" s="0" t="s">
        <v>660</v>
      </c>
      <c r="C2" s="0" t="s">
        <v>661</v>
      </c>
      <c r="D2" s="0" t="s">
        <v>662</v>
      </c>
      <c r="E2" s="0" t="s">
        <v>663</v>
      </c>
      <c r="F2" s="0" t="n">
        <v>15</v>
      </c>
      <c r="G2" s="0" t="s">
        <v>664</v>
      </c>
    </row>
    <row r="3" customFormat="false" ht="15" hidden="false" customHeight="false" outlineLevel="0" collapsed="false">
      <c r="A3" s="213" t="s">
        <v>665</v>
      </c>
      <c r="B3" s="213" t="s">
        <v>666</v>
      </c>
      <c r="C3" s="213" t="s">
        <v>667</v>
      </c>
      <c r="D3" s="213" t="s">
        <v>668</v>
      </c>
      <c r="E3" s="213" t="s">
        <v>669</v>
      </c>
      <c r="F3" s="0" t="n">
        <v>14</v>
      </c>
      <c r="G3" s="213" t="s">
        <v>670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O12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0" topLeftCell="A11" activePane="bottomLeft" state="frozen"/>
      <selection pane="topLeft" activeCell="A1" activeCellId="0" sqref="A1"/>
      <selection pane="bottomLeft" activeCell="H93" activeCellId="0" sqref="H93"/>
    </sheetView>
  </sheetViews>
  <sheetFormatPr defaultColWidth="8.00390625" defaultRowHeight="15" zeroHeight="false" outlineLevelRow="0" outlineLevelCol="0"/>
  <cols>
    <col collapsed="false" customWidth="true" hidden="false" outlineLevel="0" max="1" min="1" style="33" width="25.14"/>
    <col collapsed="false" customWidth="true" hidden="false" outlineLevel="0" max="13" min="2" style="33" width="7.57"/>
    <col collapsed="false" customWidth="true" hidden="false" outlineLevel="0" max="15" min="14" style="33" width="8.42"/>
    <col collapsed="false" customWidth="false" hidden="false" outlineLevel="0" max="16384" min="16" style="33" width="8"/>
  </cols>
  <sheetData>
    <row r="1" customFormat="false" ht="23.25" hidden="false" customHeight="false" outlineLevel="0" collapsed="false">
      <c r="A1" s="34" t="s">
        <v>283</v>
      </c>
      <c r="B1" s="35"/>
      <c r="C1" s="35"/>
      <c r="D1" s="35"/>
      <c r="E1" s="35"/>
      <c r="F1" s="35"/>
      <c r="G1" s="36"/>
      <c r="H1" s="37"/>
      <c r="I1" s="38"/>
      <c r="J1" s="38"/>
      <c r="K1" s="38"/>
      <c r="L1" s="38"/>
      <c r="M1" s="38"/>
      <c r="N1" s="38"/>
      <c r="O1" s="38"/>
    </row>
    <row r="2" customFormat="false" ht="15" hidden="false" customHeight="false" outlineLevel="0" collapsed="false">
      <c r="A2" s="39" t="s">
        <v>4</v>
      </c>
      <c r="B2" s="40"/>
      <c r="C2" s="40"/>
      <c r="D2" s="40"/>
      <c r="E2" s="40"/>
      <c r="F2" s="40"/>
      <c r="G2" s="40"/>
      <c r="H2" s="40"/>
      <c r="I2" s="40"/>
      <c r="J2" s="40"/>
      <c r="K2" s="40"/>
      <c r="L2" s="40"/>
      <c r="M2" s="40"/>
      <c r="N2" s="41"/>
      <c r="O2" s="6" t="s">
        <v>2</v>
      </c>
    </row>
    <row r="3" customFormat="false" ht="15" hidden="false" customHeight="false" outlineLevel="0" collapsed="false">
      <c r="A3" s="42"/>
      <c r="B3" s="42"/>
      <c r="C3" s="42"/>
      <c r="D3" s="42"/>
      <c r="E3" s="42"/>
      <c r="F3" s="42"/>
      <c r="G3" s="42"/>
      <c r="H3" s="42"/>
      <c r="I3" s="42"/>
      <c r="J3" s="42"/>
      <c r="K3" s="42"/>
      <c r="L3" s="42"/>
      <c r="M3" s="42"/>
      <c r="N3" s="42"/>
      <c r="O3" s="42"/>
    </row>
    <row r="4" customFormat="false" ht="15" hidden="false" customHeight="false" outlineLevel="0" collapsed="false">
      <c r="A4" s="43" t="s">
        <v>284</v>
      </c>
      <c r="B4" s="44" t="n">
        <v>170.75</v>
      </c>
      <c r="C4" s="42"/>
      <c r="D4" s="42"/>
      <c r="E4" s="42"/>
      <c r="F4" s="42"/>
      <c r="G4" s="42"/>
      <c r="H4" s="42"/>
      <c r="I4" s="42"/>
      <c r="J4" s="42"/>
      <c r="K4" s="42"/>
      <c r="L4" s="42"/>
      <c r="M4" s="45" t="s">
        <v>285</v>
      </c>
      <c r="N4" s="46" t="s">
        <v>286</v>
      </c>
      <c r="O4" s="46" t="s">
        <v>287</v>
      </c>
    </row>
    <row r="5" customFormat="false" ht="15" hidden="false" customHeight="false" outlineLevel="0" collapsed="false">
      <c r="A5" s="47" t="s">
        <v>288</v>
      </c>
      <c r="B5" s="48" t="n">
        <f aca="false">B21</f>
        <v>0</v>
      </c>
      <c r="C5" s="48" t="n">
        <f aca="false">C21</f>
        <v>0</v>
      </c>
      <c r="D5" s="48" t="n">
        <f aca="false">D21</f>
        <v>3294.42</v>
      </c>
      <c r="E5" s="48" t="n">
        <f aca="false">E21</f>
        <v>2000</v>
      </c>
      <c r="F5" s="48" t="n">
        <f aca="false">F21</f>
        <v>1850</v>
      </c>
      <c r="G5" s="48" t="n">
        <f aca="false">G21</f>
        <v>1990</v>
      </c>
      <c r="H5" s="48" t="n">
        <f aca="false">H21</f>
        <v>2700</v>
      </c>
      <c r="I5" s="48" t="n">
        <f aca="false">I21</f>
        <v>0</v>
      </c>
      <c r="J5" s="48" t="n">
        <f aca="false">J21</f>
        <v>0</v>
      </c>
      <c r="K5" s="48" t="n">
        <f aca="false">K21</f>
        <v>0</v>
      </c>
      <c r="L5" s="48" t="n">
        <f aca="false">L21</f>
        <v>0</v>
      </c>
      <c r="M5" s="48" t="n">
        <f aca="false">M21</f>
        <v>0</v>
      </c>
      <c r="N5" s="49" t="n">
        <f aca="false">SUM(B5:M5)</f>
        <v>11834.42</v>
      </c>
      <c r="O5" s="49" t="n">
        <f aca="false">N5/COLUMNS(B5:M5)</f>
        <v>986.201666666667</v>
      </c>
    </row>
    <row r="6" customFormat="false" ht="15" hidden="false" customHeight="false" outlineLevel="0" collapsed="false">
      <c r="A6" s="50" t="s">
        <v>289</v>
      </c>
      <c r="B6" s="51" t="n">
        <f aca="false">B42+B72+B77+B58+B65+B53+B37+B47+B32+B82+B88+B105+B110+B114</f>
        <v>0</v>
      </c>
      <c r="C6" s="51" t="n">
        <f aca="false">C42+C72+C77+C58+C65+C53+C37+C47+C32+C82+C88+C105+C110+C114</f>
        <v>0</v>
      </c>
      <c r="D6" s="51" t="n">
        <f aca="false">D42+D72+D77+D58+D65+D53+D37+D47+D32+D82+D88+D105+D110+D114</f>
        <v>1147</v>
      </c>
      <c r="E6" s="51" t="n">
        <f aca="false">E42+E72+E77+E58+E65+E53+E37+E47+E32+E82+E88+E105+E110+E114</f>
        <v>4084</v>
      </c>
      <c r="F6" s="51" t="n">
        <f aca="false">F42+F72+F77+F58+F65+F53+F37+F47+F32+F82+F88+F105+F110+F114</f>
        <v>2088</v>
      </c>
      <c r="G6" s="51" t="n">
        <f aca="false">G42+G72+G77+G58+G65+G53+G37+G47+G32+G82+G88+G105+G110+G114</f>
        <v>1937</v>
      </c>
      <c r="H6" s="51" t="n">
        <f aca="false">H42+H72+H77+H58+H65+H53+H37+H47+H32+H82+H88+H105+H110+H114</f>
        <v>2155</v>
      </c>
      <c r="I6" s="51" t="n">
        <f aca="false">I42+I72+I77+I58+I65+I53+I37+I47+I32+I82+I88+I105+I110+I114</f>
        <v>0</v>
      </c>
      <c r="J6" s="51" t="n">
        <f aca="false">J42+J72+J77+J58+J65+J53+J37+J47+J32+J82+J88+J105+J110+J114</f>
        <v>0</v>
      </c>
      <c r="K6" s="51" t="n">
        <f aca="false">K42+K72+K77+K58+K65+K53+K37+K47+K32+K82+K88+K105+K110+K114</f>
        <v>0</v>
      </c>
      <c r="L6" s="51" t="n">
        <f aca="false">L42+L72+L77+L58+L65+L53+L37+L47+L32+L82+L88+L105+L110+L114</f>
        <v>0</v>
      </c>
      <c r="M6" s="51" t="n">
        <f aca="false">M42+M72+M77+M58+M65+M53+M37+M47+M32+M82+M88+M105+M110+M114</f>
        <v>0</v>
      </c>
      <c r="N6" s="49" t="n">
        <f aca="false">SUM(B6:M6)</f>
        <v>11411</v>
      </c>
      <c r="O6" s="49" t="n">
        <f aca="false">N6/COLUMNS(B6:M6)</f>
        <v>950.916666666667</v>
      </c>
    </row>
    <row r="7" customFormat="false" ht="15" hidden="false" customHeight="false" outlineLevel="0" collapsed="false">
      <c r="A7" s="52" t="s">
        <v>290</v>
      </c>
      <c r="B7" s="53" t="n">
        <f aca="false">B5-B6</f>
        <v>0</v>
      </c>
      <c r="C7" s="53" t="n">
        <f aca="false">C5-C6</f>
        <v>0</v>
      </c>
      <c r="D7" s="53" t="n">
        <f aca="false">D5-D6</f>
        <v>2147.42</v>
      </c>
      <c r="E7" s="53" t="n">
        <f aca="false">E5-E6</f>
        <v>-2084</v>
      </c>
      <c r="F7" s="53" t="n">
        <f aca="false">F5-F6</f>
        <v>-238</v>
      </c>
      <c r="G7" s="53" t="n">
        <f aca="false">G5-G6</f>
        <v>53</v>
      </c>
      <c r="H7" s="53" t="n">
        <f aca="false">H5-H6</f>
        <v>545</v>
      </c>
      <c r="I7" s="53" t="n">
        <f aca="false">I5-I6</f>
        <v>0</v>
      </c>
      <c r="J7" s="53" t="n">
        <f aca="false">J5-J6</f>
        <v>0</v>
      </c>
      <c r="K7" s="53" t="n">
        <f aca="false">K5-K6</f>
        <v>0</v>
      </c>
      <c r="L7" s="53" t="n">
        <f aca="false">L5-L6</f>
        <v>0</v>
      </c>
      <c r="M7" s="53" t="n">
        <f aca="false">M5-M6</f>
        <v>0</v>
      </c>
      <c r="N7" s="49" t="n">
        <f aca="false">SUM(B7:M7)</f>
        <v>423.42</v>
      </c>
      <c r="O7" s="49" t="n">
        <f aca="false">N7/COLUMNS(B7:M7)</f>
        <v>35.285</v>
      </c>
    </row>
    <row r="8" customFormat="false" ht="15" hidden="false" customHeight="false" outlineLevel="0" collapsed="false">
      <c r="A8" s="54" t="s">
        <v>291</v>
      </c>
      <c r="B8" s="55" t="n">
        <f aca="false">B5-B6+B4</f>
        <v>170.75</v>
      </c>
      <c r="C8" s="55" t="n">
        <f aca="false">B8+C5-C6</f>
        <v>170.75</v>
      </c>
      <c r="D8" s="55" t="n">
        <f aca="false">C8+D5-D6</f>
        <v>2318.17</v>
      </c>
      <c r="E8" s="55" t="n">
        <f aca="false">D8+E5-E6</f>
        <v>234.17</v>
      </c>
      <c r="F8" s="55" t="n">
        <f aca="false">E8+F5-F6</f>
        <v>-3.82999999999993</v>
      </c>
      <c r="G8" s="55" t="n">
        <f aca="false">F8+G5-G6</f>
        <v>49.1700000000001</v>
      </c>
      <c r="H8" s="55" t="n">
        <f aca="false">G8+H5-H6</f>
        <v>594.17</v>
      </c>
      <c r="I8" s="55" t="n">
        <f aca="false">H8+I5-I6</f>
        <v>594.17</v>
      </c>
      <c r="J8" s="55" t="n">
        <f aca="false">I8+J5-J6</f>
        <v>594.17</v>
      </c>
      <c r="K8" s="55" t="n">
        <f aca="false">J8+K5-K6</f>
        <v>594.17</v>
      </c>
      <c r="L8" s="55" t="n">
        <f aca="false">K8+L5-L6</f>
        <v>594.17</v>
      </c>
      <c r="M8" s="55" t="n">
        <f aca="false">L8+M5-M6</f>
        <v>594.17</v>
      </c>
      <c r="N8" s="42"/>
      <c r="O8" s="42"/>
    </row>
    <row r="9" customFormat="false" ht="15" hidden="false" customHeight="false" outlineLevel="0" collapsed="false">
      <c r="A9" s="42"/>
      <c r="B9" s="42"/>
      <c r="C9" s="42"/>
      <c r="D9" s="42"/>
      <c r="E9" s="42"/>
      <c r="F9" s="42"/>
      <c r="G9" s="42"/>
      <c r="H9" s="42"/>
      <c r="I9" s="42"/>
      <c r="J9" s="42"/>
      <c r="K9" s="42"/>
      <c r="L9" s="42"/>
      <c r="M9" s="42"/>
      <c r="N9" s="42"/>
      <c r="O9" s="46" t="s">
        <v>292</v>
      </c>
    </row>
    <row r="10" customFormat="false" ht="16.5" hidden="false" customHeight="false" outlineLevel="0" collapsed="false">
      <c r="A10" s="56"/>
      <c r="B10" s="57" t="n">
        <f aca="false">Report!B4</f>
        <v>44927</v>
      </c>
      <c r="C10" s="57" t="n">
        <f aca="false">DATE(YEAR(B10),MONTH(B10)+1,1)</f>
        <v>44958</v>
      </c>
      <c r="D10" s="57" t="n">
        <f aca="false">DATE(YEAR(C10),MONTH(C10)+1,1)</f>
        <v>44986</v>
      </c>
      <c r="E10" s="57" t="n">
        <f aca="false">DATE(YEAR(D10),MONTH(D10)+1,1)</f>
        <v>45017</v>
      </c>
      <c r="F10" s="57" t="n">
        <f aca="false">DATE(YEAR(E10),MONTH(E10)+1,1)</f>
        <v>45047</v>
      </c>
      <c r="G10" s="57" t="n">
        <f aca="false">DATE(YEAR(F10),MONTH(F10)+1,1)</f>
        <v>45078</v>
      </c>
      <c r="H10" s="57" t="n">
        <f aca="false">DATE(YEAR(G10),MONTH(G10)+1,1)</f>
        <v>45108</v>
      </c>
      <c r="I10" s="57" t="n">
        <f aca="false">DATE(YEAR(H10),MONTH(H10)+1,1)</f>
        <v>45139</v>
      </c>
      <c r="J10" s="57" t="n">
        <f aca="false">DATE(YEAR(I10),MONTH(I10)+1,1)</f>
        <v>45170</v>
      </c>
      <c r="K10" s="57" t="n">
        <f aca="false">DATE(YEAR(J10),MONTH(J10)+1,1)</f>
        <v>45200</v>
      </c>
      <c r="L10" s="57" t="n">
        <f aca="false">DATE(YEAR(K10),MONTH(K10)+1,1)</f>
        <v>45231</v>
      </c>
      <c r="M10" s="57" t="n">
        <f aca="false">DATE(YEAR(L10),MONTH(L10)+1,1)</f>
        <v>45261</v>
      </c>
      <c r="N10" s="58" t="s">
        <v>286</v>
      </c>
      <c r="O10" s="58" t="s">
        <v>293</v>
      </c>
    </row>
    <row r="11" customFormat="false" ht="9" hidden="false" customHeight="true" outlineLevel="0" collapsed="false">
      <c r="A11" s="42"/>
      <c r="B11" s="42"/>
      <c r="C11" s="42"/>
      <c r="D11" s="42"/>
      <c r="E11" s="42"/>
      <c r="F11" s="42"/>
      <c r="G11" s="42"/>
      <c r="H11" s="42"/>
      <c r="I11" s="42"/>
      <c r="J11" s="42"/>
      <c r="K11" s="42"/>
      <c r="L11" s="42"/>
      <c r="M11" s="42"/>
      <c r="N11" s="42"/>
      <c r="O11" s="42"/>
    </row>
    <row r="12" s="61" customFormat="true" ht="14.25" hidden="false" customHeight="false" outlineLevel="0" collapsed="false">
      <c r="A12" s="59" t="s">
        <v>294</v>
      </c>
      <c r="B12" s="60"/>
      <c r="C12" s="60"/>
      <c r="D12" s="60"/>
      <c r="E12" s="60"/>
      <c r="F12" s="60"/>
      <c r="G12" s="60"/>
      <c r="H12" s="60"/>
      <c r="I12" s="60"/>
      <c r="J12" s="60"/>
      <c r="K12" s="60"/>
      <c r="L12" s="60"/>
      <c r="M12" s="60"/>
      <c r="N12" s="60"/>
      <c r="O12" s="60"/>
    </row>
    <row r="13" s="61" customFormat="true" ht="13.5" hidden="false" customHeight="false" outlineLevel="0" collapsed="false">
      <c r="A13" s="62" t="s">
        <v>295</v>
      </c>
      <c r="B13" s="63"/>
      <c r="C13" s="63"/>
      <c r="D13" s="63" t="n">
        <v>3294.42</v>
      </c>
      <c r="E13" s="63" t="n">
        <v>2000</v>
      </c>
      <c r="F13" s="63" t="n">
        <v>1850</v>
      </c>
      <c r="G13" s="63" t="n">
        <v>1990</v>
      </c>
      <c r="H13" s="63" t="n">
        <v>2700</v>
      </c>
      <c r="I13" s="63"/>
      <c r="J13" s="63"/>
      <c r="K13" s="63"/>
      <c r="L13" s="63"/>
      <c r="M13" s="63"/>
      <c r="N13" s="49" t="n">
        <f aca="false">SUM(B13:M13)</f>
        <v>11834.42</v>
      </c>
      <c r="O13" s="49" t="n">
        <f aca="false">N13/COLUMNS(B13:M13)</f>
        <v>986.201666666667</v>
      </c>
    </row>
    <row r="14" s="61" customFormat="true" ht="13.5" hidden="false" customHeight="false" outlineLevel="0" collapsed="false">
      <c r="A14" s="62" t="s">
        <v>296</v>
      </c>
      <c r="B14" s="64"/>
      <c r="C14" s="64"/>
      <c r="D14" s="64"/>
      <c r="E14" s="64"/>
      <c r="F14" s="64"/>
      <c r="G14" s="64"/>
      <c r="H14" s="64"/>
      <c r="I14" s="64"/>
      <c r="J14" s="64"/>
      <c r="K14" s="64"/>
      <c r="L14" s="64"/>
      <c r="M14" s="64"/>
      <c r="N14" s="49" t="n">
        <f aca="false">SUM(B14:M14)</f>
        <v>0</v>
      </c>
      <c r="O14" s="49" t="n">
        <f aca="false">N14/COLUMNS(B14:M14)</f>
        <v>0</v>
      </c>
    </row>
    <row r="15" s="61" customFormat="true" ht="13.5" hidden="false" customHeight="false" outlineLevel="0" collapsed="false">
      <c r="A15" s="62" t="s">
        <v>297</v>
      </c>
      <c r="B15" s="64"/>
      <c r="C15" s="64"/>
      <c r="D15" s="64"/>
      <c r="E15" s="64"/>
      <c r="F15" s="64"/>
      <c r="G15" s="64"/>
      <c r="H15" s="64"/>
      <c r="I15" s="64"/>
      <c r="J15" s="64"/>
      <c r="K15" s="64"/>
      <c r="L15" s="64"/>
      <c r="M15" s="64"/>
      <c r="N15" s="49" t="n">
        <f aca="false">SUM(B15:M15)</f>
        <v>0</v>
      </c>
      <c r="O15" s="49" t="n">
        <f aca="false">N15/COLUMNS(B15:M15)</f>
        <v>0</v>
      </c>
    </row>
    <row r="16" s="61" customFormat="true" ht="13.5" hidden="false" customHeight="false" outlineLevel="0" collapsed="false">
      <c r="A16" s="62" t="s">
        <v>298</v>
      </c>
      <c r="B16" s="64"/>
      <c r="C16" s="64"/>
      <c r="D16" s="64"/>
      <c r="E16" s="64"/>
      <c r="F16" s="64"/>
      <c r="G16" s="64"/>
      <c r="H16" s="64"/>
      <c r="I16" s="64"/>
      <c r="J16" s="64"/>
      <c r="K16" s="64"/>
      <c r="L16" s="64"/>
      <c r="M16" s="64"/>
      <c r="N16" s="49" t="n">
        <f aca="false">SUM(B16:M16)</f>
        <v>0</v>
      </c>
      <c r="O16" s="49" t="n">
        <f aca="false">N16/COLUMNS(B16:M16)</f>
        <v>0</v>
      </c>
    </row>
    <row r="17" s="61" customFormat="true" ht="13.5" hidden="false" customHeight="false" outlineLevel="0" collapsed="false">
      <c r="A17" s="62" t="s">
        <v>299</v>
      </c>
      <c r="B17" s="64"/>
      <c r="C17" s="64"/>
      <c r="D17" s="64"/>
      <c r="E17" s="64"/>
      <c r="F17" s="64"/>
      <c r="G17" s="64"/>
      <c r="H17" s="64"/>
      <c r="I17" s="64"/>
      <c r="J17" s="64"/>
      <c r="K17" s="64"/>
      <c r="L17" s="64"/>
      <c r="M17" s="64"/>
      <c r="N17" s="49" t="n">
        <f aca="false">SUM(B17:M17)</f>
        <v>0</v>
      </c>
      <c r="O17" s="49" t="n">
        <f aca="false">N17/COLUMNS(B17:M17)</f>
        <v>0</v>
      </c>
    </row>
    <row r="18" s="61" customFormat="true" ht="13.5" hidden="false" customHeight="false" outlineLevel="0" collapsed="false">
      <c r="A18" s="62" t="s">
        <v>300</v>
      </c>
      <c r="B18" s="64"/>
      <c r="C18" s="64"/>
      <c r="D18" s="64"/>
      <c r="E18" s="64"/>
      <c r="F18" s="64"/>
      <c r="G18" s="64"/>
      <c r="H18" s="64"/>
      <c r="I18" s="64"/>
      <c r="J18" s="64"/>
      <c r="K18" s="64"/>
      <c r="L18" s="64"/>
      <c r="M18" s="64"/>
      <c r="N18" s="49" t="n">
        <f aca="false">SUM(B18:M18)</f>
        <v>0</v>
      </c>
      <c r="O18" s="49" t="n">
        <f aca="false">N18/COLUMNS(B18:M18)</f>
        <v>0</v>
      </c>
    </row>
    <row r="19" s="61" customFormat="true" ht="13.5" hidden="false" customHeight="false" outlineLevel="0" collapsed="false">
      <c r="A19" s="62" t="s">
        <v>301</v>
      </c>
      <c r="B19" s="64"/>
      <c r="C19" s="64"/>
      <c r="D19" s="64"/>
      <c r="E19" s="64"/>
      <c r="F19" s="64"/>
      <c r="G19" s="64"/>
      <c r="H19" s="64"/>
      <c r="I19" s="64"/>
      <c r="J19" s="64"/>
      <c r="K19" s="64"/>
      <c r="L19" s="64"/>
      <c r="M19" s="64"/>
      <c r="N19" s="49" t="n">
        <f aca="false">SUM(B19:M19)</f>
        <v>0</v>
      </c>
      <c r="O19" s="49" t="n">
        <f aca="false">N19/COLUMNS(B19:M19)</f>
        <v>0</v>
      </c>
    </row>
    <row r="20" s="61" customFormat="true" ht="13.5" hidden="false" customHeight="false" outlineLevel="0" collapsed="false">
      <c r="A20" s="62" t="s">
        <v>302</v>
      </c>
      <c r="B20" s="65"/>
      <c r="C20" s="65"/>
      <c r="D20" s="65"/>
      <c r="E20" s="65"/>
      <c r="F20" s="65"/>
      <c r="G20" s="65"/>
      <c r="H20" s="65"/>
      <c r="I20" s="65"/>
      <c r="J20" s="65"/>
      <c r="K20" s="65"/>
      <c r="L20" s="65"/>
      <c r="M20" s="65"/>
      <c r="N20" s="49" t="n">
        <f aca="false">SUM(B20:M20)</f>
        <v>0</v>
      </c>
      <c r="O20" s="49" t="n">
        <f aca="false">N20/COLUMNS(B20:M20)</f>
        <v>0</v>
      </c>
    </row>
    <row r="21" s="61" customFormat="true" ht="13.5" hidden="false" customHeight="false" outlineLevel="0" collapsed="false">
      <c r="A21" s="66" t="str">
        <f aca="false">"Total "&amp;A12</f>
        <v>Total INCOME</v>
      </c>
      <c r="B21" s="67" t="n">
        <f aca="false">SUM(B12:B20)</f>
        <v>0</v>
      </c>
      <c r="C21" s="67" t="n">
        <f aca="false">SUM(C12:C20)</f>
        <v>0</v>
      </c>
      <c r="D21" s="67" t="n">
        <f aca="false">SUM(D12:D20)</f>
        <v>3294.42</v>
      </c>
      <c r="E21" s="67" t="n">
        <f aca="false">SUM(E12:E20)</f>
        <v>2000</v>
      </c>
      <c r="F21" s="67" t="n">
        <f aca="false">SUM(F12:F20)</f>
        <v>1850</v>
      </c>
      <c r="G21" s="67" t="n">
        <f aca="false">SUM(G12:G20)</f>
        <v>1990</v>
      </c>
      <c r="H21" s="67" t="n">
        <f aca="false">SUM(H12:H20)</f>
        <v>2700</v>
      </c>
      <c r="I21" s="67" t="n">
        <f aca="false">SUM(I12:I20)</f>
        <v>0</v>
      </c>
      <c r="J21" s="67" t="n">
        <f aca="false">SUM(J12:J20)</f>
        <v>0</v>
      </c>
      <c r="K21" s="67" t="n">
        <f aca="false">SUM(K12:K20)</f>
        <v>0</v>
      </c>
      <c r="L21" s="67" t="n">
        <f aca="false">SUM(L12:L20)</f>
        <v>0</v>
      </c>
      <c r="M21" s="67" t="n">
        <f aca="false">SUM(M12:M20)</f>
        <v>0</v>
      </c>
      <c r="N21" s="67" t="n">
        <f aca="false">SUM(B21:M21)</f>
        <v>11834.42</v>
      </c>
      <c r="O21" s="67" t="n">
        <f aca="false">N21/12</f>
        <v>986.201666666667</v>
      </c>
    </row>
    <row r="22" s="61" customFormat="true" ht="13.5" hidden="false" customHeight="false" outlineLevel="0" collapsed="false">
      <c r="A22" s="62"/>
      <c r="B22" s="62"/>
      <c r="C22" s="62"/>
      <c r="D22" s="62"/>
      <c r="E22" s="62"/>
      <c r="F22" s="62"/>
      <c r="G22" s="62"/>
      <c r="H22" s="62"/>
      <c r="I22" s="62"/>
      <c r="J22" s="62"/>
      <c r="K22" s="62"/>
      <c r="L22" s="62"/>
      <c r="M22" s="62"/>
      <c r="N22" s="62"/>
      <c r="O22" s="62"/>
    </row>
    <row r="23" s="61" customFormat="true" ht="14.25" hidden="false" customHeight="false" outlineLevel="0" collapsed="false">
      <c r="A23" s="68" t="s">
        <v>303</v>
      </c>
      <c r="B23" s="69"/>
      <c r="C23" s="69"/>
      <c r="D23" s="69"/>
      <c r="E23" s="69"/>
      <c r="F23" s="69"/>
      <c r="G23" s="69"/>
      <c r="H23" s="69"/>
      <c r="I23" s="69"/>
      <c r="J23" s="69"/>
      <c r="K23" s="69"/>
      <c r="L23" s="69"/>
      <c r="M23" s="69"/>
      <c r="N23" s="69"/>
      <c r="O23" s="69"/>
    </row>
    <row r="24" s="61" customFormat="true" ht="13.5" hidden="false" customHeight="false" outlineLevel="0" collapsed="false">
      <c r="A24" s="62" t="s">
        <v>304</v>
      </c>
      <c r="B24" s="63"/>
      <c r="C24" s="63"/>
      <c r="D24" s="63"/>
      <c r="E24" s="63"/>
      <c r="F24" s="63"/>
      <c r="G24" s="63"/>
      <c r="H24" s="63"/>
      <c r="I24" s="63"/>
      <c r="J24" s="63"/>
      <c r="K24" s="63"/>
      <c r="L24" s="63"/>
      <c r="M24" s="63"/>
      <c r="N24" s="49" t="n">
        <f aca="false">SUM(B24:M24)</f>
        <v>0</v>
      </c>
      <c r="O24" s="49" t="n">
        <f aca="false">N24/COLUMNS(B24:M24)</f>
        <v>0</v>
      </c>
    </row>
    <row r="25" s="61" customFormat="true" ht="13.5" hidden="false" customHeight="false" outlineLevel="0" collapsed="false">
      <c r="A25" s="62" t="s">
        <v>305</v>
      </c>
      <c r="B25" s="64"/>
      <c r="C25" s="64"/>
      <c r="D25" s="64"/>
      <c r="E25" s="64"/>
      <c r="F25" s="64"/>
      <c r="G25" s="64"/>
      <c r="H25" s="64"/>
      <c r="I25" s="64"/>
      <c r="J25" s="64"/>
      <c r="K25" s="64"/>
      <c r="L25" s="64"/>
      <c r="M25" s="64"/>
      <c r="N25" s="49" t="n">
        <f aca="false">SUM(B25:M25)</f>
        <v>0</v>
      </c>
      <c r="O25" s="49" t="n">
        <f aca="false">N25/COLUMNS(B25:M25)</f>
        <v>0</v>
      </c>
    </row>
    <row r="26" s="61" customFormat="true" ht="13.5" hidden="false" customHeight="false" outlineLevel="0" collapsed="false">
      <c r="A26" s="62" t="s">
        <v>306</v>
      </c>
      <c r="B26" s="64"/>
      <c r="C26" s="64"/>
      <c r="D26" s="64"/>
      <c r="E26" s="64"/>
      <c r="F26" s="64"/>
      <c r="G26" s="64"/>
      <c r="H26" s="64"/>
      <c r="I26" s="64"/>
      <c r="J26" s="64"/>
      <c r="K26" s="64"/>
      <c r="L26" s="64"/>
      <c r="M26" s="64"/>
      <c r="N26" s="49" t="n">
        <f aca="false">SUM(B26:M26)</f>
        <v>0</v>
      </c>
      <c r="O26" s="49" t="n">
        <f aca="false">N26/COLUMNS(B26:M26)</f>
        <v>0</v>
      </c>
    </row>
    <row r="27" s="61" customFormat="true" ht="13.5" hidden="false" customHeight="false" outlineLevel="0" collapsed="false">
      <c r="A27" s="62" t="s">
        <v>307</v>
      </c>
      <c r="B27" s="64"/>
      <c r="C27" s="64"/>
      <c r="D27" s="64"/>
      <c r="E27" s="64"/>
      <c r="F27" s="64"/>
      <c r="G27" s="64"/>
      <c r="H27" s="64"/>
      <c r="I27" s="64"/>
      <c r="J27" s="64"/>
      <c r="K27" s="64"/>
      <c r="L27" s="64"/>
      <c r="M27" s="64"/>
      <c r="N27" s="49" t="n">
        <f aca="false">SUM(B27:M27)</f>
        <v>0</v>
      </c>
      <c r="O27" s="49" t="n">
        <f aca="false">N27/COLUMNS(B27:M27)</f>
        <v>0</v>
      </c>
    </row>
    <row r="28" s="61" customFormat="true" ht="13.5" hidden="false" customHeight="false" outlineLevel="0" collapsed="false">
      <c r="A28" s="62" t="s">
        <v>308</v>
      </c>
      <c r="B28" s="64"/>
      <c r="C28" s="64"/>
      <c r="D28" s="64" t="n">
        <v>0</v>
      </c>
      <c r="E28" s="64" t="n">
        <v>3000</v>
      </c>
      <c r="F28" s="64" t="n">
        <v>1000</v>
      </c>
      <c r="G28" s="64" t="n">
        <v>800</v>
      </c>
      <c r="H28" s="64" t="n">
        <v>1000</v>
      </c>
      <c r="I28" s="64"/>
      <c r="J28" s="64"/>
      <c r="K28" s="64"/>
      <c r="L28" s="64"/>
      <c r="M28" s="64"/>
      <c r="N28" s="49" t="n">
        <f aca="false">SUM(B28:M28)</f>
        <v>5800</v>
      </c>
      <c r="O28" s="49" t="n">
        <f aca="false">N28/COLUMNS(B28:M28)</f>
        <v>483.333333333333</v>
      </c>
    </row>
    <row r="29" s="61" customFormat="true" ht="13.5" hidden="false" customHeight="false" outlineLevel="0" collapsed="false">
      <c r="A29" s="62" t="s">
        <v>309</v>
      </c>
      <c r="B29" s="64"/>
      <c r="C29" s="64"/>
      <c r="D29" s="64" t="n">
        <v>0</v>
      </c>
      <c r="E29" s="64" t="n">
        <v>0</v>
      </c>
      <c r="F29" s="64"/>
      <c r="G29" s="64"/>
      <c r="H29" s="64"/>
      <c r="I29" s="64"/>
      <c r="J29" s="64"/>
      <c r="K29" s="64"/>
      <c r="L29" s="64"/>
      <c r="M29" s="64"/>
      <c r="N29" s="49" t="n">
        <f aca="false">SUM(B29:M29)</f>
        <v>0</v>
      </c>
      <c r="O29" s="49" t="n">
        <f aca="false">N29/COLUMNS(B29:M29)</f>
        <v>0</v>
      </c>
    </row>
    <row r="30" s="61" customFormat="true" ht="13.5" hidden="false" customHeight="false" outlineLevel="0" collapsed="false">
      <c r="A30" s="62" t="s">
        <v>310</v>
      </c>
      <c r="B30" s="64"/>
      <c r="C30" s="64"/>
      <c r="D30" s="64"/>
      <c r="E30" s="64"/>
      <c r="F30" s="64"/>
      <c r="G30" s="64"/>
      <c r="H30" s="64"/>
      <c r="I30" s="64"/>
      <c r="J30" s="64"/>
      <c r="K30" s="64"/>
      <c r="L30" s="64"/>
      <c r="M30" s="64"/>
      <c r="N30" s="49" t="n">
        <f aca="false">SUM(B30:M30)</f>
        <v>0</v>
      </c>
      <c r="O30" s="49" t="n">
        <f aca="false">N30/COLUMNS(B30:M30)</f>
        <v>0</v>
      </c>
    </row>
    <row r="31" s="61" customFormat="true" ht="13.5" hidden="false" customHeight="false" outlineLevel="0" collapsed="false">
      <c r="A31" s="62" t="s">
        <v>311</v>
      </c>
      <c r="B31" s="65"/>
      <c r="C31" s="65"/>
      <c r="D31" s="65"/>
      <c r="E31" s="65"/>
      <c r="F31" s="65"/>
      <c r="G31" s="65"/>
      <c r="H31" s="65"/>
      <c r="I31" s="65"/>
      <c r="J31" s="65"/>
      <c r="K31" s="65"/>
      <c r="L31" s="65"/>
      <c r="M31" s="65"/>
      <c r="N31" s="49" t="n">
        <f aca="false">SUM(B31:M31)</f>
        <v>0</v>
      </c>
      <c r="O31" s="49" t="n">
        <f aca="false">N31/COLUMNS(B31:M31)</f>
        <v>0</v>
      </c>
    </row>
    <row r="32" s="61" customFormat="true" ht="13.5" hidden="false" customHeight="false" outlineLevel="0" collapsed="false">
      <c r="A32" s="70" t="str">
        <f aca="false">"Total "&amp;A23</f>
        <v>Total TO SAVINGS</v>
      </c>
      <c r="B32" s="71" t="n">
        <f aca="false">SUM(B23:B31)</f>
        <v>0</v>
      </c>
      <c r="C32" s="71" t="n">
        <f aca="false">SUM(C23:C31)</f>
        <v>0</v>
      </c>
      <c r="D32" s="71" t="n">
        <f aca="false">SUM(D23:D31)</f>
        <v>0</v>
      </c>
      <c r="E32" s="71" t="n">
        <f aca="false">SUM(E23:E31)</f>
        <v>3000</v>
      </c>
      <c r="F32" s="71" t="n">
        <f aca="false">SUM(F23:F31)</f>
        <v>1000</v>
      </c>
      <c r="G32" s="71" t="n">
        <f aca="false">SUM(G23:G31)</f>
        <v>800</v>
      </c>
      <c r="H32" s="71" t="n">
        <f aca="false">SUM(H23:H31)</f>
        <v>1000</v>
      </c>
      <c r="I32" s="71" t="n">
        <f aca="false">SUM(I23:I31)</f>
        <v>0</v>
      </c>
      <c r="J32" s="71" t="n">
        <f aca="false">SUM(J23:J31)</f>
        <v>0</v>
      </c>
      <c r="K32" s="71" t="n">
        <f aca="false">SUM(K23:K31)</f>
        <v>0</v>
      </c>
      <c r="L32" s="71" t="n">
        <f aca="false">SUM(L23:L31)</f>
        <v>0</v>
      </c>
      <c r="M32" s="71" t="n">
        <f aca="false">SUM(M23:M31)</f>
        <v>0</v>
      </c>
      <c r="N32" s="71" t="n">
        <f aca="false">SUM(B32:M32)</f>
        <v>5800</v>
      </c>
      <c r="O32" s="71" t="n">
        <f aca="false">N32/COLUMNS(B32:M32)</f>
        <v>483.333333333333</v>
      </c>
    </row>
    <row r="33" s="61" customFormat="true" ht="13.5" hidden="false" customHeight="false" outlineLevel="0" collapsed="false">
      <c r="A33" s="72" t="s">
        <v>312</v>
      </c>
      <c r="B33" s="73" t="str">
        <f aca="false">IF(B$5&gt;0,B32/B$5," - ")</f>
        <v> - </v>
      </c>
      <c r="C33" s="73" t="str">
        <f aca="false">IF(C$5&gt;0,C32/C$5," - ")</f>
        <v> - </v>
      </c>
      <c r="D33" s="73" t="n">
        <f aca="false">IF(D$5&gt;0,D32/D$5," - ")</f>
        <v>0</v>
      </c>
      <c r="E33" s="73" t="n">
        <f aca="false">IF(E$5&gt;0,E32/E$5," - ")</f>
        <v>1.5</v>
      </c>
      <c r="F33" s="73" t="n">
        <f aca="false">IF(F$5&gt;0,F32/F$5," - ")</f>
        <v>0.540540540540541</v>
      </c>
      <c r="G33" s="73" t="n">
        <f aca="false">IF(G$5&gt;0,G32/G$5," - ")</f>
        <v>0.402010050251256</v>
      </c>
      <c r="H33" s="73" t="n">
        <f aca="false">IF(H$5&gt;0,H32/H$5," - ")</f>
        <v>0.37037037037037</v>
      </c>
      <c r="I33" s="73" t="str">
        <f aca="false">IF(I$5&gt;0,I32/I$5," - ")</f>
        <v> - </v>
      </c>
      <c r="J33" s="73" t="str">
        <f aca="false">IF(J$5&gt;0,J32/J$5," - ")</f>
        <v> - </v>
      </c>
      <c r="K33" s="73" t="str">
        <f aca="false">IF(K$5&gt;0,K32/K$5," - ")</f>
        <v> - </v>
      </c>
      <c r="L33" s="73" t="str">
        <f aca="false">IF(L$5&gt;0,L32/L$5," - ")</f>
        <v> - </v>
      </c>
      <c r="M33" s="73" t="str">
        <f aca="false">IF(M$5&gt;0,M32/M$5," - ")</f>
        <v> - </v>
      </c>
      <c r="N33" s="73" t="n">
        <f aca="false">IF(N$5&gt;0,N32/N$5," - ")</f>
        <v>0.490095839086326</v>
      </c>
      <c r="O33" s="73" t="n">
        <f aca="false">IF(O$5&gt;0,O32/O$5," - ")</f>
        <v>0.490095839086326</v>
      </c>
    </row>
    <row r="34" s="61" customFormat="true" ht="14.25" hidden="false" customHeight="false" outlineLevel="0" collapsed="false">
      <c r="A34" s="68" t="s">
        <v>313</v>
      </c>
      <c r="B34" s="69"/>
      <c r="C34" s="69"/>
      <c r="D34" s="69"/>
      <c r="E34" s="69"/>
      <c r="F34" s="69"/>
      <c r="G34" s="69"/>
      <c r="H34" s="69"/>
      <c r="I34" s="69"/>
      <c r="J34" s="69"/>
      <c r="K34" s="69"/>
      <c r="L34" s="69"/>
      <c r="M34" s="69"/>
      <c r="N34" s="69"/>
      <c r="O34" s="69"/>
    </row>
    <row r="35" s="61" customFormat="true" ht="13.5" hidden="false" customHeight="false" outlineLevel="0" collapsed="false">
      <c r="A35" s="62" t="s">
        <v>314</v>
      </c>
      <c r="B35" s="64"/>
      <c r="C35" s="64"/>
      <c r="D35" s="64" t="n">
        <v>300</v>
      </c>
      <c r="E35" s="64" t="n">
        <v>300</v>
      </c>
      <c r="F35" s="64" t="n">
        <v>300</v>
      </c>
      <c r="G35" s="64" t="n">
        <v>300</v>
      </c>
      <c r="H35" s="64" t="n">
        <v>300</v>
      </c>
      <c r="I35" s="64"/>
      <c r="J35" s="64"/>
      <c r="K35" s="64"/>
      <c r="L35" s="64"/>
      <c r="M35" s="64"/>
      <c r="N35" s="49" t="n">
        <f aca="false">SUM(B35:M35)</f>
        <v>1500</v>
      </c>
      <c r="O35" s="49" t="n">
        <f aca="false">N35/COLUMNS(B35:M35)</f>
        <v>125</v>
      </c>
    </row>
    <row r="36" s="61" customFormat="true" ht="13.5" hidden="false" customHeight="false" outlineLevel="0" collapsed="false">
      <c r="A36" s="62" t="s">
        <v>315</v>
      </c>
      <c r="B36" s="64"/>
      <c r="C36" s="64"/>
      <c r="D36" s="64"/>
      <c r="E36" s="64"/>
      <c r="F36" s="64"/>
      <c r="G36" s="64"/>
      <c r="H36" s="64"/>
      <c r="I36" s="64"/>
      <c r="J36" s="64"/>
      <c r="K36" s="64"/>
      <c r="L36" s="64"/>
      <c r="M36" s="64"/>
      <c r="N36" s="49" t="n">
        <f aca="false">SUM(B36:M36)</f>
        <v>0</v>
      </c>
      <c r="O36" s="49" t="n">
        <f aca="false">N36/COLUMNS(B36:M36)</f>
        <v>0</v>
      </c>
    </row>
    <row r="37" s="61" customFormat="true" ht="13.5" hidden="false" customHeight="false" outlineLevel="0" collapsed="false">
      <c r="A37" s="70" t="str">
        <f aca="false">"Total "&amp;A34</f>
        <v>Total FAMILY SUPPORT</v>
      </c>
      <c r="B37" s="71" t="n">
        <f aca="false">SUM(B34:B36)</f>
        <v>0</v>
      </c>
      <c r="C37" s="71" t="n">
        <f aca="false">SUM(C34:C36)</f>
        <v>0</v>
      </c>
      <c r="D37" s="71" t="n">
        <f aca="false">SUM(D34:D36)</f>
        <v>300</v>
      </c>
      <c r="E37" s="71" t="n">
        <f aca="false">SUM(E34:E36)</f>
        <v>300</v>
      </c>
      <c r="F37" s="71" t="n">
        <f aca="false">SUM(F34:F36)</f>
        <v>300</v>
      </c>
      <c r="G37" s="71" t="n">
        <f aca="false">SUM(G34:G36)</f>
        <v>300</v>
      </c>
      <c r="H37" s="71" t="n">
        <f aca="false">SUM(H34:H36)</f>
        <v>300</v>
      </c>
      <c r="I37" s="71" t="n">
        <f aca="false">SUM(I34:I36)</f>
        <v>0</v>
      </c>
      <c r="J37" s="71" t="n">
        <f aca="false">SUM(J34:J36)</f>
        <v>0</v>
      </c>
      <c r="K37" s="71" t="n">
        <f aca="false">SUM(K34:K36)</f>
        <v>0</v>
      </c>
      <c r="L37" s="71" t="n">
        <f aca="false">SUM(L34:L36)</f>
        <v>0</v>
      </c>
      <c r="M37" s="71" t="n">
        <f aca="false">SUM(M34:M36)</f>
        <v>0</v>
      </c>
      <c r="N37" s="71" t="n">
        <f aca="false">SUM(B37:M37)</f>
        <v>1500</v>
      </c>
      <c r="O37" s="71" t="n">
        <f aca="false">N37/COLUMNS(B37:M37)</f>
        <v>125</v>
      </c>
    </row>
    <row r="38" s="61" customFormat="true" ht="13.5" hidden="false" customHeight="false" outlineLevel="0" collapsed="false">
      <c r="A38" s="72" t="s">
        <v>312</v>
      </c>
      <c r="B38" s="73" t="str">
        <f aca="false">IF(B$5&gt;0,B37/B$5," - ")</f>
        <v> - </v>
      </c>
      <c r="C38" s="73" t="str">
        <f aca="false">IF(C$5&gt;0,C37/C$5," - ")</f>
        <v> - </v>
      </c>
      <c r="D38" s="73" t="n">
        <f aca="false">IF(D$5&gt;0,D37/D$5," - ")</f>
        <v>0.0910630702824777</v>
      </c>
      <c r="E38" s="73" t="n">
        <f aca="false">IF(E$5&gt;0,E37/E$5," - ")</f>
        <v>0.15</v>
      </c>
      <c r="F38" s="73" t="n">
        <f aca="false">IF(F$5&gt;0,F37/F$5," - ")</f>
        <v>0.162162162162162</v>
      </c>
      <c r="G38" s="73" t="n">
        <f aca="false">IF(G$5&gt;0,G37/G$5," - ")</f>
        <v>0.150753768844221</v>
      </c>
      <c r="H38" s="73" t="n">
        <f aca="false">IF(H$5&gt;0,H37/H$5," - ")</f>
        <v>0.111111111111111</v>
      </c>
      <c r="I38" s="73" t="str">
        <f aca="false">IF(I$5&gt;0,I37/I$5," - ")</f>
        <v> - </v>
      </c>
      <c r="J38" s="73" t="str">
        <f aca="false">IF(J$5&gt;0,J37/J$5," - ")</f>
        <v> - </v>
      </c>
      <c r="K38" s="73" t="str">
        <f aca="false">IF(K$5&gt;0,K37/K$5," - ")</f>
        <v> - </v>
      </c>
      <c r="L38" s="73" t="str">
        <f aca="false">IF(L$5&gt;0,L37/L$5," - ")</f>
        <v> - </v>
      </c>
      <c r="M38" s="73" t="str">
        <f aca="false">IF(M$5&gt;0,M37/M$5," - ")</f>
        <v> - </v>
      </c>
      <c r="N38" s="73" t="n">
        <f aca="false">IF(N$5&gt;0,N37/N$5," - ")</f>
        <v>0.126748923901636</v>
      </c>
      <c r="O38" s="73" t="n">
        <f aca="false">IF(O$5&gt;0,O37/O$5," - ")</f>
        <v>0.126748923901636</v>
      </c>
    </row>
    <row r="39" s="61" customFormat="true" ht="14.25" hidden="false" customHeight="false" outlineLevel="0" collapsed="false">
      <c r="A39" s="68" t="s">
        <v>316</v>
      </c>
      <c r="B39" s="69"/>
      <c r="C39" s="69"/>
      <c r="D39" s="69"/>
      <c r="E39" s="69"/>
      <c r="F39" s="69"/>
      <c r="G39" s="69"/>
      <c r="H39" s="69"/>
      <c r="I39" s="69"/>
      <c r="J39" s="69"/>
      <c r="K39" s="69"/>
      <c r="L39" s="69"/>
      <c r="M39" s="69"/>
      <c r="N39" s="69"/>
      <c r="O39" s="69"/>
    </row>
    <row r="40" s="61" customFormat="true" ht="13.5" hidden="false" customHeight="false" outlineLevel="0" collapsed="false">
      <c r="A40" s="62" t="s">
        <v>317</v>
      </c>
      <c r="B40" s="63"/>
      <c r="C40" s="63"/>
      <c r="D40" s="63" t="n">
        <v>250</v>
      </c>
      <c r="E40" s="63" t="n">
        <v>250</v>
      </c>
      <c r="F40" s="63" t="n">
        <v>250</v>
      </c>
      <c r="G40" s="63" t="n">
        <v>250</v>
      </c>
      <c r="H40" s="63" t="n">
        <v>250</v>
      </c>
      <c r="I40" s="63"/>
      <c r="J40" s="63"/>
      <c r="K40" s="63"/>
      <c r="L40" s="63"/>
      <c r="M40" s="63"/>
      <c r="N40" s="49" t="n">
        <f aca="false">SUM(B40:M40)</f>
        <v>1250</v>
      </c>
      <c r="O40" s="49" t="n">
        <f aca="false">N40/COLUMNS(B40:M40)</f>
        <v>104.166666666667</v>
      </c>
    </row>
    <row r="41" s="61" customFormat="true" ht="13.5" hidden="false" customHeight="false" outlineLevel="0" collapsed="false">
      <c r="A41" s="62" t="s">
        <v>318</v>
      </c>
      <c r="B41" s="64"/>
      <c r="C41" s="64"/>
      <c r="D41" s="64" t="n">
        <v>10</v>
      </c>
      <c r="E41" s="64" t="n">
        <v>10</v>
      </c>
      <c r="F41" s="64" t="n">
        <v>10</v>
      </c>
      <c r="G41" s="64" t="n">
        <v>10</v>
      </c>
      <c r="H41" s="64" t="n">
        <v>10</v>
      </c>
      <c r="I41" s="64"/>
      <c r="J41" s="64"/>
      <c r="K41" s="64"/>
      <c r="L41" s="64"/>
      <c r="M41" s="64"/>
      <c r="N41" s="49" t="n">
        <f aca="false">SUM(B41:M41)</f>
        <v>50</v>
      </c>
      <c r="O41" s="49" t="n">
        <f aca="false">N41/COLUMNS(B41:M41)</f>
        <v>4.16666666666667</v>
      </c>
    </row>
    <row r="42" s="61" customFormat="true" ht="13.5" hidden="false" customHeight="false" outlineLevel="0" collapsed="false">
      <c r="A42" s="70" t="str">
        <f aca="false">"Total "&amp;A39</f>
        <v>Total HOUSING</v>
      </c>
      <c r="B42" s="71" t="n">
        <f aca="false">SUM(B39:B41)</f>
        <v>0</v>
      </c>
      <c r="C42" s="71" t="n">
        <f aca="false">SUM(C39:C41)</f>
        <v>0</v>
      </c>
      <c r="D42" s="71" t="n">
        <f aca="false">SUM(D39:D41)</f>
        <v>260</v>
      </c>
      <c r="E42" s="71" t="n">
        <f aca="false">SUM(E39:E41)</f>
        <v>260</v>
      </c>
      <c r="F42" s="71" t="n">
        <f aca="false">SUM(F39:F41)</f>
        <v>260</v>
      </c>
      <c r="G42" s="71" t="n">
        <f aca="false">SUM(G39:G41)</f>
        <v>260</v>
      </c>
      <c r="H42" s="71" t="n">
        <f aca="false">SUM(H39:H41)</f>
        <v>260</v>
      </c>
      <c r="I42" s="71" t="n">
        <f aca="false">SUM(I39:I41)</f>
        <v>0</v>
      </c>
      <c r="J42" s="71" t="n">
        <f aca="false">SUM(J39:J41)</f>
        <v>0</v>
      </c>
      <c r="K42" s="71" t="n">
        <f aca="false">SUM(K39:K41)</f>
        <v>0</v>
      </c>
      <c r="L42" s="71" t="n">
        <f aca="false">SUM(L39:L41)</f>
        <v>0</v>
      </c>
      <c r="M42" s="71" t="n">
        <f aca="false">SUM(M39:M41)</f>
        <v>0</v>
      </c>
      <c r="N42" s="71" t="n">
        <f aca="false">SUM(B42:M42)</f>
        <v>1300</v>
      </c>
      <c r="O42" s="71" t="n">
        <f aca="false">N42/COLUMNS(B42:M42)</f>
        <v>108.333333333333</v>
      </c>
    </row>
    <row r="43" s="61" customFormat="true" ht="13.5" hidden="false" customHeight="false" outlineLevel="0" collapsed="false">
      <c r="A43" s="72" t="s">
        <v>312</v>
      </c>
      <c r="B43" s="73" t="str">
        <f aca="false">IF(B$5&gt;0,B42/B$5," - ")</f>
        <v> - </v>
      </c>
      <c r="C43" s="73" t="str">
        <f aca="false">IF(C$5&gt;0,C42/C$5," - ")</f>
        <v> - </v>
      </c>
      <c r="D43" s="73" t="n">
        <f aca="false">IF(D$5&gt;0,D42/D$5," - ")</f>
        <v>0.0789213275781473</v>
      </c>
      <c r="E43" s="73" t="n">
        <f aca="false">IF(E$5&gt;0,E42/E$5," - ")</f>
        <v>0.13</v>
      </c>
      <c r="F43" s="73" t="n">
        <f aca="false">IF(F$5&gt;0,F42/F$5," - ")</f>
        <v>0.140540540540541</v>
      </c>
      <c r="G43" s="73" t="n">
        <f aca="false">IF(G$5&gt;0,G42/G$5," - ")</f>
        <v>0.130653266331658</v>
      </c>
      <c r="H43" s="73" t="n">
        <f aca="false">IF(H$5&gt;0,H42/H$5," - ")</f>
        <v>0.0962962962962963</v>
      </c>
      <c r="I43" s="73" t="str">
        <f aca="false">IF(I$5&gt;0,I42/I$5," - ")</f>
        <v> - </v>
      </c>
      <c r="J43" s="73" t="str">
        <f aca="false">IF(J$5&gt;0,J42/J$5," - ")</f>
        <v> - </v>
      </c>
      <c r="K43" s="73" t="str">
        <f aca="false">IF(K$5&gt;0,K42/K$5," - ")</f>
        <v> - </v>
      </c>
      <c r="L43" s="73" t="str">
        <f aca="false">IF(L$5&gt;0,L42/L$5," - ")</f>
        <v> - </v>
      </c>
      <c r="M43" s="73" t="str">
        <f aca="false">IF(M$5&gt;0,M42/M$5," - ")</f>
        <v> - </v>
      </c>
      <c r="N43" s="73" t="n">
        <f aca="false">IF(N$5&gt;0,N42/N$5," - ")</f>
        <v>0.109849067381418</v>
      </c>
      <c r="O43" s="73" t="n">
        <f aca="false">IF(O$5&gt;0,O42/O$5," - ")</f>
        <v>0.109849067381418</v>
      </c>
    </row>
    <row r="44" s="61" customFormat="true" ht="14.25" hidden="false" customHeight="false" outlineLevel="0" collapsed="false">
      <c r="A44" s="68" t="s">
        <v>319</v>
      </c>
      <c r="B44" s="69"/>
      <c r="C44" s="69"/>
      <c r="D44" s="69"/>
      <c r="E44" s="69"/>
      <c r="F44" s="69"/>
      <c r="G44" s="69"/>
      <c r="H44" s="69"/>
      <c r="I44" s="69"/>
      <c r="J44" s="69"/>
      <c r="K44" s="69"/>
      <c r="L44" s="69"/>
      <c r="M44" s="69"/>
      <c r="N44" s="69"/>
      <c r="O44" s="69"/>
    </row>
    <row r="45" s="61" customFormat="true" ht="13.5" hidden="false" customHeight="false" outlineLevel="0" collapsed="false">
      <c r="A45" s="62" t="s">
        <v>320</v>
      </c>
      <c r="B45" s="63"/>
      <c r="C45" s="63"/>
      <c r="D45" s="63" t="n">
        <v>40</v>
      </c>
      <c r="E45" s="63" t="n">
        <v>61</v>
      </c>
      <c r="F45" s="63" t="n">
        <v>0</v>
      </c>
      <c r="G45" s="63" t="n">
        <v>100</v>
      </c>
      <c r="H45" s="63" t="n">
        <v>50</v>
      </c>
      <c r="I45" s="63"/>
      <c r="J45" s="63"/>
      <c r="K45" s="63"/>
      <c r="L45" s="63"/>
      <c r="M45" s="63"/>
      <c r="N45" s="49" t="n">
        <f aca="false">SUM(B45:M45)</f>
        <v>251</v>
      </c>
      <c r="O45" s="49" t="n">
        <f aca="false">N45/COLUMNS(B45:M45)</f>
        <v>20.9166666666667</v>
      </c>
    </row>
    <row r="46" s="61" customFormat="true" ht="13.5" hidden="false" customHeight="false" outlineLevel="0" collapsed="false">
      <c r="A46" s="62" t="s">
        <v>321</v>
      </c>
      <c r="B46" s="64"/>
      <c r="C46" s="64"/>
      <c r="D46" s="64" t="n">
        <v>8</v>
      </c>
      <c r="E46" s="64" t="n">
        <v>8</v>
      </c>
      <c r="F46" s="64" t="n">
        <v>8</v>
      </c>
      <c r="G46" s="64" t="n">
        <v>8</v>
      </c>
      <c r="H46" s="64" t="n">
        <v>8</v>
      </c>
      <c r="I46" s="64"/>
      <c r="J46" s="64"/>
      <c r="K46" s="64"/>
      <c r="L46" s="64"/>
      <c r="M46" s="64"/>
      <c r="N46" s="49" t="n">
        <f aca="false">SUM(B46:M46)</f>
        <v>40</v>
      </c>
      <c r="O46" s="49" t="n">
        <f aca="false">N46/COLUMNS(B46:M46)</f>
        <v>3.33333333333333</v>
      </c>
    </row>
    <row r="47" s="61" customFormat="true" ht="13.5" hidden="false" customHeight="false" outlineLevel="0" collapsed="false">
      <c r="A47" s="70" t="str">
        <f aca="false">"Total "&amp;A44</f>
        <v>Total UTILITIES</v>
      </c>
      <c r="B47" s="71" t="n">
        <f aca="false">SUM(B44:B46)</f>
        <v>0</v>
      </c>
      <c r="C47" s="71" t="n">
        <f aca="false">SUM(C44:C46)</f>
        <v>0</v>
      </c>
      <c r="D47" s="71" t="n">
        <f aca="false">SUM(D44:D46)</f>
        <v>48</v>
      </c>
      <c r="E47" s="71" t="n">
        <f aca="false">SUM(E44:E46)</f>
        <v>69</v>
      </c>
      <c r="F47" s="71" t="n">
        <f aca="false">SUM(F44:F46)</f>
        <v>8</v>
      </c>
      <c r="G47" s="71" t="n">
        <f aca="false">SUM(G44:G46)</f>
        <v>108</v>
      </c>
      <c r="H47" s="71" t="n">
        <f aca="false">SUM(H44:H46)</f>
        <v>58</v>
      </c>
      <c r="I47" s="71" t="n">
        <f aca="false">SUM(I44:I46)</f>
        <v>0</v>
      </c>
      <c r="J47" s="71" t="n">
        <f aca="false">SUM(J44:J46)</f>
        <v>0</v>
      </c>
      <c r="K47" s="71" t="n">
        <f aca="false">SUM(K44:K46)</f>
        <v>0</v>
      </c>
      <c r="L47" s="71" t="n">
        <f aca="false">SUM(L44:L46)</f>
        <v>0</v>
      </c>
      <c r="M47" s="71" t="n">
        <f aca="false">SUM(M44:M46)</f>
        <v>0</v>
      </c>
      <c r="N47" s="71" t="n">
        <f aca="false">SUM(B47:M47)</f>
        <v>291</v>
      </c>
      <c r="O47" s="71" t="n">
        <f aca="false">N47/COLUMNS(B47:M47)</f>
        <v>24.25</v>
      </c>
    </row>
    <row r="48" s="61" customFormat="true" ht="13.5" hidden="false" customHeight="false" outlineLevel="0" collapsed="false">
      <c r="A48" s="72" t="s">
        <v>312</v>
      </c>
      <c r="B48" s="73" t="str">
        <f aca="false">IF(B$5&gt;0,B47/B$5," - ")</f>
        <v> - </v>
      </c>
      <c r="C48" s="73" t="str">
        <f aca="false">IF(C$5&gt;0,C47/C$5," - ")</f>
        <v> - </v>
      </c>
      <c r="D48" s="73" t="n">
        <f aca="false">IF(D$5&gt;0,D47/D$5," - ")</f>
        <v>0.0145700912451964</v>
      </c>
      <c r="E48" s="73" t="n">
        <f aca="false">IF(E$5&gt;0,E47/E$5," - ")</f>
        <v>0.0345</v>
      </c>
      <c r="F48" s="73" t="n">
        <f aca="false">IF(F$5&gt;0,F47/F$5," - ")</f>
        <v>0.00432432432432432</v>
      </c>
      <c r="G48" s="73" t="n">
        <f aca="false">IF(G$5&gt;0,G47/G$5," - ")</f>
        <v>0.0542713567839196</v>
      </c>
      <c r="H48" s="73" t="n">
        <f aca="false">IF(H$5&gt;0,H47/H$5," - ")</f>
        <v>0.0214814814814815</v>
      </c>
      <c r="I48" s="73" t="str">
        <f aca="false">IF(I$5&gt;0,I47/I$5," - ")</f>
        <v> - </v>
      </c>
      <c r="J48" s="73" t="str">
        <f aca="false">IF(J$5&gt;0,J47/J$5," - ")</f>
        <v> - </v>
      </c>
      <c r="K48" s="73" t="str">
        <f aca="false">IF(K$5&gt;0,K47/K$5," - ")</f>
        <v> - </v>
      </c>
      <c r="L48" s="73" t="str">
        <f aca="false">IF(L$5&gt;0,L47/L$5," - ")</f>
        <v> - </v>
      </c>
      <c r="M48" s="73" t="str">
        <f aca="false">IF(M$5&gt;0,M47/M$5," - ")</f>
        <v> - </v>
      </c>
      <c r="N48" s="73" t="n">
        <f aca="false">IF(N$5&gt;0,N47/N$5," - ")</f>
        <v>0.0245892912369174</v>
      </c>
      <c r="O48" s="73" t="n">
        <f aca="false">IF(O$5&gt;0,O47/O$5," - ")</f>
        <v>0.0245892912369174</v>
      </c>
    </row>
    <row r="49" s="61" customFormat="true" ht="14.25" hidden="false" customHeight="false" outlineLevel="0" collapsed="false">
      <c r="A49" s="68" t="s">
        <v>322</v>
      </c>
      <c r="B49" s="69"/>
      <c r="C49" s="69"/>
      <c r="D49" s="69"/>
      <c r="E49" s="69"/>
      <c r="F49" s="69"/>
      <c r="G49" s="69"/>
      <c r="H49" s="69"/>
      <c r="I49" s="69"/>
      <c r="J49" s="69"/>
      <c r="K49" s="69"/>
      <c r="L49" s="69"/>
      <c r="M49" s="69"/>
      <c r="N49" s="69"/>
      <c r="O49" s="69"/>
    </row>
    <row r="50" s="61" customFormat="true" ht="13.5" hidden="false" customHeight="false" outlineLevel="0" collapsed="false">
      <c r="A50" s="62" t="s">
        <v>323</v>
      </c>
      <c r="B50" s="63"/>
      <c r="C50" s="63"/>
      <c r="D50" s="63" t="n">
        <v>50</v>
      </c>
      <c r="E50" s="63" t="n">
        <v>50</v>
      </c>
      <c r="F50" s="63" t="n">
        <v>50</v>
      </c>
      <c r="G50" s="63" t="n">
        <v>80</v>
      </c>
      <c r="H50" s="63" t="n">
        <v>150</v>
      </c>
      <c r="I50" s="63"/>
      <c r="J50" s="63"/>
      <c r="K50" s="63"/>
      <c r="L50" s="63"/>
      <c r="M50" s="63"/>
      <c r="N50" s="49" t="n">
        <f aca="false">SUM(B50:M50)</f>
        <v>380</v>
      </c>
      <c r="O50" s="49" t="n">
        <f aca="false">N50/COLUMNS(B50:M50)</f>
        <v>31.6666666666667</v>
      </c>
    </row>
    <row r="51" s="61" customFormat="true" ht="13.5" hidden="false" customHeight="false" outlineLevel="0" collapsed="false">
      <c r="A51" s="62" t="s">
        <v>324</v>
      </c>
      <c r="B51" s="64"/>
      <c r="C51" s="64"/>
      <c r="D51" s="64" t="n">
        <v>50</v>
      </c>
      <c r="E51" s="64" t="n">
        <v>50</v>
      </c>
      <c r="F51" s="64" t="n">
        <v>50</v>
      </c>
      <c r="G51" s="64" t="n">
        <v>50</v>
      </c>
      <c r="H51" s="64" t="n">
        <v>50</v>
      </c>
      <c r="I51" s="64"/>
      <c r="J51" s="64"/>
      <c r="K51" s="64"/>
      <c r="L51" s="64"/>
      <c r="M51" s="64"/>
      <c r="N51" s="49" t="n">
        <f aca="false">SUM(B51:M51)</f>
        <v>250</v>
      </c>
      <c r="O51" s="49" t="n">
        <f aca="false">N51/COLUMNS(B51:M51)</f>
        <v>20.8333333333333</v>
      </c>
    </row>
    <row r="52" s="61" customFormat="true" ht="13.5" hidden="false" customHeight="false" outlineLevel="0" collapsed="false">
      <c r="A52" s="62" t="s">
        <v>325</v>
      </c>
      <c r="B52" s="65"/>
      <c r="C52" s="65"/>
      <c r="D52" s="65"/>
      <c r="E52" s="65"/>
      <c r="F52" s="65"/>
      <c r="G52" s="65"/>
      <c r="H52" s="65"/>
      <c r="I52" s="65"/>
      <c r="J52" s="65"/>
      <c r="K52" s="65"/>
      <c r="L52" s="65"/>
      <c r="M52" s="65"/>
      <c r="N52" s="49" t="n">
        <f aca="false">SUM(B52:M52)</f>
        <v>0</v>
      </c>
      <c r="O52" s="49" t="n">
        <f aca="false">N52/COLUMNS(B52:M52)</f>
        <v>0</v>
      </c>
    </row>
    <row r="53" s="61" customFormat="true" ht="13.5" hidden="false" customHeight="false" outlineLevel="0" collapsed="false">
      <c r="A53" s="70" t="str">
        <f aca="false">"Total "&amp;A49</f>
        <v>Total FOOD</v>
      </c>
      <c r="B53" s="71" t="n">
        <f aca="false">SUM(B49:B52)</f>
        <v>0</v>
      </c>
      <c r="C53" s="71" t="n">
        <f aca="false">SUM(C49:C52)</f>
        <v>0</v>
      </c>
      <c r="D53" s="71" t="n">
        <f aca="false">SUM(D49:D52)</f>
        <v>100</v>
      </c>
      <c r="E53" s="71" t="n">
        <f aca="false">SUM(E49:E52)</f>
        <v>100</v>
      </c>
      <c r="F53" s="71" t="n">
        <f aca="false">SUM(F49:F52)</f>
        <v>100</v>
      </c>
      <c r="G53" s="71" t="n">
        <f aca="false">SUM(G49:G52)</f>
        <v>130</v>
      </c>
      <c r="H53" s="71" t="n">
        <f aca="false">SUM(H49:H52)</f>
        <v>200</v>
      </c>
      <c r="I53" s="71" t="n">
        <f aca="false">SUM(I49:I52)</f>
        <v>0</v>
      </c>
      <c r="J53" s="71" t="n">
        <f aca="false">SUM(J49:J52)</f>
        <v>0</v>
      </c>
      <c r="K53" s="71" t="n">
        <f aca="false">SUM(K49:K52)</f>
        <v>0</v>
      </c>
      <c r="L53" s="71" t="n">
        <f aca="false">SUM(L49:L52)</f>
        <v>0</v>
      </c>
      <c r="M53" s="71" t="n">
        <f aca="false">SUM(M49:M52)</f>
        <v>0</v>
      </c>
      <c r="N53" s="71" t="n">
        <f aca="false">SUM(B53:M53)</f>
        <v>630</v>
      </c>
      <c r="O53" s="71" t="n">
        <f aca="false">N53/COLUMNS(B53:M53)</f>
        <v>52.5</v>
      </c>
    </row>
    <row r="54" s="61" customFormat="true" ht="13.5" hidden="false" customHeight="false" outlineLevel="0" collapsed="false">
      <c r="A54" s="72" t="s">
        <v>312</v>
      </c>
      <c r="B54" s="73" t="str">
        <f aca="false">IF(B$5&gt;0,B53/B$5," - ")</f>
        <v> - </v>
      </c>
      <c r="C54" s="73" t="str">
        <f aca="false">IF(C$5&gt;0,C53/C$5," - ")</f>
        <v> - </v>
      </c>
      <c r="D54" s="73" t="n">
        <f aca="false">IF(D$5&gt;0,D53/D$5," - ")</f>
        <v>0.0303543567608259</v>
      </c>
      <c r="E54" s="73" t="n">
        <f aca="false">IF(E$5&gt;0,E53/E$5," - ")</f>
        <v>0.05</v>
      </c>
      <c r="F54" s="73" t="n">
        <f aca="false">IF(F$5&gt;0,F53/F$5," - ")</f>
        <v>0.0540540540540541</v>
      </c>
      <c r="G54" s="73" t="n">
        <f aca="false">IF(G$5&gt;0,G53/G$5," - ")</f>
        <v>0.0653266331658292</v>
      </c>
      <c r="H54" s="73" t="n">
        <f aca="false">IF(H$5&gt;0,H53/H$5," - ")</f>
        <v>0.0740740740740741</v>
      </c>
      <c r="I54" s="73" t="str">
        <f aca="false">IF(I$5&gt;0,I53/I$5," - ")</f>
        <v> - </v>
      </c>
      <c r="J54" s="73" t="str">
        <f aca="false">IF(J$5&gt;0,J53/J$5," - ")</f>
        <v> - </v>
      </c>
      <c r="K54" s="73" t="str">
        <f aca="false">IF(K$5&gt;0,K53/K$5," - ")</f>
        <v> - </v>
      </c>
      <c r="L54" s="73" t="str">
        <f aca="false">IF(L$5&gt;0,L53/L$5," - ")</f>
        <v> - </v>
      </c>
      <c r="M54" s="73" t="str">
        <f aca="false">IF(M$5&gt;0,M53/M$5," - ")</f>
        <v> - </v>
      </c>
      <c r="N54" s="73" t="n">
        <f aca="false">IF(N$5&gt;0,N53/N$5," - ")</f>
        <v>0.0532345480386872</v>
      </c>
      <c r="O54" s="73" t="n">
        <f aca="false">IF(O$5&gt;0,O53/O$5," - ")</f>
        <v>0.0532345480386872</v>
      </c>
    </row>
    <row r="55" s="61" customFormat="true" ht="14.25" hidden="false" customHeight="false" outlineLevel="0" collapsed="false">
      <c r="A55" s="68" t="s">
        <v>326</v>
      </c>
      <c r="B55" s="69"/>
      <c r="C55" s="69"/>
      <c r="D55" s="69"/>
      <c r="E55" s="69"/>
      <c r="F55" s="69"/>
      <c r="G55" s="69"/>
      <c r="H55" s="69"/>
      <c r="I55" s="69"/>
      <c r="J55" s="69"/>
      <c r="K55" s="69"/>
      <c r="L55" s="69"/>
      <c r="M55" s="69"/>
      <c r="N55" s="69"/>
      <c r="O55" s="69"/>
    </row>
    <row r="56" s="61" customFormat="true" ht="13.5" hidden="false" customHeight="false" outlineLevel="0" collapsed="false">
      <c r="A56" s="62" t="s">
        <v>327</v>
      </c>
      <c r="B56" s="64"/>
      <c r="C56" s="64"/>
      <c r="D56" s="64"/>
      <c r="E56" s="64" t="n">
        <v>120</v>
      </c>
      <c r="F56" s="64" t="n">
        <v>0</v>
      </c>
      <c r="G56" s="64" t="n">
        <v>0</v>
      </c>
      <c r="H56" s="64" t="n">
        <v>0</v>
      </c>
      <c r="I56" s="64"/>
      <c r="J56" s="64"/>
      <c r="K56" s="64"/>
      <c r="L56" s="64"/>
      <c r="M56" s="64"/>
      <c r="N56" s="49" t="n">
        <f aca="false">SUM(B56:M56)</f>
        <v>120</v>
      </c>
      <c r="O56" s="49" t="n">
        <f aca="false">N56/COLUMNS(B56:M56)</f>
        <v>10</v>
      </c>
    </row>
    <row r="57" s="61" customFormat="true" ht="13.5" hidden="false" customHeight="false" outlineLevel="0" collapsed="false">
      <c r="A57" s="62" t="s">
        <v>328</v>
      </c>
      <c r="B57" s="65"/>
      <c r="C57" s="65"/>
      <c r="D57" s="65"/>
      <c r="E57" s="65"/>
      <c r="F57" s="65"/>
      <c r="G57" s="65"/>
      <c r="H57" s="65"/>
      <c r="I57" s="65"/>
      <c r="J57" s="65"/>
      <c r="K57" s="65"/>
      <c r="L57" s="65"/>
      <c r="M57" s="65"/>
      <c r="N57" s="49" t="n">
        <f aca="false">SUM(B57:M57)</f>
        <v>0</v>
      </c>
      <c r="O57" s="49" t="n">
        <f aca="false">N57/COLUMNS(B57:M57)</f>
        <v>0</v>
      </c>
    </row>
    <row r="58" s="61" customFormat="true" ht="13.5" hidden="false" customHeight="false" outlineLevel="0" collapsed="false">
      <c r="A58" s="70" t="str">
        <f aca="false">"Total "&amp;A55</f>
        <v>Total TRANSPORTATION</v>
      </c>
      <c r="B58" s="71" t="n">
        <f aca="false">SUM(B56:B57)</f>
        <v>0</v>
      </c>
      <c r="C58" s="71" t="n">
        <f aca="false">SUM(C56:C57)</f>
        <v>0</v>
      </c>
      <c r="D58" s="71" t="n">
        <f aca="false">SUM(D56:D57)</f>
        <v>0</v>
      </c>
      <c r="E58" s="71" t="n">
        <f aca="false">SUM(E56:E57)</f>
        <v>120</v>
      </c>
      <c r="F58" s="71" t="n">
        <f aca="false">SUM(F56:F57)</f>
        <v>0</v>
      </c>
      <c r="G58" s="71" t="n">
        <f aca="false">SUM(G56:G57)</f>
        <v>0</v>
      </c>
      <c r="H58" s="71" t="n">
        <f aca="false">SUM(H56:H57)</f>
        <v>0</v>
      </c>
      <c r="I58" s="71" t="n">
        <f aca="false">SUM(I56:I57)</f>
        <v>0</v>
      </c>
      <c r="J58" s="71" t="n">
        <f aca="false">SUM(J56:J57)</f>
        <v>0</v>
      </c>
      <c r="K58" s="71" t="n">
        <f aca="false">SUM(K56:K57)</f>
        <v>0</v>
      </c>
      <c r="L58" s="71" t="n">
        <f aca="false">SUM(L56:L57)</f>
        <v>0</v>
      </c>
      <c r="M58" s="71" t="n">
        <f aca="false">SUM(M56:M57)</f>
        <v>0</v>
      </c>
      <c r="N58" s="71" t="n">
        <f aca="false">SUM(B58:M58)</f>
        <v>120</v>
      </c>
      <c r="O58" s="71" t="n">
        <f aca="false">N58/COLUMNS(B58:M58)</f>
        <v>10</v>
      </c>
    </row>
    <row r="59" s="61" customFormat="true" ht="13.5" hidden="false" customHeight="false" outlineLevel="0" collapsed="false">
      <c r="A59" s="72" t="s">
        <v>312</v>
      </c>
      <c r="B59" s="73" t="str">
        <f aca="false">IF(B$5&gt;0,B58/B$5," - ")</f>
        <v> - </v>
      </c>
      <c r="C59" s="73" t="str">
        <f aca="false">IF(C$5&gt;0,C58/C$5," - ")</f>
        <v> - </v>
      </c>
      <c r="D59" s="73" t="n">
        <f aca="false">IF(D$5&gt;0,D58/D$5," - ")</f>
        <v>0</v>
      </c>
      <c r="E59" s="73" t="n">
        <f aca="false">IF(E$5&gt;0,E58/E$5," - ")</f>
        <v>0.06</v>
      </c>
      <c r="F59" s="73" t="n">
        <f aca="false">IF(F$5&gt;0,F58/F$5," - ")</f>
        <v>0</v>
      </c>
      <c r="G59" s="73" t="n">
        <f aca="false">IF(G$5&gt;0,G58/G$5," - ")</f>
        <v>0</v>
      </c>
      <c r="H59" s="73" t="n">
        <f aca="false">IF(H$5&gt;0,H58/H$5," - ")</f>
        <v>0</v>
      </c>
      <c r="I59" s="73" t="str">
        <f aca="false">IF(I$5&gt;0,I58/I$5," - ")</f>
        <v> - </v>
      </c>
      <c r="J59" s="73" t="str">
        <f aca="false">IF(J$5&gt;0,J58/J$5," - ")</f>
        <v> - </v>
      </c>
      <c r="K59" s="73" t="str">
        <f aca="false">IF(K$5&gt;0,K58/K$5," - ")</f>
        <v> - </v>
      </c>
      <c r="L59" s="73" t="str">
        <f aca="false">IF(L$5&gt;0,L58/L$5," - ")</f>
        <v> - </v>
      </c>
      <c r="M59" s="73" t="str">
        <f aca="false">IF(M$5&gt;0,M58/M$5," - ")</f>
        <v> - </v>
      </c>
      <c r="N59" s="73" t="n">
        <f aca="false">IF(N$5&gt;0,N58/N$5," - ")</f>
        <v>0.0101399139121309</v>
      </c>
      <c r="O59" s="73" t="n">
        <f aca="false">IF(O$5&gt;0,O58/O$5," - ")</f>
        <v>0.0101399139121309</v>
      </c>
    </row>
    <row r="60" s="61" customFormat="true" ht="14.25" hidden="false" customHeight="false" outlineLevel="0" collapsed="false">
      <c r="A60" s="68" t="s">
        <v>329</v>
      </c>
      <c r="B60" s="69"/>
      <c r="C60" s="69"/>
      <c r="D60" s="69"/>
      <c r="E60" s="69"/>
      <c r="F60" s="69"/>
      <c r="G60" s="69"/>
      <c r="H60" s="69"/>
      <c r="I60" s="69"/>
      <c r="J60" s="69"/>
      <c r="K60" s="69"/>
      <c r="L60" s="69"/>
      <c r="M60" s="69"/>
      <c r="N60" s="69"/>
      <c r="O60" s="69"/>
    </row>
    <row r="61" s="61" customFormat="true" ht="13.5" hidden="false" customHeight="false" outlineLevel="0" collapsed="false">
      <c r="A61" s="62" t="s">
        <v>330</v>
      </c>
      <c r="B61" s="63"/>
      <c r="C61" s="63"/>
      <c r="D61" s="63"/>
      <c r="E61" s="63"/>
      <c r="F61" s="63"/>
      <c r="G61" s="63"/>
      <c r="H61" s="63"/>
      <c r="I61" s="63"/>
      <c r="J61" s="63"/>
      <c r="K61" s="63"/>
      <c r="L61" s="63"/>
      <c r="M61" s="63"/>
      <c r="N61" s="49" t="n">
        <f aca="false">SUM(B61:M61)</f>
        <v>0</v>
      </c>
      <c r="O61" s="49" t="n">
        <f aca="false">N61/COLUMNS(B61:M61)</f>
        <v>0</v>
      </c>
    </row>
    <row r="62" s="61" customFormat="true" ht="13.5" hidden="false" customHeight="false" outlineLevel="0" collapsed="false">
      <c r="A62" s="62" t="s">
        <v>331</v>
      </c>
      <c r="B62" s="64"/>
      <c r="C62" s="64"/>
      <c r="D62" s="64"/>
      <c r="E62" s="64"/>
      <c r="F62" s="64"/>
      <c r="G62" s="64"/>
      <c r="H62" s="64"/>
      <c r="I62" s="64"/>
      <c r="J62" s="64"/>
      <c r="K62" s="64"/>
      <c r="L62" s="64"/>
      <c r="M62" s="64"/>
      <c r="N62" s="49" t="n">
        <f aca="false">SUM(B62:M62)</f>
        <v>0</v>
      </c>
      <c r="O62" s="49" t="n">
        <f aca="false">N62/COLUMNS(B62:M62)</f>
        <v>0</v>
      </c>
    </row>
    <row r="63" s="61" customFormat="true" ht="13.5" hidden="false" customHeight="false" outlineLevel="0" collapsed="false">
      <c r="A63" s="62" t="s">
        <v>332</v>
      </c>
      <c r="B63" s="64"/>
      <c r="C63" s="64"/>
      <c r="D63" s="64" t="n">
        <v>10</v>
      </c>
      <c r="E63" s="64" t="n">
        <v>10</v>
      </c>
      <c r="F63" s="64" t="n">
        <v>10</v>
      </c>
      <c r="G63" s="64" t="n">
        <v>10</v>
      </c>
      <c r="H63" s="64" t="n">
        <v>10</v>
      </c>
      <c r="I63" s="64"/>
      <c r="J63" s="64"/>
      <c r="K63" s="64"/>
      <c r="L63" s="64"/>
      <c r="M63" s="64"/>
      <c r="N63" s="49" t="n">
        <f aca="false">SUM(B63:M63)</f>
        <v>50</v>
      </c>
      <c r="O63" s="49" t="n">
        <f aca="false">N63/COLUMNS(B63:M63)</f>
        <v>4.16666666666667</v>
      </c>
    </row>
    <row r="64" s="61" customFormat="true" ht="13.5" hidden="false" customHeight="false" outlineLevel="0" collapsed="false">
      <c r="A64" s="62" t="s">
        <v>333</v>
      </c>
      <c r="B64" s="65"/>
      <c r="C64" s="65"/>
      <c r="D64" s="65"/>
      <c r="E64" s="65"/>
      <c r="F64" s="65"/>
      <c r="G64" s="65"/>
      <c r="H64" s="65"/>
      <c r="I64" s="65"/>
      <c r="J64" s="65"/>
      <c r="K64" s="65"/>
      <c r="L64" s="65"/>
      <c r="M64" s="65"/>
      <c r="N64" s="49" t="n">
        <f aca="false">SUM(B64:M64)</f>
        <v>0</v>
      </c>
      <c r="O64" s="49" t="n">
        <f aca="false">N64/COLUMNS(B64:M64)</f>
        <v>0</v>
      </c>
    </row>
    <row r="65" s="61" customFormat="true" ht="13.5" hidden="false" customHeight="false" outlineLevel="0" collapsed="false">
      <c r="A65" s="70" t="str">
        <f aca="false">"Total "&amp;A60</f>
        <v>Total HEALTH</v>
      </c>
      <c r="B65" s="71" t="n">
        <f aca="false">SUM(B60:B64)</f>
        <v>0</v>
      </c>
      <c r="C65" s="71" t="n">
        <f aca="false">SUM(C60:C64)</f>
        <v>0</v>
      </c>
      <c r="D65" s="71" t="n">
        <f aca="false">SUM(D60:D64)</f>
        <v>10</v>
      </c>
      <c r="E65" s="71" t="n">
        <f aca="false">SUM(E60:E64)</f>
        <v>10</v>
      </c>
      <c r="F65" s="71" t="n">
        <f aca="false">SUM(F60:F64)</f>
        <v>10</v>
      </c>
      <c r="G65" s="71" t="n">
        <f aca="false">SUM(G60:G64)</f>
        <v>10</v>
      </c>
      <c r="H65" s="71" t="n">
        <f aca="false">SUM(H60:H64)</f>
        <v>10</v>
      </c>
      <c r="I65" s="71" t="n">
        <f aca="false">SUM(I60:I64)</f>
        <v>0</v>
      </c>
      <c r="J65" s="71" t="n">
        <f aca="false">SUM(J60:J64)</f>
        <v>0</v>
      </c>
      <c r="K65" s="71" t="n">
        <f aca="false">SUM(K60:K64)</f>
        <v>0</v>
      </c>
      <c r="L65" s="71" t="n">
        <f aca="false">SUM(L60:L64)</f>
        <v>0</v>
      </c>
      <c r="M65" s="71" t="n">
        <f aca="false">SUM(M60:M64)</f>
        <v>0</v>
      </c>
      <c r="N65" s="71" t="n">
        <f aca="false">SUM(B65:M65)</f>
        <v>50</v>
      </c>
      <c r="O65" s="71" t="n">
        <f aca="false">N65/COLUMNS(B65:M65)</f>
        <v>4.16666666666667</v>
      </c>
    </row>
    <row r="66" s="61" customFormat="true" ht="13.5" hidden="false" customHeight="false" outlineLevel="0" collapsed="false">
      <c r="A66" s="72" t="s">
        <v>312</v>
      </c>
      <c r="B66" s="73" t="str">
        <f aca="false">IF(B$5&gt;0,B65/B$5," - ")</f>
        <v> - </v>
      </c>
      <c r="C66" s="73" t="str">
        <f aca="false">IF(C$5&gt;0,C65/C$5," - ")</f>
        <v> - </v>
      </c>
      <c r="D66" s="73" t="n">
        <f aca="false">IF(D$5&gt;0,D65/D$5," - ")</f>
        <v>0.00303543567608259</v>
      </c>
      <c r="E66" s="73" t="n">
        <f aca="false">IF(E$5&gt;0,E65/E$5," - ")</f>
        <v>0.005</v>
      </c>
      <c r="F66" s="73" t="n">
        <f aca="false">IF(F$5&gt;0,F65/F$5," - ")</f>
        <v>0.00540540540540541</v>
      </c>
      <c r="G66" s="73" t="n">
        <f aca="false">IF(G$5&gt;0,G65/G$5," - ")</f>
        <v>0.0050251256281407</v>
      </c>
      <c r="H66" s="73" t="n">
        <f aca="false">IF(H$5&gt;0,H65/H$5," - ")</f>
        <v>0.0037037037037037</v>
      </c>
      <c r="I66" s="73" t="str">
        <f aca="false">IF(I$5&gt;0,I65/I$5," - ")</f>
        <v> - </v>
      </c>
      <c r="J66" s="73" t="str">
        <f aca="false">IF(J$5&gt;0,J65/J$5," - ")</f>
        <v> - </v>
      </c>
      <c r="K66" s="73" t="str">
        <f aca="false">IF(K$5&gt;0,K65/K$5," - ")</f>
        <v> - </v>
      </c>
      <c r="L66" s="73" t="str">
        <f aca="false">IF(L$5&gt;0,L65/L$5," - ")</f>
        <v> - </v>
      </c>
      <c r="M66" s="73" t="str">
        <f aca="false">IF(M$5&gt;0,M65/M$5," - ")</f>
        <v> - </v>
      </c>
      <c r="N66" s="73" t="n">
        <f aca="false">IF(N$5&gt;0,N65/N$5," - ")</f>
        <v>0.00422496413005454</v>
      </c>
      <c r="O66" s="73" t="n">
        <f aca="false">IF(O$5&gt;0,O65/O$5," - ")</f>
        <v>0.00422496413005454</v>
      </c>
    </row>
    <row r="67" s="61" customFormat="true" ht="14.25" hidden="false" customHeight="false" outlineLevel="0" collapsed="false">
      <c r="A67" s="68" t="s">
        <v>334</v>
      </c>
      <c r="B67" s="69"/>
      <c r="C67" s="69"/>
      <c r="D67" s="69"/>
      <c r="E67" s="69"/>
      <c r="F67" s="69"/>
      <c r="G67" s="69"/>
      <c r="H67" s="69"/>
      <c r="I67" s="69"/>
      <c r="J67" s="69"/>
      <c r="K67" s="69"/>
      <c r="L67" s="69"/>
      <c r="M67" s="69"/>
      <c r="N67" s="69"/>
      <c r="O67" s="69"/>
    </row>
    <row r="68" s="61" customFormat="true" ht="13.5" hidden="false" customHeight="false" outlineLevel="0" collapsed="false">
      <c r="A68" s="62" t="s">
        <v>335</v>
      </c>
      <c r="B68" s="64"/>
      <c r="C68" s="64"/>
      <c r="D68" s="64" t="n">
        <v>100</v>
      </c>
      <c r="E68" s="64" t="n">
        <v>50</v>
      </c>
      <c r="F68" s="64" t="n">
        <v>200</v>
      </c>
      <c r="G68" s="64" t="n">
        <v>100</v>
      </c>
      <c r="H68" s="64" t="n">
        <v>100</v>
      </c>
      <c r="I68" s="64"/>
      <c r="J68" s="64"/>
      <c r="K68" s="64"/>
      <c r="L68" s="64"/>
      <c r="M68" s="64"/>
      <c r="N68" s="49" t="n">
        <f aca="false">SUM(B68:M68)</f>
        <v>550</v>
      </c>
      <c r="O68" s="49" t="n">
        <f aca="false">N68/COLUMNS(B68:M68)</f>
        <v>45.8333333333333</v>
      </c>
    </row>
    <row r="69" s="61" customFormat="true" ht="13.5" hidden="false" customHeight="false" outlineLevel="0" collapsed="false">
      <c r="A69" s="62" t="s">
        <v>336</v>
      </c>
      <c r="B69" s="64"/>
      <c r="C69" s="64"/>
      <c r="D69" s="64" t="n">
        <v>20</v>
      </c>
      <c r="E69" s="64" t="n">
        <v>20</v>
      </c>
      <c r="F69" s="64"/>
      <c r="G69" s="64" t="n">
        <v>20</v>
      </c>
      <c r="H69" s="64" t="n">
        <v>20</v>
      </c>
      <c r="I69" s="64"/>
      <c r="J69" s="64"/>
      <c r="K69" s="64"/>
      <c r="L69" s="64"/>
      <c r="M69" s="64"/>
      <c r="N69" s="49" t="n">
        <f aca="false">SUM(B69:M69)</f>
        <v>80</v>
      </c>
      <c r="O69" s="49" t="n">
        <f aca="false">N69/COLUMNS(B69:M69)</f>
        <v>6.66666666666667</v>
      </c>
    </row>
    <row r="70" s="61" customFormat="true" ht="13.5" hidden="false" customHeight="false" outlineLevel="0" collapsed="false">
      <c r="A70" s="62" t="s">
        <v>337</v>
      </c>
      <c r="B70" s="64"/>
      <c r="C70" s="64"/>
      <c r="D70" s="64" t="n">
        <v>10</v>
      </c>
      <c r="E70" s="64" t="n">
        <v>10</v>
      </c>
      <c r="F70" s="64" t="n">
        <v>10</v>
      </c>
      <c r="G70" s="64" t="n">
        <v>12</v>
      </c>
      <c r="H70" s="64" t="n">
        <v>12</v>
      </c>
      <c r="I70" s="64"/>
      <c r="J70" s="64"/>
      <c r="K70" s="64"/>
      <c r="L70" s="64"/>
      <c r="M70" s="64"/>
      <c r="N70" s="49" t="n">
        <f aca="false">SUM(B70:M70)</f>
        <v>54</v>
      </c>
      <c r="O70" s="49" t="n">
        <f aca="false">N70/COLUMNS(B70:M70)</f>
        <v>4.5</v>
      </c>
    </row>
    <row r="71" s="61" customFormat="true" ht="13.5" hidden="false" customHeight="false" outlineLevel="0" collapsed="false">
      <c r="A71" s="62" t="s">
        <v>338</v>
      </c>
      <c r="B71" s="65"/>
      <c r="C71" s="65"/>
      <c r="D71" s="65"/>
      <c r="E71" s="65"/>
      <c r="F71" s="65"/>
      <c r="G71" s="65"/>
      <c r="H71" s="65"/>
      <c r="I71" s="65"/>
      <c r="J71" s="65"/>
      <c r="K71" s="65"/>
      <c r="L71" s="65"/>
      <c r="M71" s="65"/>
      <c r="N71" s="49" t="n">
        <f aca="false">SUM(B71:M71)</f>
        <v>0</v>
      </c>
      <c r="O71" s="49" t="n">
        <f aca="false">N71/COLUMNS(B71:M71)</f>
        <v>0</v>
      </c>
    </row>
    <row r="72" s="61" customFormat="true" ht="13.5" hidden="false" customHeight="false" outlineLevel="0" collapsed="false">
      <c r="A72" s="70" t="str">
        <f aca="false">"Total "&amp;A67</f>
        <v>Total DAILY LIVING</v>
      </c>
      <c r="B72" s="71" t="n">
        <f aca="false">SUM(B67:B71)</f>
        <v>0</v>
      </c>
      <c r="C72" s="71" t="n">
        <f aca="false">SUM(C67:C71)</f>
        <v>0</v>
      </c>
      <c r="D72" s="71" t="n">
        <f aca="false">SUM(D67:D71)</f>
        <v>130</v>
      </c>
      <c r="E72" s="71" t="n">
        <f aca="false">SUM(E67:E71)</f>
        <v>80</v>
      </c>
      <c r="F72" s="71" t="n">
        <f aca="false">SUM(F67:F71)</f>
        <v>210</v>
      </c>
      <c r="G72" s="71" t="n">
        <f aca="false">SUM(G67:G71)</f>
        <v>132</v>
      </c>
      <c r="H72" s="71" t="n">
        <f aca="false">SUM(H67:H71)</f>
        <v>132</v>
      </c>
      <c r="I72" s="71" t="n">
        <f aca="false">SUM(I67:I71)</f>
        <v>0</v>
      </c>
      <c r="J72" s="71" t="n">
        <f aca="false">SUM(J67:J71)</f>
        <v>0</v>
      </c>
      <c r="K72" s="71" t="n">
        <f aca="false">SUM(K67:K71)</f>
        <v>0</v>
      </c>
      <c r="L72" s="71" t="n">
        <f aca="false">SUM(L67:L71)</f>
        <v>0</v>
      </c>
      <c r="M72" s="71" t="n">
        <f aca="false">SUM(M67:M71)</f>
        <v>0</v>
      </c>
      <c r="N72" s="71" t="n">
        <f aca="false">SUM(B72:M72)</f>
        <v>684</v>
      </c>
      <c r="O72" s="71" t="n">
        <f aca="false">N72/COLUMNS(B72:M72)</f>
        <v>57</v>
      </c>
    </row>
    <row r="73" s="61" customFormat="true" ht="13.5" hidden="false" customHeight="false" outlineLevel="0" collapsed="false">
      <c r="A73" s="72" t="s">
        <v>312</v>
      </c>
      <c r="B73" s="73" t="str">
        <f aca="false">IF(B$5&gt;0,B72/B$5," - ")</f>
        <v> - </v>
      </c>
      <c r="C73" s="73" t="str">
        <f aca="false">IF(C$5&gt;0,C72/C$5," - ")</f>
        <v> - </v>
      </c>
      <c r="D73" s="73" t="n">
        <f aca="false">IF(D$5&gt;0,D72/D$5," - ")</f>
        <v>0.0394606637890737</v>
      </c>
      <c r="E73" s="73" t="n">
        <f aca="false">IF(E$5&gt;0,E72/E$5," - ")</f>
        <v>0.04</v>
      </c>
      <c r="F73" s="73" t="n">
        <f aca="false">IF(F$5&gt;0,F72/F$5," - ")</f>
        <v>0.113513513513514</v>
      </c>
      <c r="G73" s="73" t="n">
        <f aca="false">IF(G$5&gt;0,G72/G$5," - ")</f>
        <v>0.0663316582914573</v>
      </c>
      <c r="H73" s="73" t="n">
        <f aca="false">IF(H$5&gt;0,H72/H$5," - ")</f>
        <v>0.0488888888888889</v>
      </c>
      <c r="I73" s="73" t="str">
        <f aca="false">IF(I$5&gt;0,I72/I$5," - ")</f>
        <v> - </v>
      </c>
      <c r="J73" s="73" t="str">
        <f aca="false">IF(J$5&gt;0,J72/J$5," - ")</f>
        <v> - </v>
      </c>
      <c r="K73" s="73" t="str">
        <f aca="false">IF(K$5&gt;0,K72/K$5," - ")</f>
        <v> - </v>
      </c>
      <c r="L73" s="73" t="str">
        <f aca="false">IF(L$5&gt;0,L72/L$5," - ")</f>
        <v> - </v>
      </c>
      <c r="M73" s="73" t="str">
        <f aca="false">IF(M$5&gt;0,M72/M$5," - ")</f>
        <v> - </v>
      </c>
      <c r="N73" s="73" t="n">
        <f aca="false">IF(N$5&gt;0,N72/N$5," - ")</f>
        <v>0.0577975092991461</v>
      </c>
      <c r="O73" s="73" t="n">
        <f aca="false">IF(O$5&gt;0,O72/O$5," - ")</f>
        <v>0.057797509299146</v>
      </c>
    </row>
    <row r="74" s="61" customFormat="true" ht="14.25" hidden="false" customHeight="false" outlineLevel="0" collapsed="false">
      <c r="A74" s="68" t="s">
        <v>339</v>
      </c>
      <c r="B74" s="69"/>
      <c r="C74" s="69"/>
      <c r="D74" s="69"/>
      <c r="E74" s="69"/>
      <c r="F74" s="69"/>
      <c r="G74" s="69"/>
      <c r="H74" s="69"/>
      <c r="I74" s="69"/>
      <c r="J74" s="69"/>
      <c r="K74" s="69"/>
      <c r="L74" s="69"/>
      <c r="M74" s="69"/>
      <c r="N74" s="69"/>
      <c r="O74" s="69"/>
    </row>
    <row r="75" s="61" customFormat="true" ht="13.5" hidden="false" customHeight="false" outlineLevel="0" collapsed="false">
      <c r="A75" s="62" t="s">
        <v>340</v>
      </c>
      <c r="B75" s="63"/>
      <c r="C75" s="63"/>
      <c r="D75" s="63"/>
      <c r="E75" s="63"/>
      <c r="F75" s="63"/>
      <c r="G75" s="63"/>
      <c r="H75" s="63"/>
      <c r="I75" s="63"/>
      <c r="J75" s="63"/>
      <c r="K75" s="63"/>
      <c r="L75" s="63"/>
      <c r="M75" s="63"/>
      <c r="N75" s="49" t="n">
        <f aca="false">SUM(B75:M75)</f>
        <v>0</v>
      </c>
      <c r="O75" s="49" t="n">
        <f aca="false">N75/COLUMNS(B75:M75)</f>
        <v>0</v>
      </c>
    </row>
    <row r="76" s="61" customFormat="true" ht="13.5" hidden="false" customHeight="false" outlineLevel="0" collapsed="false">
      <c r="A76" s="62" t="s">
        <v>341</v>
      </c>
      <c r="B76" s="65"/>
      <c r="C76" s="65"/>
      <c r="D76" s="65"/>
      <c r="E76" s="65"/>
      <c r="F76" s="65"/>
      <c r="G76" s="65"/>
      <c r="H76" s="65"/>
      <c r="I76" s="65"/>
      <c r="J76" s="65"/>
      <c r="K76" s="65"/>
      <c r="L76" s="65"/>
      <c r="M76" s="65"/>
      <c r="N76" s="49" t="n">
        <f aca="false">SUM(B76:M76)</f>
        <v>0</v>
      </c>
      <c r="O76" s="49" t="n">
        <f aca="false">N76/COLUMNS(B76:M76)</f>
        <v>0</v>
      </c>
    </row>
    <row r="77" s="61" customFormat="true" ht="13.5" hidden="false" customHeight="false" outlineLevel="0" collapsed="false">
      <c r="A77" s="70" t="str">
        <f aca="false">"Total "&amp;A74</f>
        <v>Total CHILDREN</v>
      </c>
      <c r="B77" s="71" t="n">
        <f aca="false">SUM(B74:B76)</f>
        <v>0</v>
      </c>
      <c r="C77" s="71" t="n">
        <f aca="false">SUM(C74:C76)</f>
        <v>0</v>
      </c>
      <c r="D77" s="71" t="n">
        <f aca="false">SUM(D74:D76)</f>
        <v>0</v>
      </c>
      <c r="E77" s="71" t="n">
        <f aca="false">SUM(E74:E76)</f>
        <v>0</v>
      </c>
      <c r="F77" s="71" t="n">
        <f aca="false">SUM(F74:F76)</f>
        <v>0</v>
      </c>
      <c r="G77" s="71" t="n">
        <f aca="false">SUM(G74:G76)</f>
        <v>0</v>
      </c>
      <c r="H77" s="71" t="n">
        <f aca="false">SUM(H74:H76)</f>
        <v>0</v>
      </c>
      <c r="I77" s="71" t="n">
        <f aca="false">SUM(I74:I76)</f>
        <v>0</v>
      </c>
      <c r="J77" s="71" t="n">
        <f aca="false">SUM(J74:J76)</f>
        <v>0</v>
      </c>
      <c r="K77" s="71" t="n">
        <f aca="false">SUM(K74:K76)</f>
        <v>0</v>
      </c>
      <c r="L77" s="71" t="n">
        <f aca="false">SUM(L74:L76)</f>
        <v>0</v>
      </c>
      <c r="M77" s="71" t="n">
        <f aca="false">SUM(M74:M76)</f>
        <v>0</v>
      </c>
      <c r="N77" s="71" t="n">
        <f aca="false">SUM(B77:M77)</f>
        <v>0</v>
      </c>
      <c r="O77" s="71" t="n">
        <f aca="false">N77/COLUMNS(B77:M77)</f>
        <v>0</v>
      </c>
    </row>
    <row r="78" s="61" customFormat="true" ht="13.5" hidden="false" customHeight="false" outlineLevel="0" collapsed="false">
      <c r="A78" s="72" t="s">
        <v>312</v>
      </c>
      <c r="B78" s="73" t="str">
        <f aca="false">IF(B$5&gt;0,B77/B$5," - ")</f>
        <v> - </v>
      </c>
      <c r="C78" s="73" t="str">
        <f aca="false">IF(C$5&gt;0,C77/C$5," - ")</f>
        <v> - </v>
      </c>
      <c r="D78" s="73" t="n">
        <f aca="false">IF(D$5&gt;0,D77/D$5," - ")</f>
        <v>0</v>
      </c>
      <c r="E78" s="73" t="n">
        <f aca="false">IF(E$5&gt;0,E77/E$5," - ")</f>
        <v>0</v>
      </c>
      <c r="F78" s="73" t="n">
        <f aca="false">IF(F$5&gt;0,F77/F$5," - ")</f>
        <v>0</v>
      </c>
      <c r="G78" s="73" t="n">
        <f aca="false">IF(G$5&gt;0,G77/G$5," - ")</f>
        <v>0</v>
      </c>
      <c r="H78" s="73" t="n">
        <f aca="false">IF(H$5&gt;0,H77/H$5," - ")</f>
        <v>0</v>
      </c>
      <c r="I78" s="73" t="str">
        <f aca="false">IF(I$5&gt;0,I77/I$5," - ")</f>
        <v> - </v>
      </c>
      <c r="J78" s="73" t="str">
        <f aca="false">IF(J$5&gt;0,J77/J$5," - ")</f>
        <v> - </v>
      </c>
      <c r="K78" s="73" t="str">
        <f aca="false">IF(K$5&gt;0,K77/K$5," - ")</f>
        <v> - </v>
      </c>
      <c r="L78" s="73" t="str">
        <f aca="false">IF(L$5&gt;0,L77/L$5," - ")</f>
        <v> - </v>
      </c>
      <c r="M78" s="73" t="str">
        <f aca="false">IF(M$5&gt;0,M77/M$5," - ")</f>
        <v> - </v>
      </c>
      <c r="N78" s="73" t="n">
        <f aca="false">IF(N$5&gt;0,N77/N$5," - ")</f>
        <v>0</v>
      </c>
      <c r="O78" s="73" t="n">
        <f aca="false">IF(O$5&gt;0,O77/O$5," - ")</f>
        <v>0</v>
      </c>
    </row>
    <row r="79" s="61" customFormat="true" ht="14.25" hidden="false" customHeight="false" outlineLevel="0" collapsed="false">
      <c r="A79" s="68" t="s">
        <v>342</v>
      </c>
      <c r="B79" s="69"/>
      <c r="C79" s="69"/>
      <c r="D79" s="69"/>
      <c r="E79" s="69"/>
      <c r="F79" s="69"/>
      <c r="G79" s="69"/>
      <c r="H79" s="69"/>
      <c r="I79" s="69"/>
      <c r="J79" s="69"/>
      <c r="K79" s="69"/>
      <c r="L79" s="69"/>
      <c r="M79" s="69"/>
      <c r="N79" s="69"/>
      <c r="O79" s="69"/>
    </row>
    <row r="80" s="61" customFormat="true" ht="13.5" hidden="false" customHeight="false" outlineLevel="0" collapsed="false">
      <c r="A80" s="62" t="s">
        <v>343</v>
      </c>
      <c r="B80" s="64"/>
      <c r="C80" s="64"/>
      <c r="D80" s="64" t="n">
        <v>154</v>
      </c>
      <c r="E80" s="64"/>
      <c r="F80" s="64" t="n">
        <v>5</v>
      </c>
      <c r="G80" s="64"/>
      <c r="H80" s="64"/>
      <c r="I80" s="64"/>
      <c r="J80" s="64"/>
      <c r="K80" s="64"/>
      <c r="L80" s="64"/>
      <c r="M80" s="64"/>
      <c r="N80" s="49" t="n">
        <f aca="false">SUM(B80:M80)</f>
        <v>159</v>
      </c>
      <c r="O80" s="49" t="n">
        <f aca="false">N80/COLUMNS(B80:M80)</f>
        <v>13.25</v>
      </c>
    </row>
    <row r="81" s="61" customFormat="true" ht="13.5" hidden="false" customHeight="false" outlineLevel="0" collapsed="false">
      <c r="A81" s="62" t="s">
        <v>344</v>
      </c>
      <c r="B81" s="65"/>
      <c r="C81" s="65"/>
      <c r="D81" s="65"/>
      <c r="E81" s="65"/>
      <c r="F81" s="65"/>
      <c r="G81" s="65"/>
      <c r="H81" s="65"/>
      <c r="I81" s="65"/>
      <c r="J81" s="65"/>
      <c r="K81" s="65"/>
      <c r="L81" s="65"/>
      <c r="M81" s="65"/>
      <c r="N81" s="49" t="n">
        <f aca="false">SUM(B81:M81)</f>
        <v>0</v>
      </c>
      <c r="O81" s="49" t="n">
        <f aca="false">N81/COLUMNS(B81:M81)</f>
        <v>0</v>
      </c>
    </row>
    <row r="82" s="61" customFormat="true" ht="13.5" hidden="false" customHeight="false" outlineLevel="0" collapsed="false">
      <c r="A82" s="70" t="str">
        <f aca="false">"Total "&amp;A79</f>
        <v>Total OBLIGATIONS</v>
      </c>
      <c r="B82" s="71" t="n">
        <f aca="false">SUM(B79:B81)</f>
        <v>0</v>
      </c>
      <c r="C82" s="71" t="n">
        <f aca="false">SUM(C79:C81)</f>
        <v>0</v>
      </c>
      <c r="D82" s="71" t="n">
        <f aca="false">SUM(D79:D81)</f>
        <v>154</v>
      </c>
      <c r="E82" s="71" t="n">
        <f aca="false">SUM(E79:E81)</f>
        <v>0</v>
      </c>
      <c r="F82" s="71" t="n">
        <f aca="false">SUM(F79:F81)</f>
        <v>5</v>
      </c>
      <c r="G82" s="71" t="n">
        <f aca="false">SUM(G79:G81)</f>
        <v>0</v>
      </c>
      <c r="H82" s="71" t="n">
        <f aca="false">SUM(H79:H81)</f>
        <v>0</v>
      </c>
      <c r="I82" s="71" t="n">
        <f aca="false">SUM(I79:I81)</f>
        <v>0</v>
      </c>
      <c r="J82" s="71" t="n">
        <f aca="false">SUM(J79:J81)</f>
        <v>0</v>
      </c>
      <c r="K82" s="71" t="n">
        <f aca="false">SUM(K79:K81)</f>
        <v>0</v>
      </c>
      <c r="L82" s="71" t="n">
        <f aca="false">SUM(L79:L81)</f>
        <v>0</v>
      </c>
      <c r="M82" s="71" t="n">
        <f aca="false">SUM(M79:M81)</f>
        <v>0</v>
      </c>
      <c r="N82" s="71" t="n">
        <f aca="false">SUM(B82:M82)</f>
        <v>159</v>
      </c>
      <c r="O82" s="71" t="n">
        <f aca="false">N82/COLUMNS(B82:M82)</f>
        <v>13.25</v>
      </c>
    </row>
    <row r="83" s="61" customFormat="true" ht="13.5" hidden="false" customHeight="false" outlineLevel="0" collapsed="false">
      <c r="A83" s="72" t="s">
        <v>312</v>
      </c>
      <c r="B83" s="73" t="str">
        <f aca="false">IF(B$5&gt;0,B82/B$5," - ")</f>
        <v> - </v>
      </c>
      <c r="C83" s="73" t="str">
        <f aca="false">IF(C$5&gt;0,C82/C$5," - ")</f>
        <v> - </v>
      </c>
      <c r="D83" s="73" t="n">
        <f aca="false">IF(D$5&gt;0,D82/D$5," - ")</f>
        <v>0.0467457094116719</v>
      </c>
      <c r="E83" s="73" t="n">
        <f aca="false">IF(E$5&gt;0,E82/E$5," - ")</f>
        <v>0</v>
      </c>
      <c r="F83" s="73" t="n">
        <f aca="false">IF(F$5&gt;0,F82/F$5," - ")</f>
        <v>0.0027027027027027</v>
      </c>
      <c r="G83" s="73" t="n">
        <f aca="false">IF(G$5&gt;0,G82/G$5," - ")</f>
        <v>0</v>
      </c>
      <c r="H83" s="73" t="n">
        <f aca="false">IF(H$5&gt;0,H82/H$5," - ")</f>
        <v>0</v>
      </c>
      <c r="I83" s="73" t="str">
        <f aca="false">IF(I$5&gt;0,I82/I$5," - ")</f>
        <v> - </v>
      </c>
      <c r="J83" s="73" t="str">
        <f aca="false">IF(J$5&gt;0,J82/J$5," - ")</f>
        <v> - </v>
      </c>
      <c r="K83" s="73" t="str">
        <f aca="false">IF(K$5&gt;0,K82/K$5," - ")</f>
        <v> - </v>
      </c>
      <c r="L83" s="73" t="str">
        <f aca="false">IF(L$5&gt;0,L82/L$5," - ")</f>
        <v> - </v>
      </c>
      <c r="M83" s="73" t="str">
        <f aca="false">IF(M$5&gt;0,M82/M$5," - ")</f>
        <v> - </v>
      </c>
      <c r="N83" s="73" t="n">
        <f aca="false">IF(N$5&gt;0,N82/N$5," - ")</f>
        <v>0.0134353859335734</v>
      </c>
      <c r="O83" s="73" t="n">
        <f aca="false">IF(O$5&gt;0,O82/O$5," - ")</f>
        <v>0.0134353859335734</v>
      </c>
    </row>
    <row r="84" s="61" customFormat="true" ht="14.25" hidden="false" customHeight="false" outlineLevel="0" collapsed="false">
      <c r="A84" s="68" t="s">
        <v>345</v>
      </c>
      <c r="B84" s="69"/>
      <c r="C84" s="69"/>
      <c r="D84" s="69"/>
      <c r="E84" s="69"/>
      <c r="F84" s="69"/>
      <c r="G84" s="69"/>
      <c r="H84" s="69"/>
      <c r="I84" s="69"/>
      <c r="J84" s="69"/>
      <c r="K84" s="69"/>
      <c r="L84" s="69"/>
      <c r="M84" s="69"/>
      <c r="N84" s="69"/>
      <c r="O84" s="69"/>
    </row>
    <row r="85" s="61" customFormat="true" ht="13.5" hidden="false" customHeight="false" outlineLevel="0" collapsed="false">
      <c r="A85" s="62" t="s">
        <v>346</v>
      </c>
      <c r="B85" s="63"/>
      <c r="C85" s="63"/>
      <c r="D85" s="63"/>
      <c r="E85" s="63"/>
      <c r="F85" s="63"/>
      <c r="G85" s="63"/>
      <c r="H85" s="63"/>
      <c r="I85" s="63"/>
      <c r="J85" s="63"/>
      <c r="K85" s="63"/>
      <c r="L85" s="63"/>
      <c r="M85" s="63"/>
      <c r="N85" s="49" t="n">
        <f aca="false">SUM(B85:M85)</f>
        <v>0</v>
      </c>
      <c r="O85" s="49" t="n">
        <f aca="false">N85/COLUMNS(B85:M85)</f>
        <v>0</v>
      </c>
    </row>
    <row r="86" s="61" customFormat="true" ht="13.5" hidden="false" customHeight="false" outlineLevel="0" collapsed="false">
      <c r="A86" s="62" t="s">
        <v>347</v>
      </c>
      <c r="B86" s="64"/>
      <c r="C86" s="64"/>
      <c r="D86" s="64"/>
      <c r="E86" s="64"/>
      <c r="F86" s="64"/>
      <c r="G86" s="64"/>
      <c r="H86" s="64"/>
      <c r="I86" s="64"/>
      <c r="J86" s="64"/>
      <c r="K86" s="64"/>
      <c r="L86" s="64"/>
      <c r="M86" s="64"/>
      <c r="N86" s="49" t="n">
        <f aca="false">SUM(B86:M86)</f>
        <v>0</v>
      </c>
      <c r="O86" s="49" t="n">
        <f aca="false">N86/COLUMNS(B86:M86)</f>
        <v>0</v>
      </c>
    </row>
    <row r="87" s="61" customFormat="true" ht="13.5" hidden="false" customHeight="false" outlineLevel="0" collapsed="false">
      <c r="A87" s="62" t="s">
        <v>348</v>
      </c>
      <c r="B87" s="65"/>
      <c r="C87" s="65"/>
      <c r="D87" s="65"/>
      <c r="E87" s="65"/>
      <c r="F87" s="65"/>
      <c r="G87" s="65"/>
      <c r="H87" s="65"/>
      <c r="I87" s="65"/>
      <c r="J87" s="65"/>
      <c r="K87" s="65"/>
      <c r="L87" s="65"/>
      <c r="M87" s="65"/>
      <c r="N87" s="49" t="n">
        <f aca="false">SUM(B87:M87)</f>
        <v>0</v>
      </c>
      <c r="O87" s="49" t="n">
        <f aca="false">N87/COLUMNS(B87:M87)</f>
        <v>0</v>
      </c>
    </row>
    <row r="88" s="61" customFormat="true" ht="13.5" hidden="false" customHeight="false" outlineLevel="0" collapsed="false">
      <c r="A88" s="70" t="str">
        <f aca="false">"Total "&amp;A84</f>
        <v>Total BUSINESS EXPENSE</v>
      </c>
      <c r="B88" s="71" t="n">
        <f aca="false">SUM(B84:B87)</f>
        <v>0</v>
      </c>
      <c r="C88" s="71" t="n">
        <f aca="false">SUM(C84:C87)</f>
        <v>0</v>
      </c>
      <c r="D88" s="71" t="n">
        <f aca="false">SUM(D84:D87)</f>
        <v>0</v>
      </c>
      <c r="E88" s="71" t="n">
        <f aca="false">SUM(E84:E87)</f>
        <v>0</v>
      </c>
      <c r="F88" s="71" t="n">
        <f aca="false">SUM(F84:F87)</f>
        <v>0</v>
      </c>
      <c r="G88" s="71" t="n">
        <f aca="false">SUM(G84:G87)</f>
        <v>0</v>
      </c>
      <c r="H88" s="71" t="n">
        <f aca="false">SUM(H84:H87)</f>
        <v>0</v>
      </c>
      <c r="I88" s="71" t="n">
        <f aca="false">SUM(I84:I87)</f>
        <v>0</v>
      </c>
      <c r="J88" s="71" t="n">
        <f aca="false">SUM(J84:J87)</f>
        <v>0</v>
      </c>
      <c r="K88" s="71" t="n">
        <f aca="false">SUM(K84:K87)</f>
        <v>0</v>
      </c>
      <c r="L88" s="71" t="n">
        <f aca="false">SUM(L84:L87)</f>
        <v>0</v>
      </c>
      <c r="M88" s="71" t="n">
        <f aca="false">SUM(M84:M87)</f>
        <v>0</v>
      </c>
      <c r="N88" s="71" t="n">
        <f aca="false">SUM(B88:M88)</f>
        <v>0</v>
      </c>
      <c r="O88" s="71" t="n">
        <f aca="false">N88/COLUMNS(B88:M88)</f>
        <v>0</v>
      </c>
    </row>
    <row r="89" s="61" customFormat="true" ht="13.5" hidden="false" customHeight="false" outlineLevel="0" collapsed="false">
      <c r="A89" s="72" t="s">
        <v>312</v>
      </c>
      <c r="B89" s="73" t="str">
        <f aca="false">IF(B$5&gt;0,B88/B$5," - ")</f>
        <v> - </v>
      </c>
      <c r="C89" s="73" t="str">
        <f aca="false">IF(C$5&gt;0,C88/C$5," - ")</f>
        <v> - </v>
      </c>
      <c r="D89" s="73" t="n">
        <f aca="false">IF(D$5&gt;0,D88/D$5," - ")</f>
        <v>0</v>
      </c>
      <c r="E89" s="73" t="n">
        <f aca="false">IF(E$5&gt;0,E88/E$5," - ")</f>
        <v>0</v>
      </c>
      <c r="F89" s="73" t="n">
        <f aca="false">IF(F$5&gt;0,F88/F$5," - ")</f>
        <v>0</v>
      </c>
      <c r="G89" s="73" t="n">
        <f aca="false">IF(G$5&gt;0,G88/G$5," - ")</f>
        <v>0</v>
      </c>
      <c r="H89" s="73" t="n">
        <f aca="false">IF(H$5&gt;0,H88/H$5," - ")</f>
        <v>0</v>
      </c>
      <c r="I89" s="73" t="str">
        <f aca="false">IF(I$5&gt;0,I88/I$5," - ")</f>
        <v> - </v>
      </c>
      <c r="J89" s="73" t="str">
        <f aca="false">IF(J$5&gt;0,J88/J$5," - ")</f>
        <v> - </v>
      </c>
      <c r="K89" s="73" t="str">
        <f aca="false">IF(K$5&gt;0,K88/K$5," - ")</f>
        <v> - </v>
      </c>
      <c r="L89" s="73" t="str">
        <f aca="false">IF(L$5&gt;0,L88/L$5," - ")</f>
        <v> - </v>
      </c>
      <c r="M89" s="73" t="str">
        <f aca="false">IF(M$5&gt;0,M88/M$5," - ")</f>
        <v> - </v>
      </c>
      <c r="N89" s="73" t="n">
        <f aca="false">IF(N$5&gt;0,N88/N$5," - ")</f>
        <v>0</v>
      </c>
      <c r="O89" s="73" t="n">
        <f aca="false">IF(O$5&gt;0,O88/O$5," - ")</f>
        <v>0</v>
      </c>
    </row>
    <row r="90" s="61" customFormat="true" ht="14.25" hidden="false" customHeight="false" outlineLevel="0" collapsed="false">
      <c r="A90" s="68" t="s">
        <v>349</v>
      </c>
      <c r="B90" s="69"/>
      <c r="C90" s="69"/>
      <c r="D90" s="69"/>
      <c r="E90" s="69"/>
      <c r="F90" s="69"/>
      <c r="G90" s="69"/>
      <c r="H90" s="69"/>
      <c r="I90" s="69"/>
      <c r="J90" s="69"/>
      <c r="K90" s="69"/>
      <c r="L90" s="69"/>
      <c r="M90" s="69"/>
      <c r="N90" s="69"/>
      <c r="O90" s="69"/>
    </row>
    <row r="91" s="61" customFormat="true" ht="13.5" hidden="false" customHeight="false" outlineLevel="0" collapsed="false">
      <c r="A91" s="62" t="s">
        <v>350</v>
      </c>
      <c r="B91" s="63"/>
      <c r="C91" s="63"/>
      <c r="D91" s="63" t="n">
        <v>100</v>
      </c>
      <c r="E91" s="63" t="n">
        <v>100</v>
      </c>
      <c r="F91" s="63" t="n">
        <v>150</v>
      </c>
      <c r="G91" s="63" t="n">
        <v>150</v>
      </c>
      <c r="H91" s="63" t="n">
        <v>150</v>
      </c>
      <c r="I91" s="63"/>
      <c r="J91" s="63"/>
      <c r="K91" s="63"/>
      <c r="L91" s="63"/>
      <c r="M91" s="63"/>
      <c r="N91" s="49" t="n">
        <f aca="false">SUM(B91:M91)</f>
        <v>650</v>
      </c>
      <c r="O91" s="49" t="n">
        <f aca="false">N91/COLUMNS(B91:M91)</f>
        <v>54.1666666666667</v>
      </c>
    </row>
    <row r="92" s="61" customFormat="true" ht="13.5" hidden="false" customHeight="false" outlineLevel="0" collapsed="false">
      <c r="A92" s="62" t="s">
        <v>351</v>
      </c>
      <c r="B92" s="64"/>
      <c r="C92" s="64"/>
      <c r="D92" s="64"/>
      <c r="E92" s="64"/>
      <c r="F92" s="64"/>
      <c r="G92" s="64"/>
      <c r="H92" s="64"/>
      <c r="I92" s="64"/>
      <c r="J92" s="64"/>
      <c r="K92" s="64"/>
      <c r="L92" s="64"/>
      <c r="M92" s="64"/>
      <c r="N92" s="49" t="n">
        <f aca="false">SUM(B92:M92)</f>
        <v>0</v>
      </c>
      <c r="O92" s="49" t="n">
        <f aca="false">N92/COLUMNS(B92:M92)</f>
        <v>0</v>
      </c>
    </row>
    <row r="93" s="61" customFormat="true" ht="13.5" hidden="false" customHeight="false" outlineLevel="0" collapsed="false">
      <c r="A93" s="62" t="s">
        <v>352</v>
      </c>
      <c r="B93" s="64"/>
      <c r="C93" s="64"/>
      <c r="D93" s="64"/>
      <c r="E93" s="64"/>
      <c r="F93" s="64"/>
      <c r="G93" s="64"/>
      <c r="H93" s="64"/>
      <c r="I93" s="64"/>
      <c r="J93" s="64"/>
      <c r="K93" s="64"/>
      <c r="L93" s="64"/>
      <c r="M93" s="64"/>
      <c r="N93" s="49" t="n">
        <f aca="false">SUM(B93:M93)</f>
        <v>0</v>
      </c>
      <c r="O93" s="49" t="n">
        <f aca="false">N93/COLUMNS(B93:M93)</f>
        <v>0</v>
      </c>
    </row>
    <row r="94" s="61" customFormat="true" ht="13.5" hidden="false" customHeight="false" outlineLevel="0" collapsed="false">
      <c r="A94" s="62" t="s">
        <v>353</v>
      </c>
      <c r="B94" s="64"/>
      <c r="C94" s="64"/>
      <c r="D94" s="64"/>
      <c r="E94" s="64"/>
      <c r="F94" s="64"/>
      <c r="G94" s="64"/>
      <c r="H94" s="64"/>
      <c r="I94" s="64"/>
      <c r="J94" s="64"/>
      <c r="K94" s="64"/>
      <c r="L94" s="64"/>
      <c r="M94" s="64"/>
      <c r="N94" s="49" t="n">
        <f aca="false">SUM(B94:M94)</f>
        <v>0</v>
      </c>
      <c r="O94" s="49" t="n">
        <f aca="false">N94/COLUMNS(B94:M94)</f>
        <v>0</v>
      </c>
    </row>
    <row r="95" s="61" customFormat="true" ht="13.5" hidden="false" customHeight="false" outlineLevel="0" collapsed="false">
      <c r="A95" s="62" t="s">
        <v>354</v>
      </c>
      <c r="B95" s="64"/>
      <c r="C95" s="64"/>
      <c r="D95" s="64"/>
      <c r="E95" s="64"/>
      <c r="F95" s="64"/>
      <c r="G95" s="64"/>
      <c r="H95" s="64"/>
      <c r="I95" s="64"/>
      <c r="J95" s="64"/>
      <c r="K95" s="64"/>
      <c r="L95" s="64"/>
      <c r="M95" s="64"/>
      <c r="N95" s="49" t="n">
        <f aca="false">SUM(B95:M95)</f>
        <v>0</v>
      </c>
      <c r="O95" s="49" t="n">
        <f aca="false">N95/COLUMNS(B95:M95)</f>
        <v>0</v>
      </c>
    </row>
    <row r="96" s="61" customFormat="true" ht="13.5" hidden="false" customHeight="false" outlineLevel="0" collapsed="false">
      <c r="A96" s="62" t="s">
        <v>355</v>
      </c>
      <c r="B96" s="64"/>
      <c r="C96" s="64"/>
      <c r="D96" s="64" t="n">
        <v>10</v>
      </c>
      <c r="E96" s="64" t="n">
        <v>10</v>
      </c>
      <c r="F96" s="64" t="n">
        <v>10</v>
      </c>
      <c r="G96" s="64" t="n">
        <v>12</v>
      </c>
      <c r="H96" s="64" t="n">
        <v>10</v>
      </c>
      <c r="I96" s="64"/>
      <c r="J96" s="64"/>
      <c r="K96" s="64"/>
      <c r="L96" s="64"/>
      <c r="M96" s="64"/>
      <c r="N96" s="49" t="n">
        <f aca="false">SUM(B96:M96)</f>
        <v>52</v>
      </c>
      <c r="O96" s="49" t="n">
        <f aca="false">N96/COLUMNS(B96:M96)</f>
        <v>4.33333333333333</v>
      </c>
    </row>
    <row r="97" s="61" customFormat="true" ht="13.5" hidden="false" customHeight="false" outlineLevel="0" collapsed="false">
      <c r="A97" s="62" t="s">
        <v>356</v>
      </c>
      <c r="B97" s="64"/>
      <c r="C97" s="64"/>
      <c r="D97" s="64"/>
      <c r="E97" s="64"/>
      <c r="F97" s="64"/>
      <c r="G97" s="64"/>
      <c r="H97" s="64"/>
      <c r="I97" s="64"/>
      <c r="J97" s="64"/>
      <c r="K97" s="64"/>
      <c r="L97" s="64"/>
      <c r="M97" s="64"/>
      <c r="N97" s="49" t="n">
        <f aca="false">SUM(B97:M97)</f>
        <v>0</v>
      </c>
      <c r="O97" s="49" t="n">
        <f aca="false">N97/COLUMNS(B97:M97)</f>
        <v>0</v>
      </c>
    </row>
    <row r="98" s="61" customFormat="true" ht="13.5" hidden="false" customHeight="false" outlineLevel="0" collapsed="false">
      <c r="A98" s="62" t="s">
        <v>357</v>
      </c>
      <c r="B98" s="64"/>
      <c r="C98" s="64"/>
      <c r="D98" s="64"/>
      <c r="E98" s="64"/>
      <c r="F98" s="64"/>
      <c r="G98" s="64"/>
      <c r="H98" s="64"/>
      <c r="I98" s="64"/>
      <c r="J98" s="64"/>
      <c r="K98" s="64"/>
      <c r="L98" s="64"/>
      <c r="M98" s="64"/>
      <c r="N98" s="49" t="n">
        <f aca="false">SUM(B98:M98)</f>
        <v>0</v>
      </c>
      <c r="O98" s="49" t="n">
        <f aca="false">N98/COLUMNS(B98:M98)</f>
        <v>0</v>
      </c>
    </row>
    <row r="99" s="61" customFormat="true" ht="13.5" hidden="false" customHeight="false" outlineLevel="0" collapsed="false">
      <c r="A99" s="62" t="s">
        <v>358</v>
      </c>
      <c r="B99" s="64"/>
      <c r="C99" s="64"/>
      <c r="D99" s="64"/>
      <c r="E99" s="64"/>
      <c r="F99" s="64"/>
      <c r="G99" s="64"/>
      <c r="H99" s="64"/>
      <c r="I99" s="64"/>
      <c r="J99" s="64"/>
      <c r="K99" s="64"/>
      <c r="L99" s="64"/>
      <c r="M99" s="64"/>
      <c r="N99" s="49" t="n">
        <f aca="false">SUM(B99:M99)</f>
        <v>0</v>
      </c>
      <c r="O99" s="49" t="n">
        <f aca="false">N99/COLUMNS(B99:M99)</f>
        <v>0</v>
      </c>
    </row>
    <row r="100" s="61" customFormat="true" ht="13.5" hidden="false" customHeight="false" outlineLevel="0" collapsed="false">
      <c r="A100" s="62" t="s">
        <v>359</v>
      </c>
      <c r="B100" s="64"/>
      <c r="C100" s="64"/>
      <c r="D100" s="64"/>
      <c r="E100" s="64"/>
      <c r="F100" s="64"/>
      <c r="G100" s="64"/>
      <c r="H100" s="64"/>
      <c r="I100" s="64"/>
      <c r="J100" s="64"/>
      <c r="K100" s="64"/>
      <c r="L100" s="64"/>
      <c r="M100" s="64"/>
      <c r="N100" s="49" t="n">
        <f aca="false">SUM(B100:M100)</f>
        <v>0</v>
      </c>
      <c r="O100" s="49" t="n">
        <f aca="false">N100/COLUMNS(B100:M100)</f>
        <v>0</v>
      </c>
    </row>
    <row r="101" s="61" customFormat="true" ht="13.5" hidden="false" customHeight="false" outlineLevel="0" collapsed="false">
      <c r="A101" s="62" t="s">
        <v>360</v>
      </c>
      <c r="B101" s="64"/>
      <c r="C101" s="64"/>
      <c r="D101" s="64"/>
      <c r="E101" s="64"/>
      <c r="F101" s="64"/>
      <c r="G101" s="64"/>
      <c r="H101" s="64"/>
      <c r="I101" s="64"/>
      <c r="J101" s="64"/>
      <c r="K101" s="64"/>
      <c r="L101" s="64"/>
      <c r="M101" s="64"/>
      <c r="N101" s="49" t="n">
        <f aca="false">SUM(B101:M101)</f>
        <v>0</v>
      </c>
      <c r="O101" s="49" t="n">
        <f aca="false">N101/COLUMNS(B101:M101)</f>
        <v>0</v>
      </c>
    </row>
    <row r="102" s="61" customFormat="true" ht="13.5" hidden="false" customHeight="false" outlineLevel="0" collapsed="false">
      <c r="A102" s="62" t="s">
        <v>361</v>
      </c>
      <c r="B102" s="64"/>
      <c r="C102" s="64"/>
      <c r="D102" s="64"/>
      <c r="E102" s="64"/>
      <c r="F102" s="64"/>
      <c r="G102" s="64"/>
      <c r="H102" s="64"/>
      <c r="I102" s="64"/>
      <c r="J102" s="64"/>
      <c r="K102" s="64"/>
      <c r="L102" s="64"/>
      <c r="M102" s="64"/>
      <c r="N102" s="49" t="n">
        <f aca="false">SUM(B102:M102)</f>
        <v>0</v>
      </c>
      <c r="O102" s="49" t="n">
        <f aca="false">N102/COLUMNS(B102:M102)</f>
        <v>0</v>
      </c>
    </row>
    <row r="103" s="61" customFormat="true" ht="13.5" hidden="false" customHeight="false" outlineLevel="0" collapsed="false">
      <c r="A103" s="62" t="s">
        <v>362</v>
      </c>
      <c r="B103" s="64"/>
      <c r="C103" s="64"/>
      <c r="D103" s="64"/>
      <c r="E103" s="64"/>
      <c r="F103" s="64"/>
      <c r="G103" s="64"/>
      <c r="H103" s="64"/>
      <c r="I103" s="64"/>
      <c r="J103" s="64"/>
      <c r="K103" s="64"/>
      <c r="L103" s="64"/>
      <c r="M103" s="64"/>
      <c r="N103" s="49" t="n">
        <f aca="false">SUM(B103:M103)</f>
        <v>0</v>
      </c>
      <c r="O103" s="49" t="n">
        <f aca="false">N103/COLUMNS(B103:M103)</f>
        <v>0</v>
      </c>
    </row>
    <row r="104" s="61" customFormat="true" ht="13.5" hidden="false" customHeight="false" outlineLevel="0" collapsed="false">
      <c r="A104" s="62" t="s">
        <v>363</v>
      </c>
      <c r="B104" s="65"/>
      <c r="C104" s="65"/>
      <c r="D104" s="65"/>
      <c r="E104" s="65"/>
      <c r="F104" s="65"/>
      <c r="G104" s="65"/>
      <c r="H104" s="65"/>
      <c r="I104" s="65"/>
      <c r="J104" s="65"/>
      <c r="K104" s="65"/>
      <c r="L104" s="65"/>
      <c r="M104" s="65"/>
      <c r="N104" s="49" t="n">
        <f aca="false">SUM(B104:M104)</f>
        <v>0</v>
      </c>
      <c r="O104" s="49" t="n">
        <f aca="false">N104/COLUMNS(B104:M104)</f>
        <v>0</v>
      </c>
    </row>
    <row r="105" s="61" customFormat="true" ht="13.5" hidden="false" customHeight="false" outlineLevel="0" collapsed="false">
      <c r="A105" s="70" t="str">
        <f aca="false">"Total "&amp;A90</f>
        <v>Total ENTERTAINMENT</v>
      </c>
      <c r="B105" s="71" t="n">
        <f aca="false">SUM(B90:B104)</f>
        <v>0</v>
      </c>
      <c r="C105" s="71" t="n">
        <f aca="false">SUM(C90:C104)</f>
        <v>0</v>
      </c>
      <c r="D105" s="71" t="n">
        <f aca="false">SUM(D90:D104)</f>
        <v>110</v>
      </c>
      <c r="E105" s="71" t="n">
        <f aca="false">SUM(E90:E104)</f>
        <v>110</v>
      </c>
      <c r="F105" s="71" t="n">
        <f aca="false">SUM(F90:F104)</f>
        <v>160</v>
      </c>
      <c r="G105" s="71" t="n">
        <f aca="false">SUM(G90:G104)</f>
        <v>162</v>
      </c>
      <c r="H105" s="71" t="n">
        <f aca="false">SUM(H90:H104)</f>
        <v>160</v>
      </c>
      <c r="I105" s="71" t="n">
        <f aca="false">SUM(I90:I104)</f>
        <v>0</v>
      </c>
      <c r="J105" s="71" t="n">
        <f aca="false">SUM(J90:J104)</f>
        <v>0</v>
      </c>
      <c r="K105" s="71" t="n">
        <f aca="false">SUM(K90:K104)</f>
        <v>0</v>
      </c>
      <c r="L105" s="71" t="n">
        <f aca="false">SUM(L90:L104)</f>
        <v>0</v>
      </c>
      <c r="M105" s="71" t="n">
        <f aca="false">SUM(M90:M104)</f>
        <v>0</v>
      </c>
      <c r="N105" s="71" t="n">
        <f aca="false">SUM(B105:M105)</f>
        <v>702</v>
      </c>
      <c r="O105" s="71" t="n">
        <f aca="false">N105/COLUMNS(B105:M105)</f>
        <v>58.5</v>
      </c>
    </row>
    <row r="106" s="61" customFormat="true" ht="13.5" hidden="false" customHeight="false" outlineLevel="0" collapsed="false">
      <c r="A106" s="72" t="s">
        <v>312</v>
      </c>
      <c r="B106" s="73" t="str">
        <f aca="false">IF(B$5&gt;0,B105/B$5," - ")</f>
        <v> - </v>
      </c>
      <c r="C106" s="73" t="str">
        <f aca="false">IF(C$5&gt;0,C105/C$5," - ")</f>
        <v> - </v>
      </c>
      <c r="D106" s="73" t="n">
        <f aca="false">IF(D$5&gt;0,D105/D$5," - ")</f>
        <v>0.0333897924369085</v>
      </c>
      <c r="E106" s="73" t="n">
        <f aca="false">IF(E$5&gt;0,E105/E$5," - ")</f>
        <v>0.055</v>
      </c>
      <c r="F106" s="73" t="n">
        <f aca="false">IF(F$5&gt;0,F105/F$5," - ")</f>
        <v>0.0864864864864865</v>
      </c>
      <c r="G106" s="73" t="n">
        <f aca="false">IF(G$5&gt;0,G105/G$5," - ")</f>
        <v>0.0814070351758794</v>
      </c>
      <c r="H106" s="73" t="n">
        <f aca="false">IF(H$5&gt;0,H105/H$5," - ")</f>
        <v>0.0592592592592593</v>
      </c>
      <c r="I106" s="73" t="str">
        <f aca="false">IF(I$5&gt;0,I105/I$5," - ")</f>
        <v> - </v>
      </c>
      <c r="J106" s="73" t="str">
        <f aca="false">IF(J$5&gt;0,J105/J$5," - ")</f>
        <v> - </v>
      </c>
      <c r="K106" s="73" t="str">
        <f aca="false">IF(K$5&gt;0,K105/K$5," - ")</f>
        <v> - </v>
      </c>
      <c r="L106" s="73" t="str">
        <f aca="false">IF(L$5&gt;0,L105/L$5," - ")</f>
        <v> - </v>
      </c>
      <c r="M106" s="73" t="str">
        <f aca="false">IF(M$5&gt;0,M105/M$5," - ")</f>
        <v> - </v>
      </c>
      <c r="N106" s="73" t="n">
        <f aca="false">IF(N$5&gt;0,N105/N$5," - ")</f>
        <v>0.0593184963859657</v>
      </c>
      <c r="O106" s="73" t="n">
        <f aca="false">IF(O$5&gt;0,O105/O$5," - ")</f>
        <v>0.0593184963859657</v>
      </c>
    </row>
    <row r="107" s="61" customFormat="true" ht="14.25" hidden="false" customHeight="false" outlineLevel="0" collapsed="false">
      <c r="A107" s="68" t="s">
        <v>364</v>
      </c>
      <c r="B107" s="69"/>
      <c r="C107" s="69"/>
      <c r="D107" s="69"/>
      <c r="E107" s="69"/>
      <c r="F107" s="69"/>
      <c r="G107" s="69"/>
      <c r="H107" s="69"/>
      <c r="I107" s="69"/>
      <c r="J107" s="69"/>
      <c r="K107" s="69"/>
      <c r="L107" s="69"/>
      <c r="M107" s="69"/>
      <c r="N107" s="69"/>
      <c r="O107" s="69"/>
    </row>
    <row r="108" s="61" customFormat="true" ht="13.5" hidden="false" customHeight="false" outlineLevel="0" collapsed="false">
      <c r="A108" s="62" t="s">
        <v>365</v>
      </c>
      <c r="B108" s="64"/>
      <c r="C108" s="64"/>
      <c r="D108" s="64" t="n">
        <v>25</v>
      </c>
      <c r="E108" s="64" t="n">
        <v>25</v>
      </c>
      <c r="F108" s="64" t="n">
        <v>25</v>
      </c>
      <c r="G108" s="64" t="n">
        <v>25</v>
      </c>
      <c r="H108" s="64" t="n">
        <v>25</v>
      </c>
      <c r="I108" s="64"/>
      <c r="J108" s="64"/>
      <c r="K108" s="64"/>
      <c r="L108" s="64"/>
      <c r="M108" s="64"/>
      <c r="N108" s="49" t="n">
        <f aca="false">SUM(B108:M108)</f>
        <v>125</v>
      </c>
      <c r="O108" s="49" t="n">
        <f aca="false">N108/COLUMNS(B108:M108)</f>
        <v>10.4166666666667</v>
      </c>
    </row>
    <row r="109" s="61" customFormat="true" ht="13.5" hidden="false" customHeight="false" outlineLevel="0" collapsed="false">
      <c r="A109" s="62" t="s">
        <v>366</v>
      </c>
      <c r="B109" s="65"/>
      <c r="C109" s="65"/>
      <c r="D109" s="65"/>
      <c r="E109" s="65"/>
      <c r="F109" s="65"/>
      <c r="G109" s="65"/>
      <c r="H109" s="65"/>
      <c r="I109" s="65"/>
      <c r="J109" s="65"/>
      <c r="K109" s="65"/>
      <c r="L109" s="65"/>
      <c r="M109" s="65"/>
      <c r="N109" s="49" t="n">
        <f aca="false">SUM(B109:M109)</f>
        <v>0</v>
      </c>
      <c r="O109" s="49" t="n">
        <f aca="false">N109/COLUMNS(B109:M109)</f>
        <v>0</v>
      </c>
    </row>
    <row r="110" s="61" customFormat="true" ht="13.5" hidden="false" customHeight="false" outlineLevel="0" collapsed="false">
      <c r="A110" s="70" t="str">
        <f aca="false">"Total "&amp;A107</f>
        <v>Total SUBSCRIPTIONS</v>
      </c>
      <c r="B110" s="71" t="n">
        <f aca="false">SUM(B107:B109)</f>
        <v>0</v>
      </c>
      <c r="C110" s="71" t="n">
        <f aca="false">SUM(C107:C109)</f>
        <v>0</v>
      </c>
      <c r="D110" s="71" t="n">
        <f aca="false">SUM(D107:D109)</f>
        <v>25</v>
      </c>
      <c r="E110" s="71" t="n">
        <f aca="false">SUM(E107:E109)</f>
        <v>25</v>
      </c>
      <c r="F110" s="71" t="n">
        <f aca="false">SUM(F107:F109)</f>
        <v>25</v>
      </c>
      <c r="G110" s="71" t="n">
        <f aca="false">SUM(G107:G109)</f>
        <v>25</v>
      </c>
      <c r="H110" s="71" t="n">
        <f aca="false">SUM(H107:H109)</f>
        <v>25</v>
      </c>
      <c r="I110" s="71" t="n">
        <f aca="false">SUM(I107:I109)</f>
        <v>0</v>
      </c>
      <c r="J110" s="71" t="n">
        <f aca="false">SUM(J107:J109)</f>
        <v>0</v>
      </c>
      <c r="K110" s="71" t="n">
        <f aca="false">SUM(K107:K109)</f>
        <v>0</v>
      </c>
      <c r="L110" s="71" t="n">
        <f aca="false">SUM(L107:L109)</f>
        <v>0</v>
      </c>
      <c r="M110" s="71" t="n">
        <f aca="false">SUM(M107:M109)</f>
        <v>0</v>
      </c>
      <c r="N110" s="71" t="n">
        <f aca="false">SUM(B110:M110)</f>
        <v>125</v>
      </c>
      <c r="O110" s="71" t="n">
        <f aca="false">N110/COLUMNS(B110:M110)</f>
        <v>10.4166666666667</v>
      </c>
    </row>
    <row r="111" s="61" customFormat="true" ht="13.5" hidden="false" customHeight="false" outlineLevel="0" collapsed="false">
      <c r="A111" s="72" t="s">
        <v>312</v>
      </c>
      <c r="B111" s="73" t="str">
        <f aca="false">IF(B$5&gt;0,B110/B$5," - ")</f>
        <v> - </v>
      </c>
      <c r="C111" s="73" t="str">
        <f aca="false">IF(C$5&gt;0,C110/C$5," - ")</f>
        <v> - </v>
      </c>
      <c r="D111" s="73" t="n">
        <f aca="false">IF(D$5&gt;0,D110/D$5," - ")</f>
        <v>0.00758858919020647</v>
      </c>
      <c r="E111" s="73" t="n">
        <f aca="false">IF(E$5&gt;0,E110/E$5," - ")</f>
        <v>0.0125</v>
      </c>
      <c r="F111" s="73" t="n">
        <f aca="false">IF(F$5&gt;0,F110/F$5," - ")</f>
        <v>0.0135135135135135</v>
      </c>
      <c r="G111" s="73" t="n">
        <f aca="false">IF(G$5&gt;0,G110/G$5," - ")</f>
        <v>0.0125628140703518</v>
      </c>
      <c r="H111" s="73" t="n">
        <f aca="false">IF(H$5&gt;0,H110/H$5," - ")</f>
        <v>0.00925925925925926</v>
      </c>
      <c r="I111" s="73" t="str">
        <f aca="false">IF(I$5&gt;0,I110/I$5," - ")</f>
        <v> - </v>
      </c>
      <c r="J111" s="73" t="str">
        <f aca="false">IF(J$5&gt;0,J110/J$5," - ")</f>
        <v> - </v>
      </c>
      <c r="K111" s="73" t="str">
        <f aca="false">IF(K$5&gt;0,K110/K$5," - ")</f>
        <v> - </v>
      </c>
      <c r="L111" s="73" t="str">
        <f aca="false">IF(L$5&gt;0,L110/L$5," - ")</f>
        <v> - </v>
      </c>
      <c r="M111" s="73" t="str">
        <f aca="false">IF(M$5&gt;0,M110/M$5," - ")</f>
        <v> - </v>
      </c>
      <c r="N111" s="73" t="n">
        <f aca="false">IF(N$5&gt;0,N110/N$5," - ")</f>
        <v>0.0105624103251363</v>
      </c>
      <c r="O111" s="73" t="n">
        <f aca="false">IF(O$5&gt;0,O110/O$5," - ")</f>
        <v>0.0105624103251363</v>
      </c>
    </row>
    <row r="112" s="61" customFormat="true" ht="14.25" hidden="false" customHeight="false" outlineLevel="0" collapsed="false">
      <c r="A112" s="68" t="s">
        <v>367</v>
      </c>
      <c r="B112" s="69"/>
      <c r="C112" s="69"/>
      <c r="D112" s="69"/>
      <c r="E112" s="69"/>
      <c r="F112" s="69"/>
      <c r="G112" s="69"/>
      <c r="H112" s="69"/>
      <c r="I112" s="69"/>
      <c r="J112" s="69"/>
      <c r="K112" s="69"/>
      <c r="L112" s="69"/>
      <c r="M112" s="69"/>
      <c r="N112" s="69"/>
      <c r="O112" s="69"/>
    </row>
    <row r="113" s="61" customFormat="true" ht="13.5" hidden="false" customHeight="false" outlineLevel="0" collapsed="false">
      <c r="A113" s="62" t="s">
        <v>368</v>
      </c>
      <c r="B113" s="65"/>
      <c r="C113" s="65"/>
      <c r="D113" s="65" t="n">
        <v>10</v>
      </c>
      <c r="E113" s="65" t="n">
        <v>10</v>
      </c>
      <c r="F113" s="65" t="n">
        <v>10</v>
      </c>
      <c r="G113" s="65" t="n">
        <v>10</v>
      </c>
      <c r="H113" s="65" t="n">
        <v>10</v>
      </c>
      <c r="I113" s="65"/>
      <c r="J113" s="65"/>
      <c r="K113" s="65"/>
      <c r="L113" s="65"/>
      <c r="M113" s="65"/>
      <c r="N113" s="49" t="n">
        <f aca="false">SUM(B113:M113)</f>
        <v>50</v>
      </c>
      <c r="O113" s="49" t="n">
        <f aca="false">N113/COLUMNS(B113:M113)</f>
        <v>4.16666666666667</v>
      </c>
    </row>
    <row r="114" s="61" customFormat="true" ht="13.5" hidden="false" customHeight="false" outlineLevel="0" collapsed="false">
      <c r="A114" s="70" t="str">
        <f aca="false">"Total "&amp;A112</f>
        <v>Total MISCELLANEOUS</v>
      </c>
      <c r="B114" s="71" t="n">
        <f aca="false">SUM(B112:B113)</f>
        <v>0</v>
      </c>
      <c r="C114" s="71" t="n">
        <f aca="false">SUM(C112:C113)</f>
        <v>0</v>
      </c>
      <c r="D114" s="71" t="n">
        <f aca="false">SUM(D112:D113)</f>
        <v>10</v>
      </c>
      <c r="E114" s="71" t="n">
        <f aca="false">SUM(E112:E113)</f>
        <v>10</v>
      </c>
      <c r="F114" s="71" t="n">
        <f aca="false">SUM(F112:F113)</f>
        <v>10</v>
      </c>
      <c r="G114" s="71" t="n">
        <f aca="false">SUM(G112:G113)</f>
        <v>10</v>
      </c>
      <c r="H114" s="71" t="n">
        <f aca="false">SUM(H112:H113)</f>
        <v>10</v>
      </c>
      <c r="I114" s="71" t="n">
        <f aca="false">SUM(I112:I113)</f>
        <v>0</v>
      </c>
      <c r="J114" s="71" t="n">
        <f aca="false">SUM(J112:J113)</f>
        <v>0</v>
      </c>
      <c r="K114" s="71" t="n">
        <f aca="false">SUM(K112:K113)</f>
        <v>0</v>
      </c>
      <c r="L114" s="71" t="n">
        <f aca="false">SUM(L112:L113)</f>
        <v>0</v>
      </c>
      <c r="M114" s="71" t="n">
        <f aca="false">SUM(M112:M113)</f>
        <v>0</v>
      </c>
      <c r="N114" s="71" t="n">
        <f aca="false">SUM(B114:M114)</f>
        <v>50</v>
      </c>
      <c r="O114" s="71" t="n">
        <f aca="false">N114/COLUMNS(B114:M114)</f>
        <v>4.16666666666667</v>
      </c>
    </row>
    <row r="115" s="61" customFormat="true" ht="13.5" hidden="false" customHeight="false" outlineLevel="0" collapsed="false">
      <c r="A115" s="72" t="s">
        <v>312</v>
      </c>
      <c r="B115" s="73" t="str">
        <f aca="false">IF(B$5&gt;0,B114/B$5," - ")</f>
        <v> - </v>
      </c>
      <c r="C115" s="73" t="str">
        <f aca="false">IF(C$5&gt;0,C114/C$5," - ")</f>
        <v> - </v>
      </c>
      <c r="D115" s="73" t="n">
        <f aca="false">IF(D$5&gt;0,D114/D$5," - ")</f>
        <v>0.00303543567608259</v>
      </c>
      <c r="E115" s="73" t="n">
        <f aca="false">IF(E$5&gt;0,E114/E$5," - ")</f>
        <v>0.005</v>
      </c>
      <c r="F115" s="73" t="n">
        <f aca="false">IF(F$5&gt;0,F114/F$5," - ")</f>
        <v>0.00540540540540541</v>
      </c>
      <c r="G115" s="73" t="n">
        <f aca="false">IF(G$5&gt;0,G114/G$5," - ")</f>
        <v>0.0050251256281407</v>
      </c>
      <c r="H115" s="73" t="n">
        <f aca="false">IF(H$5&gt;0,H114/H$5," - ")</f>
        <v>0.0037037037037037</v>
      </c>
      <c r="I115" s="73" t="str">
        <f aca="false">IF(I$5&gt;0,I114/I$5," - ")</f>
        <v> - </v>
      </c>
      <c r="J115" s="73" t="str">
        <f aca="false">IF(J$5&gt;0,J114/J$5," - ")</f>
        <v> - </v>
      </c>
      <c r="K115" s="73" t="str">
        <f aca="false">IF(K$5&gt;0,K114/K$5," - ")</f>
        <v> - </v>
      </c>
      <c r="L115" s="73" t="str">
        <f aca="false">IF(L$5&gt;0,L114/L$5," - ")</f>
        <v> - </v>
      </c>
      <c r="M115" s="73" t="str">
        <f aca="false">IF(M$5&gt;0,M114/M$5," - ")</f>
        <v> - </v>
      </c>
      <c r="N115" s="73" t="n">
        <f aca="false">IF(N$5&gt;0,N114/N$5," - ")</f>
        <v>0.00422496413005454</v>
      </c>
      <c r="O115" s="73" t="n">
        <f aca="false">IF(O$5&gt;0,O114/O$5," - ")</f>
        <v>0.00422496413005454</v>
      </c>
    </row>
    <row r="116" s="61" customFormat="true" ht="14.25" hidden="false" customHeight="false" outlineLevel="0" collapsed="false">
      <c r="A116" s="68" t="s">
        <v>369</v>
      </c>
      <c r="B116" s="69"/>
      <c r="C116" s="69"/>
      <c r="D116" s="69"/>
      <c r="E116" s="69"/>
      <c r="F116" s="69"/>
      <c r="G116" s="69"/>
      <c r="H116" s="69"/>
      <c r="I116" s="69"/>
      <c r="J116" s="69"/>
      <c r="K116" s="69"/>
      <c r="L116" s="69"/>
      <c r="M116" s="69"/>
      <c r="N116" s="69"/>
      <c r="O116" s="69"/>
    </row>
    <row r="117" s="61" customFormat="true" ht="13.5" hidden="false" customHeight="false" outlineLevel="0" collapsed="false">
      <c r="A117" s="62" t="s">
        <v>370</v>
      </c>
      <c r="B117" s="64"/>
      <c r="C117" s="64"/>
      <c r="D117" s="64" t="n">
        <v>100</v>
      </c>
      <c r="E117" s="64"/>
      <c r="F117" s="64"/>
      <c r="G117" s="64"/>
      <c r="H117" s="64"/>
      <c r="I117" s="64"/>
      <c r="J117" s="64"/>
      <c r="K117" s="64"/>
      <c r="L117" s="64"/>
      <c r="M117" s="64"/>
      <c r="N117" s="49" t="n">
        <f aca="false">SUM(B117:M117)</f>
        <v>100</v>
      </c>
      <c r="O117" s="49" t="n">
        <f aca="false">N117/COLUMNS(B117:M117)</f>
        <v>8.33333333333333</v>
      </c>
    </row>
    <row r="118" s="61" customFormat="true" ht="13.5" hidden="false" customHeight="false" outlineLevel="0" collapsed="false">
      <c r="A118" s="62" t="s">
        <v>371</v>
      </c>
      <c r="B118" s="64"/>
      <c r="C118" s="64"/>
      <c r="D118" s="64"/>
      <c r="E118" s="64"/>
      <c r="F118" s="64"/>
      <c r="G118" s="64"/>
      <c r="H118" s="64"/>
      <c r="I118" s="64"/>
      <c r="J118" s="64"/>
      <c r="K118" s="64"/>
      <c r="L118" s="64"/>
      <c r="M118" s="64"/>
      <c r="N118" s="49" t="n">
        <f aca="false">SUM(B118:M118)</f>
        <v>0</v>
      </c>
      <c r="O118" s="49" t="n">
        <f aca="false">N118/COLUMNS(B118:M118)</f>
        <v>0</v>
      </c>
    </row>
    <row r="119" s="61" customFormat="true" ht="13.5" hidden="false" customHeight="false" outlineLevel="0" collapsed="false">
      <c r="A119" s="62" t="s">
        <v>372</v>
      </c>
      <c r="B119" s="64"/>
      <c r="C119" s="64"/>
      <c r="D119" s="64" t="n">
        <v>300</v>
      </c>
      <c r="E119" s="64" t="n">
        <v>100</v>
      </c>
      <c r="F119" s="64" t="n">
        <v>50</v>
      </c>
      <c r="G119" s="64" t="n">
        <v>50</v>
      </c>
      <c r="H119" s="64" t="n">
        <v>50</v>
      </c>
      <c r="I119" s="64"/>
      <c r="J119" s="64"/>
      <c r="K119" s="64"/>
      <c r="L119" s="64"/>
      <c r="M119" s="64"/>
      <c r="N119" s="49" t="n">
        <f aca="false">SUM(B119:M119)</f>
        <v>550</v>
      </c>
      <c r="O119" s="49" t="n">
        <f aca="false">N119/COLUMNS(B119:M119)</f>
        <v>45.8333333333333</v>
      </c>
    </row>
    <row r="120" s="61" customFormat="true" ht="13.5" hidden="false" customHeight="false" outlineLevel="0" collapsed="false">
      <c r="A120" s="70" t="str">
        <f aca="false">"Total "&amp;A116</f>
        <v>Total CHARITY/GIFTS</v>
      </c>
      <c r="B120" s="71" t="n">
        <f aca="false">SUM(B116:B119)</f>
        <v>0</v>
      </c>
      <c r="C120" s="71" t="n">
        <f aca="false">SUM(C116:C119)</f>
        <v>0</v>
      </c>
      <c r="D120" s="71" t="n">
        <f aca="false">SUM(D116:D119)</f>
        <v>400</v>
      </c>
      <c r="E120" s="71" t="n">
        <f aca="false">SUM(E116:E119)</f>
        <v>100</v>
      </c>
      <c r="F120" s="71" t="n">
        <f aca="false">SUM(F116:F119)</f>
        <v>50</v>
      </c>
      <c r="G120" s="71" t="n">
        <f aca="false">SUM(G116:G119)</f>
        <v>50</v>
      </c>
      <c r="H120" s="71" t="n">
        <f aca="false">SUM(H116:H119)</f>
        <v>50</v>
      </c>
      <c r="I120" s="71" t="n">
        <f aca="false">SUM(I116:I119)</f>
        <v>0</v>
      </c>
      <c r="J120" s="71" t="n">
        <f aca="false">SUM(J116:J119)</f>
        <v>0</v>
      </c>
      <c r="K120" s="71" t="n">
        <f aca="false">SUM(K116:K119)</f>
        <v>0</v>
      </c>
      <c r="L120" s="71" t="n">
        <f aca="false">SUM(L116:L119)</f>
        <v>0</v>
      </c>
      <c r="M120" s="71" t="n">
        <f aca="false">SUM(M116:M119)</f>
        <v>0</v>
      </c>
      <c r="N120" s="71" t="n">
        <f aca="false">SUM(B120:M120)</f>
        <v>650</v>
      </c>
      <c r="O120" s="71" t="n">
        <f aca="false">N120/COLUMNS(B120:M120)</f>
        <v>54.1666666666667</v>
      </c>
    </row>
    <row r="121" s="61" customFormat="true" ht="13.5" hidden="false" customHeight="false" outlineLevel="0" collapsed="false">
      <c r="A121" s="72" t="s">
        <v>312</v>
      </c>
      <c r="B121" s="73" t="str">
        <f aca="false">IF(B$5&gt;0,B120/B$5," - ")</f>
        <v> - </v>
      </c>
      <c r="C121" s="73" t="str">
        <f aca="false">IF(C$5&gt;0,C120/C$5," - ")</f>
        <v> - </v>
      </c>
      <c r="D121" s="73" t="n">
        <f aca="false">IF(D$5&gt;0,D120/D$5," - ")</f>
        <v>0.121417427043304</v>
      </c>
      <c r="E121" s="73" t="n">
        <f aca="false">IF(E$5&gt;0,E120/E$5," - ")</f>
        <v>0.05</v>
      </c>
      <c r="F121" s="73" t="n">
        <f aca="false">IF(F$5&gt;0,F120/F$5," - ")</f>
        <v>0.027027027027027</v>
      </c>
      <c r="G121" s="73" t="n">
        <f aca="false">IF(G$5&gt;0,G120/G$5," - ")</f>
        <v>0.0251256281407035</v>
      </c>
      <c r="H121" s="73" t="n">
        <f aca="false">IF(H$5&gt;0,H120/H$5," - ")</f>
        <v>0.0185185185185185</v>
      </c>
      <c r="I121" s="73" t="str">
        <f aca="false">IF(I$5&gt;0,I120/I$5," - ")</f>
        <v> - </v>
      </c>
      <c r="J121" s="73" t="str">
        <f aca="false">IF(J$5&gt;0,J120/J$5," - ")</f>
        <v> - </v>
      </c>
      <c r="K121" s="73" t="str">
        <f aca="false">IF(K$5&gt;0,K120/K$5," - ")</f>
        <v> - </v>
      </c>
      <c r="L121" s="73" t="str">
        <f aca="false">IF(L$5&gt;0,L120/L$5," - ")</f>
        <v> - </v>
      </c>
      <c r="M121" s="73" t="str">
        <f aca="false">IF(M$5&gt;0,M120/M$5," - ")</f>
        <v> - </v>
      </c>
      <c r="N121" s="73" t="n">
        <f aca="false">IF(N$5&gt;0,N120/N$5," - ")</f>
        <v>0.054924533690709</v>
      </c>
      <c r="O121" s="73" t="n">
        <f aca="false">IF(O$5&gt;0,O120/O$5," - ")</f>
        <v>0.054924533690709</v>
      </c>
    </row>
    <row r="122" s="61" customFormat="true" ht="14.25" hidden="false" customHeight="false" outlineLevel="0" collapsed="false">
      <c r="A122" s="68" t="s">
        <v>373</v>
      </c>
      <c r="B122" s="69"/>
      <c r="C122" s="69"/>
      <c r="D122" s="69"/>
      <c r="E122" s="69"/>
      <c r="F122" s="69"/>
      <c r="G122" s="69"/>
      <c r="H122" s="69"/>
      <c r="I122" s="69"/>
      <c r="J122" s="69"/>
      <c r="K122" s="69"/>
      <c r="L122" s="69"/>
      <c r="M122" s="69"/>
      <c r="N122" s="69"/>
      <c r="O122" s="69"/>
    </row>
    <row r="123" s="61" customFormat="true" ht="13.5" hidden="false" customHeight="false" outlineLevel="0" collapsed="false">
      <c r="A123" s="62" t="s">
        <v>374</v>
      </c>
      <c r="B123" s="64"/>
      <c r="C123" s="64"/>
      <c r="D123" s="64" t="n">
        <v>100</v>
      </c>
      <c r="E123" s="64"/>
      <c r="F123" s="64"/>
      <c r="G123" s="64" t="n">
        <v>100</v>
      </c>
      <c r="H123" s="64"/>
      <c r="I123" s="64"/>
      <c r="J123" s="64"/>
      <c r="K123" s="64"/>
      <c r="L123" s="64"/>
      <c r="M123" s="64"/>
      <c r="N123" s="49" t="n">
        <f aca="false">SUM(B123:M123)</f>
        <v>200</v>
      </c>
      <c r="O123" s="49" t="n">
        <f aca="false">N123/COLUMNS(B123:M123)</f>
        <v>16.6666666666667</v>
      </c>
    </row>
    <row r="124" s="61" customFormat="true" ht="13.5" hidden="false" customHeight="false" outlineLevel="0" collapsed="false">
      <c r="A124" s="62" t="s">
        <v>375</v>
      </c>
      <c r="B124" s="64"/>
      <c r="C124" s="64"/>
      <c r="D124" s="64"/>
      <c r="E124" s="64"/>
      <c r="F124" s="64"/>
      <c r="G124" s="64"/>
      <c r="H124" s="64"/>
      <c r="I124" s="64"/>
      <c r="J124" s="64"/>
      <c r="K124" s="64"/>
      <c r="L124" s="64"/>
      <c r="M124" s="64"/>
      <c r="N124" s="49" t="n">
        <f aca="false">SUM(B124:M124)</f>
        <v>0</v>
      </c>
      <c r="O124" s="49" t="n">
        <f aca="false">N124/COLUMNS(B124:M124)</f>
        <v>0</v>
      </c>
    </row>
    <row r="125" s="61" customFormat="true" ht="13.5" hidden="false" customHeight="false" outlineLevel="0" collapsed="false">
      <c r="A125" s="70" t="str">
        <f aca="false">"Total "&amp;A122</f>
        <v>Total Loans</v>
      </c>
      <c r="B125" s="71" t="n">
        <f aca="false">SUM(B122:B124)</f>
        <v>0</v>
      </c>
      <c r="C125" s="71" t="n">
        <f aca="false">SUM(C122:C124)</f>
        <v>0</v>
      </c>
      <c r="D125" s="71" t="n">
        <f aca="false">SUM(D122:D124)</f>
        <v>100</v>
      </c>
      <c r="E125" s="71" t="n">
        <f aca="false">SUM(E122:E124)</f>
        <v>0</v>
      </c>
      <c r="F125" s="71" t="n">
        <f aca="false">SUM(F122:F124)</f>
        <v>0</v>
      </c>
      <c r="G125" s="71" t="n">
        <f aca="false">SUM(G122:G124)</f>
        <v>100</v>
      </c>
      <c r="H125" s="71" t="n">
        <f aca="false">SUM(H122:H124)</f>
        <v>0</v>
      </c>
      <c r="I125" s="71" t="n">
        <f aca="false">SUM(I122:I124)</f>
        <v>0</v>
      </c>
      <c r="J125" s="71" t="n">
        <f aca="false">SUM(J122:J124)</f>
        <v>0</v>
      </c>
      <c r="K125" s="71" t="n">
        <f aca="false">SUM(K122:K124)</f>
        <v>0</v>
      </c>
      <c r="L125" s="71" t="n">
        <f aca="false">SUM(L122:L124)</f>
        <v>0</v>
      </c>
      <c r="M125" s="71" t="n">
        <f aca="false">SUM(M122:M124)</f>
        <v>0</v>
      </c>
      <c r="N125" s="71" t="n">
        <f aca="false">SUM(B125:M125)</f>
        <v>200</v>
      </c>
      <c r="O125" s="71" t="n">
        <f aca="false">N125/COLUMNS(B125:M125)</f>
        <v>16.6666666666667</v>
      </c>
    </row>
    <row r="126" s="61" customFormat="true" ht="13.5" hidden="false" customHeight="false" outlineLevel="0" collapsed="false">
      <c r="A126" s="72" t="s">
        <v>312</v>
      </c>
      <c r="B126" s="73" t="str">
        <f aca="false">IF(B$5&gt;0,B125/B$5," - ")</f>
        <v> - </v>
      </c>
      <c r="C126" s="73" t="str">
        <f aca="false">IF(C$5&gt;0,C125/C$5," - ")</f>
        <v> - </v>
      </c>
      <c r="D126" s="73" t="n">
        <f aca="false">IF(D$5&gt;0,D125/D$5," - ")</f>
        <v>0.0303543567608259</v>
      </c>
      <c r="E126" s="73" t="n">
        <f aca="false">IF(E$5&gt;0,E125/E$5," - ")</f>
        <v>0</v>
      </c>
      <c r="F126" s="73" t="n">
        <f aca="false">IF(F$5&gt;0,F125/F$5," - ")</f>
        <v>0</v>
      </c>
      <c r="G126" s="73" t="n">
        <f aca="false">IF(G$5&gt;0,G125/G$5," - ")</f>
        <v>0.050251256281407</v>
      </c>
      <c r="H126" s="73" t="n">
        <f aca="false">IF(H$5&gt;0,H125/H$5," - ")</f>
        <v>0</v>
      </c>
      <c r="I126" s="73" t="str">
        <f aca="false">IF(I$5&gt;0,I125/I$5," - ")</f>
        <v> - </v>
      </c>
      <c r="J126" s="73" t="str">
        <f aca="false">IF(J$5&gt;0,J125/J$5," - ")</f>
        <v> - </v>
      </c>
      <c r="K126" s="73" t="str">
        <f aca="false">IF(K$5&gt;0,K125/K$5," - ")</f>
        <v> - </v>
      </c>
      <c r="L126" s="73" t="str">
        <f aca="false">IF(L$5&gt;0,L125/L$5," - ")</f>
        <v> - </v>
      </c>
      <c r="M126" s="73" t="str">
        <f aca="false">IF(M$5&gt;0,M125/M$5," - ")</f>
        <v> - </v>
      </c>
      <c r="N126" s="73" t="n">
        <f aca="false">IF(N$5&gt;0,N125/N$5," - ")</f>
        <v>0.0168998565202181</v>
      </c>
      <c r="O126" s="73" t="n">
        <f aca="false">IF(O$5&gt;0,O125/O$5," - ")</f>
        <v>0.0168998565202181</v>
      </c>
    </row>
  </sheetData>
  <conditionalFormatting sqref="A123:A124">
    <cfRule type="expression" priority="2" aboveAverage="0" equalAverage="0" bottom="0" percent="0" rank="0" text="" dxfId="0">
      <formula>ISERROR(MATCH(A123,categories,0))</formula>
    </cfRule>
  </conditionalFormatting>
  <conditionalFormatting sqref="A117:A119">
    <cfRule type="expression" priority="3" aboveAverage="0" equalAverage="0" bottom="0" percent="0" rank="0" text="" dxfId="1">
      <formula>ISERROR(MATCH(A117,categories,0))</formula>
    </cfRule>
  </conditionalFormatting>
  <conditionalFormatting sqref="A13:A20 A24:A31 A35:A36 A40:A41 A45:A46 A50:A52 A56:A57 A61:A64 A68:A71 A75:A76 A80:A81 A85:A87 A91:A104 A108:A109 A113">
    <cfRule type="expression" priority="4" aboveAverage="0" equalAverage="0" bottom="0" percent="0" rank="0" text="" dxfId="2">
      <formula>ISERROR(MATCH(A13,categories,0))</formula>
    </cfRule>
  </conditionalFormatting>
  <conditionalFormatting sqref="B5:M7 B10:M126">
    <cfRule type="expression" priority="5" aboveAverage="0" equalAverage="0" bottom="0" percent="0" rank="0" text="" dxfId="3">
      <formula>(MOD(COLUMN(),3)=1)</formula>
    </cfRule>
    <cfRule type="expression" priority="6" aboveAverage="0" equalAverage="0" bottom="0" percent="0" rank="0" text="" dxfId="4">
      <formula>(MOD(COLUMN(),3)=2)</formula>
    </cfRule>
  </conditionalFormatting>
  <hyperlinks>
    <hyperlink ref="A2" r:id="rId2" display="HELP"/>
  </hyperlinks>
  <printOptions headings="false" gridLines="false" gridLinesSet="true" horizontalCentered="true" verticalCentered="false"/>
  <pageMargins left="0.5" right="0.5" top="0.5" bottom="0.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D17" activeCellId="0" sqref="D17"/>
    </sheetView>
  </sheetViews>
  <sheetFormatPr defaultColWidth="8.59375" defaultRowHeight="15" zeroHeight="false" outlineLevelRow="0" outlineLevelCol="0"/>
  <cols>
    <col collapsed="false" customWidth="true" hidden="false" outlineLevel="0" max="1" min="1" style="0" width="19"/>
    <col collapsed="false" customWidth="true" hidden="false" outlineLevel="0" max="2" min="2" style="0" width="12.57"/>
    <col collapsed="false" customWidth="true" hidden="false" outlineLevel="0" max="3" min="3" style="0" width="12"/>
    <col collapsed="false" customWidth="true" hidden="false" outlineLevel="0" max="4" min="4" style="0" width="12.71"/>
  </cols>
  <sheetData>
    <row r="1" customFormat="false" ht="23.25" hidden="false" customHeight="false" outlineLevel="0" collapsed="false">
      <c r="A1" s="2" t="s">
        <v>376</v>
      </c>
      <c r="B1" s="35"/>
      <c r="C1" s="35"/>
      <c r="D1" s="35"/>
      <c r="E1" s="35"/>
      <c r="F1" s="35"/>
      <c r="G1" s="35"/>
    </row>
    <row r="2" customFormat="false" ht="15" hidden="false" customHeight="false" outlineLevel="0" collapsed="false">
      <c r="A2" s="39" t="s">
        <v>4</v>
      </c>
      <c r="B2" s="74"/>
      <c r="C2" s="74"/>
      <c r="D2" s="74"/>
      <c r="E2" s="40"/>
      <c r="F2" s="74"/>
      <c r="G2" s="6" t="s">
        <v>2</v>
      </c>
    </row>
    <row r="3" customFormat="false" ht="15" hidden="false" customHeight="false" outlineLevel="0" collapsed="false">
      <c r="E3" s="42"/>
      <c r="F3" s="42"/>
    </row>
    <row r="4" customFormat="false" ht="15" hidden="false" customHeight="false" outlineLevel="0" collapsed="false">
      <c r="A4" s="0" t="s">
        <v>377</v>
      </c>
      <c r="E4" s="42"/>
      <c r="F4" s="42"/>
    </row>
    <row r="5" customFormat="false" ht="15" hidden="false" customHeight="false" outlineLevel="0" collapsed="false">
      <c r="A5" s="0" t="s">
        <v>378</v>
      </c>
      <c r="E5" s="42"/>
      <c r="F5" s="42"/>
    </row>
    <row r="6" customFormat="false" ht="15" hidden="false" customHeight="false" outlineLevel="0" collapsed="false">
      <c r="E6" s="42"/>
      <c r="F6" s="42"/>
    </row>
    <row r="7" customFormat="false" ht="19.5" hidden="false" customHeight="true" outlineLevel="0" collapsed="false">
      <c r="A7" s="75" t="s">
        <v>379</v>
      </c>
      <c r="B7" s="76"/>
      <c r="C7" s="76" t="s">
        <v>380</v>
      </c>
      <c r="D7" s="76" t="s">
        <v>381</v>
      </c>
      <c r="E7" s="42"/>
      <c r="F7" s="42"/>
    </row>
    <row r="8" customFormat="false" ht="15" hidden="false" customHeight="false" outlineLevel="0" collapsed="false">
      <c r="A8" s="77" t="s">
        <v>382</v>
      </c>
      <c r="B8" s="78"/>
      <c r="C8" s="79" t="n">
        <f aca="false">SUMIFS(Loans!G:G,Loans!A:A,$A8,Loans!E:E,"&lt;&gt;")-SUMIFS(Loans!F:F,Loans!A:A,$A8,Loans!E:E,"&lt;&gt;")</f>
        <v>581</v>
      </c>
      <c r="D8" s="79" t="n">
        <f aca="false">SUMIF(Loans!A:A,$A8,Loans!G:G)-SUMIF(Loans!A:A,$A8,Loans!F:F)</f>
        <v>581</v>
      </c>
      <c r="E8" s="42"/>
      <c r="F8" s="42"/>
    </row>
    <row r="9" customFormat="false" ht="15" hidden="false" customHeight="false" outlineLevel="0" collapsed="false">
      <c r="A9" s="77" t="s">
        <v>383</v>
      </c>
      <c r="B9" s="78"/>
      <c r="C9" s="79" t="n">
        <f aca="false">SUMIFS(Loans!G:G,Loans!A:A,$A9,Loans!E:E,"&lt;&gt;")-SUMIFS(Loans!F:F,Loans!A:A,$A9,Loans!E:E,"&lt;&gt;")</f>
        <v>0</v>
      </c>
      <c r="D9" s="79" t="n">
        <f aca="false">SUMIF(Loans!A:A,$A9,Loans!G:G)-SUMIF(Loans!A:A,$A9,Loans!F:F)</f>
        <v>0</v>
      </c>
      <c r="E9" s="42"/>
      <c r="F9" s="42"/>
    </row>
    <row r="10" customFormat="false" ht="15" hidden="false" customHeight="false" outlineLevel="0" collapsed="false">
      <c r="A10" s="77" t="s">
        <v>384</v>
      </c>
      <c r="B10" s="78"/>
      <c r="C10" s="79" t="n">
        <f aca="false">SUMIFS(Loans!G:G,Loans!A:A,$A10,Loans!E:E,"&lt;&gt;")-SUMIFS(Loans!F:F,Loans!A:A,$A10,Loans!E:E,"&lt;&gt;")</f>
        <v>241.83</v>
      </c>
      <c r="D10" s="79" t="n">
        <f aca="false">SUMIF(Loans!A:A,$A10,Loans!G:G)-SUMIF(Loans!A:A,$A10,Loans!F:F)</f>
        <v>241.83</v>
      </c>
      <c r="E10" s="42"/>
      <c r="F10" s="42"/>
    </row>
    <row r="11" customFormat="false" ht="15" hidden="false" customHeight="false" outlineLevel="0" collapsed="false">
      <c r="A11" s="77" t="s">
        <v>385</v>
      </c>
      <c r="B11" s="78"/>
      <c r="C11" s="79" t="n">
        <f aca="false">SUMIFS(Loans!G:G,Loans!A:A,$A11,Loans!E:E,"&lt;&gt;")-SUMIFS(Loans!F:F,Loans!A:A,$A11,Loans!E:E,"&lt;&gt;")</f>
        <v>300</v>
      </c>
      <c r="D11" s="79" t="n">
        <f aca="false">SUMIF(Loans!A:A,$A11,Loans!G:G)-SUMIF(Loans!A:A,$A11,Loans!F:F)</f>
        <v>300</v>
      </c>
      <c r="E11" s="42"/>
      <c r="F11" s="42"/>
    </row>
    <row r="12" customFormat="false" ht="15" hidden="false" customHeight="false" outlineLevel="0" collapsed="false">
      <c r="A12" s="77"/>
      <c r="B12" s="78"/>
      <c r="C12" s="79" t="n">
        <f aca="false">SUMIFS(Loans!G:G,Loans!A:A,$A12,Loans!E:E,"&lt;&gt;")-SUMIFS(Loans!F:F,Loans!A:A,$A12,Loans!E:E,"&lt;&gt;")</f>
        <v>0</v>
      </c>
      <c r="D12" s="79" t="n">
        <f aca="false">SUMIF(Loans!A:A,$A12,Loans!G:G)-SUMIF(Loans!A:A,$A12,Loans!F:F)</f>
        <v>0</v>
      </c>
      <c r="E12" s="42"/>
      <c r="F12" s="42"/>
    </row>
    <row r="13" customFormat="false" ht="15" hidden="false" customHeight="false" outlineLevel="0" collapsed="false">
      <c r="A13" s="77"/>
      <c r="B13" s="78"/>
      <c r="C13" s="79" t="n">
        <f aca="false">SUMIFS(Loans!G:G,Loans!A:A,$A13,Loans!E:E,"&lt;&gt;")-SUMIFS(Loans!F:F,Loans!A:A,$A13,Loans!E:E,"&lt;&gt;")</f>
        <v>0</v>
      </c>
      <c r="D13" s="79" t="n">
        <f aca="false">SUMIF(Loans!A:A,$A13,Loans!G:G)-SUMIF(Loans!A:A,$A13,Loans!F:F)</f>
        <v>0</v>
      </c>
      <c r="E13" s="42"/>
      <c r="F13" s="42"/>
    </row>
    <row r="14" customFormat="false" ht="15" hidden="false" customHeight="false" outlineLevel="0" collapsed="false">
      <c r="A14" s="77"/>
      <c r="B14" s="78"/>
      <c r="C14" s="79" t="n">
        <f aca="false">SUMIFS(Loans!G:G,Loans!A:A,$A14,Loans!E:E,"&lt;&gt;")-SUMIFS(Loans!F:F,Loans!A:A,$A14,Loans!E:E,"&lt;&gt;")</f>
        <v>0</v>
      </c>
      <c r="D14" s="79" t="n">
        <f aca="false">SUMIF(Loans!A:A,$A14,Loans!G:G)-SUMIF(Loans!A:A,$A14,Loans!F:F)</f>
        <v>0</v>
      </c>
      <c r="E14" s="42"/>
      <c r="F14" s="42"/>
    </row>
    <row r="15" customFormat="false" ht="15" hidden="false" customHeight="false" outlineLevel="0" collapsed="false">
      <c r="A15" s="77"/>
      <c r="B15" s="78"/>
      <c r="C15" s="79" t="n">
        <f aca="false">SUMIFS(Loans!G:G,Loans!A:A,$A15,Loans!E:E,"&lt;&gt;")-SUMIFS(Loans!F:F,Loans!A:A,$A15,Loans!E:E,"&lt;&gt;")</f>
        <v>0</v>
      </c>
      <c r="D15" s="79" t="n">
        <f aca="false">SUMIF(Loans!A:A,$A15,Loans!G:G)-SUMIF(Loans!A:A,$A15,Loans!F:F)</f>
        <v>0</v>
      </c>
      <c r="E15" s="42"/>
      <c r="F15" s="42"/>
    </row>
    <row r="16" customFormat="false" ht="15" hidden="false" customHeight="false" outlineLevel="0" collapsed="false">
      <c r="A16" s="80"/>
      <c r="B16" s="80"/>
      <c r="C16" s="81"/>
      <c r="D16" s="81"/>
      <c r="E16" s="42"/>
      <c r="F16" s="82" t="s">
        <v>386</v>
      </c>
    </row>
    <row r="17" customFormat="false" ht="15.75" hidden="false" customHeight="false" outlineLevel="0" collapsed="false">
      <c r="A17" s="83"/>
      <c r="B17" s="83"/>
      <c r="C17" s="84" t="s">
        <v>387</v>
      </c>
      <c r="D17" s="85" t="n">
        <f aca="false">SUM(D7:D16)</f>
        <v>1122.83</v>
      </c>
      <c r="E17" s="42"/>
      <c r="F17" s="42"/>
    </row>
    <row r="18" customFormat="false" ht="15" hidden="false" customHeight="false" outlineLevel="0" collapsed="false">
      <c r="A18" s="42"/>
      <c r="B18" s="42"/>
      <c r="C18" s="42"/>
      <c r="D18" s="42"/>
      <c r="E18" s="42"/>
      <c r="F18" s="42"/>
    </row>
    <row r="19" customFormat="false" ht="15" hidden="false" customHeight="false" outlineLevel="0" collapsed="false">
      <c r="A19" s="42"/>
      <c r="B19" s="42"/>
      <c r="C19" s="42"/>
      <c r="D19" s="42"/>
      <c r="E19" s="42"/>
      <c r="F19" s="42"/>
    </row>
  </sheetData>
  <hyperlinks>
    <hyperlink ref="A2" r:id="rId1" display="HELP"/>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iconSet" priority="2" id="{98506F64-9B58-4DD6-8DA4-F5C2BE601064}">
            <x14:iconSet iconSet="3Arrows" custom="1" reverse="0" showValue="1">
              <x14:cfvo type="percent">
                <xm:f>0</xm:f>
              </x14:cfvo>
              <x14:cfvo type="percent">
                <xm:f>0</xm:f>
              </x14:cfvo>
              <x14:cfvo type="percent">
                <xm:f>1</xm:f>
              </x14:cfvo>
              <x14:cfIcon iconSet="NoIcons" iconId="0"/>
              <x14:cfIcon iconSet="3Arrows" iconId="0"/>
              <x14:cfIcon iconSet="3Arrows" iconId="2"/>
            </x14:iconSet>
          </x14:cfRule>
          <xm:sqref>D8:D15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5"/>
  <sheetViews>
    <sheetView showFormulas="false" showGridLines="false" showRowColHeaders="true" showZeros="true" rightToLeft="false" tabSelected="false" showOutlineSymbols="true" defaultGridColor="true" view="normal" topLeftCell="A24" colorId="64" zoomScale="80" zoomScaleNormal="80" zoomScalePageLayoutView="100" workbookViewId="0">
      <selection pane="topLeft" activeCell="D10" activeCellId="0" sqref="D10"/>
    </sheetView>
  </sheetViews>
  <sheetFormatPr defaultColWidth="8.59375" defaultRowHeight="15" zeroHeight="false" outlineLevelRow="0" outlineLevelCol="0"/>
  <cols>
    <col collapsed="false" customWidth="true" hidden="false" outlineLevel="0" max="1" min="1" style="0" width="19"/>
    <col collapsed="false" customWidth="true" hidden="false" outlineLevel="0" max="2" min="2" style="0" width="12.57"/>
    <col collapsed="false" customWidth="true" hidden="false" outlineLevel="0" max="3" min="3" style="0" width="11.71"/>
    <col collapsed="false" customWidth="true" hidden="false" outlineLevel="0" max="4" min="4" style="0" width="12.86"/>
    <col collapsed="false" customWidth="true" hidden="false" outlineLevel="0" max="5" min="5" style="0" width="12"/>
    <col collapsed="false" customWidth="true" hidden="false" outlineLevel="0" max="6" min="6" style="0" width="12.71"/>
  </cols>
  <sheetData>
    <row r="1" customFormat="false" ht="23.25" hidden="false" customHeight="false" outlineLevel="0" collapsed="false">
      <c r="A1" s="2" t="s">
        <v>376</v>
      </c>
      <c r="B1" s="35"/>
      <c r="C1" s="35"/>
      <c r="D1" s="35"/>
      <c r="E1" s="35"/>
      <c r="F1" s="35"/>
      <c r="G1" s="35"/>
      <c r="H1" s="35"/>
      <c r="I1" s="35"/>
    </row>
    <row r="2" customFormat="false" ht="15" hidden="false" customHeight="false" outlineLevel="0" collapsed="false">
      <c r="A2" s="39" t="s">
        <v>4</v>
      </c>
      <c r="B2" s="74"/>
      <c r="C2" s="74"/>
      <c r="D2" s="6"/>
      <c r="E2" s="74"/>
      <c r="F2" s="74"/>
      <c r="G2" s="40"/>
      <c r="H2" s="74"/>
      <c r="I2" s="6" t="s">
        <v>2</v>
      </c>
    </row>
    <row r="3" customFormat="false" ht="15" hidden="false" customHeight="false" outlineLevel="0" collapsed="false">
      <c r="G3" s="42"/>
      <c r="H3" s="42"/>
    </row>
    <row r="4" customFormat="false" ht="15" hidden="false" customHeight="false" outlineLevel="0" collapsed="false">
      <c r="A4" s="0" t="s">
        <v>377</v>
      </c>
      <c r="G4" s="42"/>
      <c r="H4" s="42"/>
    </row>
    <row r="5" customFormat="false" ht="15" hidden="false" customHeight="false" outlineLevel="0" collapsed="false">
      <c r="A5" s="0" t="s">
        <v>378</v>
      </c>
      <c r="G5" s="42"/>
      <c r="H5" s="42"/>
    </row>
    <row r="6" customFormat="false" ht="15" hidden="false" customHeight="false" outlineLevel="0" collapsed="false">
      <c r="G6" s="42"/>
      <c r="H6" s="42"/>
    </row>
    <row r="7" customFormat="false" ht="19.5" hidden="false" customHeight="true" outlineLevel="0" collapsed="false">
      <c r="A7" s="75" t="s">
        <v>388</v>
      </c>
      <c r="B7" s="76"/>
      <c r="C7" s="76" t="s">
        <v>389</v>
      </c>
      <c r="D7" s="76" t="s">
        <v>390</v>
      </c>
      <c r="E7" s="76" t="s">
        <v>380</v>
      </c>
      <c r="F7" s="76" t="s">
        <v>381</v>
      </c>
      <c r="G7" s="42"/>
      <c r="H7" s="42"/>
    </row>
    <row r="8" customFormat="false" ht="15" hidden="false" customHeight="false" outlineLevel="0" collapsed="false">
      <c r="A8" s="77" t="s">
        <v>391</v>
      </c>
      <c r="B8" s="78"/>
      <c r="C8" s="86" t="n">
        <v>1000</v>
      </c>
      <c r="D8" s="87" t="n">
        <f aca="false">IF(C8&lt;0,"n/a",IFERROR(F8/C8,"n/a"))</f>
        <v>1.85841</v>
      </c>
      <c r="E8" s="79" t="n">
        <f aca="false">SUMIFS(Transactions!J:J,Transactions!A:A,$A8,Transactions!H:H,"&lt;&gt;")-SUMIFS(Transactions!I:I,Transactions!A:A,$A8,Transactions!H:H,"&lt;&gt;")</f>
        <v>1858.41</v>
      </c>
      <c r="F8" s="79" t="n">
        <f aca="false">SUMIF(Transactions!A:A,$A8,Transactions!J:J)-SUMIF(Transactions!A:A,$A8,Transactions!I:I)</f>
        <v>1858.41</v>
      </c>
      <c r="G8" s="42"/>
      <c r="H8" s="42"/>
    </row>
    <row r="9" customFormat="false" ht="15" hidden="false" customHeight="false" outlineLevel="0" collapsed="false">
      <c r="A9" s="77" t="s">
        <v>392</v>
      </c>
      <c r="B9" s="78"/>
      <c r="C9" s="86" t="n">
        <v>20</v>
      </c>
      <c r="D9" s="87" t="n">
        <f aca="false">IF(C9&lt;0,"n/a",IFERROR(F9/C9,"n/a"))</f>
        <v>0.05</v>
      </c>
      <c r="E9" s="79" t="n">
        <f aca="false">SUMIFS(Transactions!J:J,Transactions!A:A,$A9,Transactions!H:H,"&lt;&gt;")-SUMIFS(Transactions!I:I,Transactions!A:A,$A9,Transactions!H:H,"&lt;&gt;")</f>
        <v>1</v>
      </c>
      <c r="F9" s="79" t="n">
        <f aca="false">SUMIF(Transactions!A:A,$A9,Transactions!J:J)-SUMIF(Transactions!A:A,$A9,Transactions!I:I)</f>
        <v>1</v>
      </c>
      <c r="G9" s="42"/>
      <c r="H9" s="42"/>
    </row>
    <row r="10" customFormat="false" ht="15" hidden="false" customHeight="false" outlineLevel="0" collapsed="false">
      <c r="A10" s="77" t="s">
        <v>393</v>
      </c>
      <c r="B10" s="78"/>
      <c r="C10" s="86" t="n">
        <v>12159</v>
      </c>
      <c r="D10" s="87" t="n">
        <f aca="false">IF(C10&lt;0,"n/a",IFERROR(F10/C10,"n/a"))</f>
        <v>0.346573731392384</v>
      </c>
      <c r="E10" s="79" t="n">
        <f aca="false">SUMIFS(Transactions!J:J,Transactions!A:A,$A10,Transactions!H:H,"&lt;&gt;")-SUMIFS(Transactions!I:I,Transactions!A:A,$A10,Transactions!H:H,"&lt;&gt;")</f>
        <v>4213.99</v>
      </c>
      <c r="F10" s="79" t="n">
        <f aca="false">SUMIF(Transactions!A:A,$A10,Transactions!J:J)-SUMIF(Transactions!A:A,$A10,Transactions!I:I)</f>
        <v>4213.99</v>
      </c>
      <c r="G10" s="42"/>
      <c r="H10" s="42"/>
    </row>
    <row r="11" customFormat="false" ht="15" hidden="false" customHeight="false" outlineLevel="0" collapsed="false">
      <c r="A11" s="77" t="s">
        <v>394</v>
      </c>
      <c r="B11" s="78"/>
      <c r="C11" s="86" t="n">
        <v>100</v>
      </c>
      <c r="D11" s="87" t="n">
        <f aca="false">IF(C11&lt;0,"n/a",IFERROR(F11/C11,"n/a"))</f>
        <v>1.5</v>
      </c>
      <c r="E11" s="79" t="n">
        <f aca="false">SUMIFS(Transactions!J:J,Transactions!A:A,$A11,Transactions!H:H,"&lt;&gt;")-SUMIFS(Transactions!I:I,Transactions!A:A,$A11,Transactions!H:H,"&lt;&gt;")</f>
        <v>150</v>
      </c>
      <c r="F11" s="79" t="n">
        <f aca="false">SUMIF(Transactions!A:A,$A11,Transactions!J:J)-SUMIF(Transactions!A:A,$A11,Transactions!I:I)</f>
        <v>150</v>
      </c>
      <c r="G11" s="42"/>
      <c r="H11" s="42"/>
    </row>
    <row r="12" customFormat="false" ht="15" hidden="false" customHeight="false" outlineLevel="0" collapsed="false">
      <c r="A12" s="77" t="s">
        <v>373</v>
      </c>
      <c r="B12" s="78"/>
      <c r="C12" s="86"/>
      <c r="D12" s="87" t="str">
        <f aca="false">IF(C12&lt;0,"n/a",IFERROR(F12/C12,"n/a"))</f>
        <v>n/a</v>
      </c>
      <c r="E12" s="79" t="n">
        <f aca="false">SUMIFS(Transactions!J:J,Transactions!A:A,$A12,Transactions!H:H,"&lt;&gt;")-SUMIFS(Transactions!I:I,Transactions!A:A,$A12,Transactions!H:H,"&lt;&gt;")</f>
        <v>1122.83</v>
      </c>
      <c r="F12" s="79" t="n">
        <f aca="false">SUMIF(Transactions!A:A,$A12,Transactions!J:J)-SUMIF(Transactions!A:A,$A12,Transactions!I:I)</f>
        <v>1122.83</v>
      </c>
      <c r="G12" s="42"/>
      <c r="H12" s="42"/>
    </row>
    <row r="13" customFormat="false" ht="15.75" hidden="false" customHeight="false" outlineLevel="0" collapsed="false">
      <c r="A13" s="83"/>
      <c r="B13" s="83"/>
      <c r="C13" s="83"/>
      <c r="D13" s="83"/>
      <c r="E13" s="84" t="s">
        <v>387</v>
      </c>
      <c r="F13" s="85" t="n">
        <f aca="false">SUM(F7:F12)</f>
        <v>7346.23</v>
      </c>
      <c r="G13" s="42"/>
      <c r="H13" s="42"/>
    </row>
    <row r="14" customFormat="false" ht="15" hidden="false" customHeight="false" outlineLevel="0" collapsed="false">
      <c r="A14" s="42"/>
      <c r="B14" s="42"/>
      <c r="C14" s="42"/>
      <c r="D14" s="42"/>
      <c r="E14" s="42"/>
      <c r="F14" s="42"/>
      <c r="G14" s="42"/>
      <c r="H14" s="42"/>
    </row>
    <row r="15" customFormat="false" ht="15" hidden="false" customHeight="false" outlineLevel="0" collapsed="false">
      <c r="A15" s="42"/>
      <c r="B15" s="42"/>
      <c r="C15" s="42"/>
      <c r="D15" s="42"/>
      <c r="E15" s="42"/>
      <c r="F15" s="42"/>
      <c r="G15" s="42"/>
      <c r="H15" s="42"/>
    </row>
  </sheetData>
  <conditionalFormatting sqref="D8:D12">
    <cfRule type="dataBar" priority="2">
      <dataBar showValue="1" minLength="10" maxLength="90">
        <cfvo type="num" val="0"/>
        <cfvo type="num" val="1"/>
        <color rgb="FF63C384"/>
      </dataBar>
      <extLst>
        <ext xmlns:x14="http://schemas.microsoft.com/office/spreadsheetml/2009/9/main" uri="{B025F937-C7B1-47D3-B67F-A62EFF666E3E}">
          <x14:id>{1390DDCF-EC53-4053-BF6A-F97E23563148}</x14:id>
        </ext>
      </extLst>
    </cfRule>
  </conditionalFormatting>
  <hyperlinks>
    <hyperlink ref="A2" r:id="rId2" display="HELP"/>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legacyDrawing r:id="rId4"/>
  <extLst>
    <ext xmlns:x14="http://schemas.microsoft.com/office/spreadsheetml/2009/9/main" uri="{78C0D931-6437-407d-A8EE-F0AAD7539E65}">
      <x14:conditionalFormattings>
        <x14:conditionalFormatting xmlns:xm="http://schemas.microsoft.com/office/excel/2006/main">
          <x14:cfRule type="dataBar" id="{1390DDCF-EC53-4053-BF6A-F97E23563148}">
            <x14:dataBar minLength="10" maxLength="90" axisPosition="automatic" gradient="false">
              <x14:cfvo type="num">
                <xm:f>0</xm:f>
              </x14:cfvo>
              <x14:cfvo type="num">
                <xm:f>1</xm:f>
              </x14:cfvo>
              <x14:negativeFillColor rgb="FFFF0000"/>
              <x14:axisColor rgb="FF000000"/>
            </x14:dataBar>
          </x14:cfRule>
          <xm:sqref>D8:D12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Q267"/>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0" ySplit="4" topLeftCell="A218" activePane="bottomLeft" state="frozen"/>
      <selection pane="topLeft" activeCell="A1" activeCellId="0" sqref="A1"/>
      <selection pane="bottomLeft" activeCell="J240" activeCellId="0" sqref="J240"/>
    </sheetView>
  </sheetViews>
  <sheetFormatPr defaultColWidth="9.00390625" defaultRowHeight="15" zeroHeight="false" outlineLevelRow="0" outlineLevelCol="0"/>
  <cols>
    <col collapsed="false" customWidth="true" hidden="false" outlineLevel="0" max="1" min="1" style="0" width="14.28"/>
    <col collapsed="false" customWidth="true" hidden="false" outlineLevel="0" max="2" min="2" style="0" width="7.86"/>
    <col collapsed="false" customWidth="true" hidden="false" outlineLevel="0" max="3" min="3" style="17" width="6.42"/>
    <col collapsed="false" customWidth="true" hidden="false" outlineLevel="0" max="4" min="4" style="0" width="27.14"/>
    <col collapsed="false" customWidth="true" hidden="false" outlineLevel="0" max="5" min="5" style="0" width="14"/>
    <col collapsed="false" customWidth="true" hidden="false" outlineLevel="0" max="6" min="6" style="0" width="6.42"/>
    <col collapsed="false" customWidth="true" hidden="false" outlineLevel="0" max="7" min="7" style="0" width="16.28"/>
    <col collapsed="false" customWidth="true" hidden="false" outlineLevel="0" max="8" min="8" style="17" width="3.57"/>
    <col collapsed="false" customWidth="true" hidden="false" outlineLevel="0" max="10" min="9" style="0" width="9.71"/>
    <col collapsed="false" customWidth="true" hidden="false" outlineLevel="0" max="12" min="11" style="0" width="9.29"/>
    <col collapsed="false" customWidth="true" hidden="false" outlineLevel="0" max="14" min="13" style="0" width="10.42"/>
    <col collapsed="false" customWidth="true" hidden="false" outlineLevel="0" max="15" min="15" style="0" width="11.29"/>
    <col collapsed="false" customWidth="true" hidden="false" outlineLevel="0" max="16" min="16" style="0" width="4.29"/>
    <col collapsed="false" customWidth="true" hidden="false" outlineLevel="0" max="17" min="17" style="88" width="36.57"/>
  </cols>
  <sheetData>
    <row r="1" customFormat="false" ht="23.25" hidden="false" customHeight="false" outlineLevel="0" collapsed="false">
      <c r="A1" s="89" t="s">
        <v>395</v>
      </c>
      <c r="B1" s="35"/>
      <c r="C1" s="90"/>
      <c r="D1" s="35"/>
      <c r="E1" s="35"/>
      <c r="F1" s="35"/>
      <c r="G1" s="35"/>
      <c r="H1" s="90"/>
      <c r="I1" s="35"/>
      <c r="J1" s="35"/>
      <c r="K1" s="35"/>
      <c r="L1" s="35"/>
      <c r="M1" s="35"/>
      <c r="N1" s="35"/>
      <c r="O1" s="35"/>
    </row>
    <row r="2" customFormat="false" ht="15" hidden="false" customHeight="false" outlineLevel="0" collapsed="false">
      <c r="A2" s="39" t="s">
        <v>4</v>
      </c>
      <c r="B2" s="74"/>
      <c r="C2" s="91"/>
      <c r="D2" s="6"/>
      <c r="E2" s="74"/>
      <c r="F2" s="74"/>
      <c r="G2" s="74"/>
      <c r="H2" s="91"/>
      <c r="I2" s="40"/>
      <c r="J2" s="40"/>
      <c r="K2" s="40"/>
      <c r="L2" s="40"/>
      <c r="M2" s="40"/>
      <c r="N2" s="74"/>
      <c r="O2" s="6" t="s">
        <v>2</v>
      </c>
      <c r="Q2" s="92" t="s">
        <v>396</v>
      </c>
    </row>
    <row r="4" customFormat="false" ht="27" hidden="false" customHeight="true" outlineLevel="0" collapsed="false">
      <c r="A4" s="93" t="s">
        <v>397</v>
      </c>
      <c r="B4" s="93" t="s">
        <v>398</v>
      </c>
      <c r="C4" s="94" t="s">
        <v>399</v>
      </c>
      <c r="D4" s="93" t="s">
        <v>400</v>
      </c>
      <c r="E4" s="93" t="s">
        <v>401</v>
      </c>
      <c r="F4" s="93" t="s">
        <v>402</v>
      </c>
      <c r="G4" s="93" t="s">
        <v>403</v>
      </c>
      <c r="H4" s="94" t="s">
        <v>404</v>
      </c>
      <c r="I4" s="95" t="s">
        <v>405</v>
      </c>
      <c r="J4" s="95" t="s">
        <v>406</v>
      </c>
      <c r="K4" s="95" t="s">
        <v>407</v>
      </c>
      <c r="L4" s="95" t="s">
        <v>408</v>
      </c>
      <c r="M4" s="95" t="s">
        <v>409</v>
      </c>
      <c r="N4" s="95" t="s">
        <v>410</v>
      </c>
      <c r="O4" s="96" t="s">
        <v>411</v>
      </c>
    </row>
    <row r="5" customFormat="false" ht="15" hidden="false" customHeight="false" outlineLevel="0" collapsed="false">
      <c r="A5" s="97" t="s">
        <v>412</v>
      </c>
      <c r="B5" s="98" t="n">
        <v>44985</v>
      </c>
      <c r="C5" s="99" t="s">
        <v>413</v>
      </c>
      <c r="D5" s="100" t="s">
        <v>414</v>
      </c>
      <c r="E5" s="100"/>
      <c r="F5" s="100"/>
      <c r="G5" s="100" t="s">
        <v>98</v>
      </c>
      <c r="H5" s="99" t="s">
        <v>415</v>
      </c>
      <c r="I5" s="101"/>
      <c r="J5" s="101" t="n">
        <v>170.7</v>
      </c>
      <c r="K5" s="102" t="n">
        <f aca="false">IF(OR(H5="c",H5="R"),I5,0)</f>
        <v>0</v>
      </c>
      <c r="L5" s="102" t="n">
        <f aca="false">IF(OR(H5="c",H5="R"),J5,0)</f>
        <v>170.7</v>
      </c>
      <c r="M5" s="103" t="n">
        <f aca="true">SUMIF(A$4:OFFSET(A5,0,0,1,1),"="&amp;A5,J$4:OFFSET(J5,0,0,1,1))-SUMIF(A$4:OFFSET(A5,0,0,1,1),"="&amp;A5,I$4:OFFSET(I5,0,0,1,1))</f>
        <v>170.7</v>
      </c>
      <c r="N5" s="103" t="n">
        <f aca="true">SUMIF(A$4:OFFSET(A5,0,0,1,1),"="&amp;A5,L$4:OFFSET(L5,0,0,1,1))-SUMIF(A$4:OFFSET(A5,0,0,1,1),"="&amp;A5,K$4:OFFSET(K5,0,0,1,1))</f>
        <v>170.7</v>
      </c>
      <c r="O5" s="104" t="n">
        <f aca="true">IF(ISERROR(OFFSET(O5,-1,0,1,1)+J5-I5),J5-I5,OFFSET(O5,-1,0,1,1)+J5-I5)</f>
        <v>170.7</v>
      </c>
    </row>
    <row r="6" customFormat="false" ht="15" hidden="false" customHeight="false" outlineLevel="0" collapsed="false">
      <c r="A6" s="105" t="s">
        <v>416</v>
      </c>
      <c r="B6" s="106" t="n">
        <v>44985</v>
      </c>
      <c r="C6" s="107" t="s">
        <v>413</v>
      </c>
      <c r="D6" s="100" t="s">
        <v>414</v>
      </c>
      <c r="E6" s="108"/>
      <c r="F6" s="108"/>
      <c r="G6" s="108" t="s">
        <v>98</v>
      </c>
      <c r="H6" s="107" t="s">
        <v>415</v>
      </c>
      <c r="I6" s="109"/>
      <c r="J6" s="109" t="n">
        <v>10.7</v>
      </c>
      <c r="K6" s="102" t="n">
        <f aca="false">IF(OR(H6="c",H6="R"),I6,0)</f>
        <v>0</v>
      </c>
      <c r="L6" s="102" t="n">
        <f aca="false">IF(OR(H6="c",H6="R"),J6,0)</f>
        <v>10.7</v>
      </c>
      <c r="M6" s="103" t="n">
        <f aca="true">SUMIF(A$4:OFFSET(A6,0,0,1,1),"="&amp;A6,J$4:OFFSET(J6,0,0,1,1))-SUMIF(A$4:OFFSET(A6,0,0,1,1),"="&amp;A6,I$4:OFFSET(I6,0,0,1,1))</f>
        <v>10.7</v>
      </c>
      <c r="N6" s="103" t="n">
        <f aca="true">SUMIF(A$4:OFFSET(A6,0,0,1,1),"="&amp;A6,L$4:OFFSET(L6,0,0,1,1))-SUMIF(A$4:OFFSET(A6,0,0,1,1),"="&amp;A6,K$4:OFFSET(K6,0,0,1,1))</f>
        <v>10.7</v>
      </c>
      <c r="O6" s="104" t="n">
        <f aca="true">IF(ISERROR(OFFSET(O6,-1,0,1,1)+J6-I6),J6-I6,OFFSET(O6,-1,0,1,1)+J6-I6)</f>
        <v>181.4</v>
      </c>
      <c r="Q6" s="92" t="s">
        <v>417</v>
      </c>
    </row>
    <row r="7" customFormat="false" ht="15" hidden="false" customHeight="false" outlineLevel="0" collapsed="false">
      <c r="A7" s="105" t="s">
        <v>412</v>
      </c>
      <c r="B7" s="106" t="n">
        <v>44986</v>
      </c>
      <c r="C7" s="107" t="s">
        <v>413</v>
      </c>
      <c r="D7" s="100" t="s">
        <v>295</v>
      </c>
      <c r="E7" s="108"/>
      <c r="F7" s="108"/>
      <c r="G7" s="108" t="s">
        <v>295</v>
      </c>
      <c r="H7" s="107" t="s">
        <v>415</v>
      </c>
      <c r="I7" s="109"/>
      <c r="J7" s="109" t="n">
        <v>3294.42</v>
      </c>
      <c r="K7" s="102" t="n">
        <f aca="false">IF(OR(H7="c",H7="R"),I7,0)</f>
        <v>0</v>
      </c>
      <c r="L7" s="102" t="n">
        <f aca="false">IF(OR(H7="c",H7="R"),J7,0)</f>
        <v>3294.42</v>
      </c>
      <c r="M7" s="103" t="n">
        <f aca="true">SUMIF(A$4:OFFSET(A7,0,0,1,1),"="&amp;A7,J$4:OFFSET(J7,0,0,1,1))-SUMIF(A$4:OFFSET(A7,0,0,1,1),"="&amp;A7,I$4:OFFSET(I7,0,0,1,1))</f>
        <v>3465.12</v>
      </c>
      <c r="N7" s="103" t="n">
        <f aca="true">SUMIF(A$4:OFFSET(A7,0,0,1,1),"="&amp;A7,L$4:OFFSET(L7,0,0,1,1))-SUMIF(A$4:OFFSET(A7,0,0,1,1),"="&amp;A7,K$4:OFFSET(K7,0,0,1,1))</f>
        <v>3465.12</v>
      </c>
      <c r="O7" s="104" t="n">
        <f aca="true">IF(ISERROR(OFFSET(O7,-1,0,1,1)+J7-I7),J7-I7,OFFSET(O7,-1,0,1,1)+J7-I7)</f>
        <v>3475.82</v>
      </c>
      <c r="Q7" s="92" t="s">
        <v>417</v>
      </c>
    </row>
    <row r="8" customFormat="false" ht="15" hidden="false" customHeight="false" outlineLevel="0" collapsed="false">
      <c r="A8" s="97" t="s">
        <v>412</v>
      </c>
      <c r="B8" s="98" t="n">
        <v>44989</v>
      </c>
      <c r="C8" s="99" t="s">
        <v>418</v>
      </c>
      <c r="D8" s="100" t="s">
        <v>419</v>
      </c>
      <c r="E8" s="100"/>
      <c r="F8" s="100"/>
      <c r="G8" s="100" t="s">
        <v>323</v>
      </c>
      <c r="H8" s="99" t="s">
        <v>415</v>
      </c>
      <c r="I8" s="101" t="n">
        <v>1.79</v>
      </c>
      <c r="J8" s="101"/>
      <c r="K8" s="102" t="n">
        <f aca="false">IF(OR(H8="c",H8="R"),I8,0)</f>
        <v>1.79</v>
      </c>
      <c r="L8" s="102" t="n">
        <f aca="false">IF(OR(H8="c",H8="R"),J8,0)</f>
        <v>0</v>
      </c>
      <c r="M8" s="103" t="n">
        <f aca="true">SUMIF(A$4:OFFSET(A8,0,0,1,1),"="&amp;A8,J$4:OFFSET(J8,0,0,1,1))-SUMIF(A$4:OFFSET(A8,0,0,1,1),"="&amp;A8,I$4:OFFSET(I8,0,0,1,1))</f>
        <v>3463.33</v>
      </c>
      <c r="N8" s="103" t="n">
        <f aca="true">SUMIF(A$4:OFFSET(A8,0,0,1,1),"="&amp;A8,L$4:OFFSET(L8,0,0,1,1))-SUMIF(A$4:OFFSET(A8,0,0,1,1),"="&amp;A8,K$4:OFFSET(K8,0,0,1,1))</f>
        <v>3463.33</v>
      </c>
      <c r="O8" s="104" t="n">
        <f aca="true">IF(ISERROR(OFFSET(O8,-1,0,1,1)+J8-I8),J8-I8,OFFSET(O8,-1,0,1,1)+J8-I8)</f>
        <v>3474.03</v>
      </c>
    </row>
    <row r="9" customFormat="false" ht="15" hidden="false" customHeight="false" outlineLevel="0" collapsed="false">
      <c r="A9" s="105" t="s">
        <v>412</v>
      </c>
      <c r="B9" s="106" t="n">
        <v>44990</v>
      </c>
      <c r="C9" s="107" t="s">
        <v>418</v>
      </c>
      <c r="D9" s="100" t="s">
        <v>420</v>
      </c>
      <c r="E9" s="108"/>
      <c r="F9" s="108"/>
      <c r="G9" s="108" t="s">
        <v>323</v>
      </c>
      <c r="H9" s="107" t="s">
        <v>415</v>
      </c>
      <c r="I9" s="109" t="n">
        <v>1.59</v>
      </c>
      <c r="J9" s="109"/>
      <c r="K9" s="102" t="n">
        <f aca="false">IF(OR(H9="c",H9="R"),I9,0)</f>
        <v>1.59</v>
      </c>
      <c r="L9" s="102" t="n">
        <f aca="false">IF(OR(H9="c",H9="R"),J9,0)</f>
        <v>0</v>
      </c>
      <c r="M9" s="103" t="n">
        <f aca="true">SUMIF(A$4:OFFSET(A9,0,0,1,1),"="&amp;A9,J$4:OFFSET(J9,0,0,1,1))-SUMIF(A$4:OFFSET(A9,0,0,1,1),"="&amp;A9,I$4:OFFSET(I9,0,0,1,1))</f>
        <v>3461.74</v>
      </c>
      <c r="N9" s="103" t="n">
        <f aca="true">SUMIF(A$4:OFFSET(A9,0,0,1,1),"="&amp;A9,L$4:OFFSET(L9,0,0,1,1))-SUMIF(A$4:OFFSET(A9,0,0,1,1),"="&amp;A9,K$4:OFFSET(K9,0,0,1,1))</f>
        <v>3461.74</v>
      </c>
      <c r="O9" s="104" t="n">
        <f aca="true">IF(ISERROR(OFFSET(O9,-1,0,1,1)+J9-I9),J9-I9,OFFSET(O9,-1,0,1,1)+J9-I9)</f>
        <v>3472.44</v>
      </c>
      <c r="Q9" s="92" t="s">
        <v>417</v>
      </c>
    </row>
    <row r="10" customFormat="false" ht="15" hidden="false" customHeight="false" outlineLevel="0" collapsed="false">
      <c r="A10" s="105" t="s">
        <v>412</v>
      </c>
      <c r="B10" s="106" t="n">
        <v>44990</v>
      </c>
      <c r="C10" s="107" t="s">
        <v>418</v>
      </c>
      <c r="D10" s="100" t="s">
        <v>421</v>
      </c>
      <c r="E10" s="108"/>
      <c r="F10" s="108"/>
      <c r="G10" s="108" t="s">
        <v>314</v>
      </c>
      <c r="H10" s="107" t="s">
        <v>415</v>
      </c>
      <c r="I10" s="109" t="n">
        <v>300</v>
      </c>
      <c r="J10" s="109"/>
      <c r="K10" s="102" t="n">
        <f aca="false">IF(OR(H10="c",H10="R"),I10,0)</f>
        <v>300</v>
      </c>
      <c r="L10" s="102" t="n">
        <f aca="false">IF(OR(H10="c",H10="R"),J10,0)</f>
        <v>0</v>
      </c>
      <c r="M10" s="103" t="n">
        <f aca="true">SUMIF(A$4:OFFSET(A10,0,0,1,1),"="&amp;A10,J$4:OFFSET(J10,0,0,1,1))-SUMIF(A$4:OFFSET(A10,0,0,1,1),"="&amp;A10,I$4:OFFSET(I10,0,0,1,1))</f>
        <v>3161.74</v>
      </c>
      <c r="N10" s="103" t="n">
        <f aca="true">SUMIF(A$4:OFFSET(A10,0,0,1,1),"="&amp;A10,L$4:OFFSET(L10,0,0,1,1))-SUMIF(A$4:OFFSET(A10,0,0,1,1),"="&amp;A10,K$4:OFFSET(K10,0,0,1,1))</f>
        <v>3161.74</v>
      </c>
      <c r="O10" s="104" t="n">
        <f aca="true">IF(ISERROR(OFFSET(O10,-1,0,1,1)+J10-I10),J10-I10,OFFSET(O10,-1,0,1,1)+J10-I10)</f>
        <v>3172.44</v>
      </c>
    </row>
    <row r="11" customFormat="false" ht="15" hidden="false" customHeight="false" outlineLevel="0" collapsed="false">
      <c r="A11" s="105" t="s">
        <v>412</v>
      </c>
      <c r="B11" s="106" t="n">
        <v>44990</v>
      </c>
      <c r="C11" s="107" t="s">
        <v>418</v>
      </c>
      <c r="D11" s="100" t="s">
        <v>422</v>
      </c>
      <c r="E11" s="108"/>
      <c r="F11" s="108"/>
      <c r="G11" s="108" t="s">
        <v>372</v>
      </c>
      <c r="H11" s="107" t="s">
        <v>415</v>
      </c>
      <c r="I11" s="109" t="n">
        <v>300</v>
      </c>
      <c r="J11" s="109"/>
      <c r="K11" s="102" t="n">
        <f aca="false">IF(OR(H11="c",H11="R"),I11,0)</f>
        <v>300</v>
      </c>
      <c r="L11" s="102" t="n">
        <f aca="false">IF(OR(H11="c",H11="R"),J11,0)</f>
        <v>0</v>
      </c>
      <c r="M11" s="103" t="n">
        <f aca="true">SUMIF(A$4:OFFSET(A11,0,0,1,1),"="&amp;A11,J$4:OFFSET(J11,0,0,1,1))-SUMIF(A$4:OFFSET(A11,0,0,1,1),"="&amp;A11,I$4:OFFSET(I11,0,0,1,1))</f>
        <v>2861.74</v>
      </c>
      <c r="N11" s="103" t="n">
        <f aca="true">SUMIF(A$4:OFFSET(A11,0,0,1,1),"="&amp;A11,L$4:OFFSET(L11,0,0,1,1))-SUMIF(A$4:OFFSET(A11,0,0,1,1),"="&amp;A11,K$4:OFFSET(K11,0,0,1,1))</f>
        <v>2861.74</v>
      </c>
      <c r="O11" s="104" t="n">
        <f aca="true">IF(ISERROR(OFFSET(O11,-1,0,1,1)+J11-I11),J11-I11,OFFSET(O11,-1,0,1,1)+J11-I11)</f>
        <v>2872.44</v>
      </c>
    </row>
    <row r="12" customFormat="false" ht="15" hidden="false" customHeight="false" outlineLevel="0" collapsed="false">
      <c r="A12" s="105" t="s">
        <v>412</v>
      </c>
      <c r="B12" s="106" t="n">
        <v>44990</v>
      </c>
      <c r="C12" s="107" t="s">
        <v>418</v>
      </c>
      <c r="D12" s="100" t="s">
        <v>423</v>
      </c>
      <c r="E12" s="105"/>
      <c r="F12" s="105"/>
      <c r="G12" s="108" t="s">
        <v>368</v>
      </c>
      <c r="H12" s="107" t="s">
        <v>415</v>
      </c>
      <c r="I12" s="109" t="n">
        <v>2.99</v>
      </c>
      <c r="J12" s="109"/>
      <c r="K12" s="102" t="n">
        <f aca="false">IF(OR(H12="c",H12="R"),I12,0)</f>
        <v>2.99</v>
      </c>
      <c r="L12" s="102" t="n">
        <f aca="false">IF(OR(H12="c",H12="R"),J12,0)</f>
        <v>0</v>
      </c>
      <c r="M12" s="103" t="n">
        <f aca="true">SUMIF(A$4:OFFSET(A12,0,0,1,1),"="&amp;A12,J$4:OFFSET(J12,0,0,1,1))-SUMIF(A$4:OFFSET(A12,0,0,1,1),"="&amp;A12,I$4:OFFSET(I12,0,0,1,1))</f>
        <v>2858.75</v>
      </c>
      <c r="N12" s="103" t="n">
        <f aca="true">SUMIF(A$4:OFFSET(A12,0,0,1,1),"="&amp;A12,L$4:OFFSET(L12,0,0,1,1))-SUMIF(A$4:OFFSET(A12,0,0,1,1),"="&amp;A12,K$4:OFFSET(K12,0,0,1,1))</f>
        <v>2858.75</v>
      </c>
      <c r="O12" s="104" t="n">
        <f aca="true">IF(ISERROR(OFFSET(O12,-1,0,1,1)+J12-I12),J12-I12,OFFSET(O12,-1,0,1,1)+J12-I12)</f>
        <v>2869.45</v>
      </c>
    </row>
    <row r="13" customFormat="false" ht="15" hidden="false" customHeight="false" outlineLevel="0" collapsed="false">
      <c r="A13" s="105" t="s">
        <v>412</v>
      </c>
      <c r="B13" s="106" t="n">
        <v>44991</v>
      </c>
      <c r="C13" s="107" t="s">
        <v>418</v>
      </c>
      <c r="D13" s="100" t="s">
        <v>424</v>
      </c>
      <c r="E13" s="105"/>
      <c r="F13" s="105"/>
      <c r="G13" s="108" t="s">
        <v>368</v>
      </c>
      <c r="H13" s="107" t="s">
        <v>415</v>
      </c>
      <c r="I13" s="109" t="n">
        <v>0.8</v>
      </c>
      <c r="J13" s="109"/>
      <c r="K13" s="102" t="n">
        <f aca="false">IF(OR(H13="c",H13="R"),I13,0)</f>
        <v>0.8</v>
      </c>
      <c r="L13" s="102" t="n">
        <f aca="false">IF(OR(H13="c",H13="R"),J13,0)</f>
        <v>0</v>
      </c>
      <c r="M13" s="103" t="n">
        <f aca="true">SUMIF(A$4:OFFSET(A13,0,0,1,1),"="&amp;A13,J$4:OFFSET(J13,0,0,1,1))-SUMIF(A$4:OFFSET(A13,0,0,1,1),"="&amp;A13,I$4:OFFSET(I13,0,0,1,1))</f>
        <v>2857.95</v>
      </c>
      <c r="N13" s="103" t="n">
        <f aca="true">SUMIF(A$4:OFFSET(A13,0,0,1,1),"="&amp;A13,L$4:OFFSET(L13,0,0,1,1))-SUMIF(A$4:OFFSET(A13,0,0,1,1),"="&amp;A13,K$4:OFFSET(K13,0,0,1,1))</f>
        <v>2857.95</v>
      </c>
      <c r="O13" s="104" t="n">
        <f aca="true">IF(ISERROR(OFFSET(O13,-1,0,1,1)+J13-I13),J13-I13,OFFSET(O13,-1,0,1,1)+J13-I13)</f>
        <v>2868.65</v>
      </c>
    </row>
    <row r="14" customFormat="false" ht="15" hidden="false" customHeight="false" outlineLevel="0" collapsed="false">
      <c r="A14" s="105" t="s">
        <v>412</v>
      </c>
      <c r="B14" s="106" t="n">
        <v>44991</v>
      </c>
      <c r="C14" s="107" t="s">
        <v>418</v>
      </c>
      <c r="D14" s="100" t="s">
        <v>425</v>
      </c>
      <c r="E14" s="105"/>
      <c r="F14" s="105"/>
      <c r="G14" s="108" t="s">
        <v>336</v>
      </c>
      <c r="H14" s="107" t="s">
        <v>415</v>
      </c>
      <c r="I14" s="109" t="n">
        <v>9.5</v>
      </c>
      <c r="J14" s="109"/>
      <c r="K14" s="102" t="n">
        <f aca="false">IF(OR(H14="c",H14="R"),I14,0)</f>
        <v>9.5</v>
      </c>
      <c r="L14" s="102" t="n">
        <f aca="false">IF(OR(H14="c",H14="R"),J14,0)</f>
        <v>0</v>
      </c>
      <c r="M14" s="103" t="n">
        <f aca="true">SUMIF(A$4:OFFSET(A14,0,0,1,1),"="&amp;A14,J$4:OFFSET(J14,0,0,1,1))-SUMIF(A$4:OFFSET(A14,0,0,1,1),"="&amp;A14,I$4:OFFSET(I14,0,0,1,1))</f>
        <v>2848.45</v>
      </c>
      <c r="N14" s="103" t="n">
        <f aca="true">SUMIF(A$4:OFFSET(A14,0,0,1,1),"="&amp;A14,L$4:OFFSET(L14,0,0,1,1))-SUMIF(A$4:OFFSET(A14,0,0,1,1),"="&amp;A14,K$4:OFFSET(K14,0,0,1,1))</f>
        <v>2848.45</v>
      </c>
      <c r="O14" s="104" t="n">
        <f aca="true">IF(ISERROR(OFFSET(O14,-1,0,1,1)+J14-I14),J14-I14,OFFSET(O14,-1,0,1,1)+J14-I14)</f>
        <v>2859.15</v>
      </c>
    </row>
    <row r="15" customFormat="false" ht="15" hidden="false" customHeight="false" outlineLevel="0" collapsed="false">
      <c r="A15" s="105" t="s">
        <v>412</v>
      </c>
      <c r="B15" s="106" t="n">
        <v>44991</v>
      </c>
      <c r="C15" s="107" t="s">
        <v>418</v>
      </c>
      <c r="D15" s="100" t="s">
        <v>365</v>
      </c>
      <c r="E15" s="105"/>
      <c r="F15" s="105"/>
      <c r="G15" s="108" t="s">
        <v>365</v>
      </c>
      <c r="H15" s="107" t="s">
        <v>415</v>
      </c>
      <c r="I15" s="109" t="n">
        <v>24.71</v>
      </c>
      <c r="J15" s="109"/>
      <c r="K15" s="102" t="n">
        <f aca="false">IF(OR(H15="c",H15="R"),I15,0)</f>
        <v>24.71</v>
      </c>
      <c r="L15" s="102" t="n">
        <f aca="false">IF(OR(H15="c",H15="R"),J15,0)</f>
        <v>0</v>
      </c>
      <c r="M15" s="103" t="n">
        <f aca="true">SUMIF(A$4:OFFSET(A15,0,0,1,1),"="&amp;A15,J$4:OFFSET(J15,0,0,1,1))-SUMIF(A$4:OFFSET(A15,0,0,1,1),"="&amp;A15,I$4:OFFSET(I15,0,0,1,1))</f>
        <v>2823.74</v>
      </c>
      <c r="N15" s="103" t="n">
        <f aca="true">SUMIF(A$4:OFFSET(A15,0,0,1,1),"="&amp;A15,L$4:OFFSET(L15,0,0,1,1))-SUMIF(A$4:OFFSET(A15,0,0,1,1),"="&amp;A15,K$4:OFFSET(K15,0,0,1,1))</f>
        <v>2823.74</v>
      </c>
      <c r="O15" s="104" t="n">
        <f aca="true">IF(ISERROR(OFFSET(O15,-1,0,1,1)+J15-I15),J15-I15,OFFSET(O15,-1,0,1,1)+J15-I15)</f>
        <v>2834.44</v>
      </c>
    </row>
    <row r="16" customFormat="false" ht="15" hidden="false" customHeight="false" outlineLevel="0" collapsed="false">
      <c r="A16" s="105" t="s">
        <v>412</v>
      </c>
      <c r="B16" s="106" t="n">
        <v>44991</v>
      </c>
      <c r="C16" s="107" t="s">
        <v>418</v>
      </c>
      <c r="D16" s="100" t="s">
        <v>426</v>
      </c>
      <c r="E16" s="105"/>
      <c r="F16" s="105"/>
      <c r="G16" s="108" t="s">
        <v>317</v>
      </c>
      <c r="H16" s="107" t="s">
        <v>415</v>
      </c>
      <c r="I16" s="109" t="n">
        <v>222.5</v>
      </c>
      <c r="J16" s="109"/>
      <c r="K16" s="102" t="n">
        <f aca="false">IF(OR(H16="c",H16="R"),I16,0)</f>
        <v>222.5</v>
      </c>
      <c r="L16" s="102" t="n">
        <f aca="false">IF(OR(H16="c",H16="R"),J16,0)</f>
        <v>0</v>
      </c>
      <c r="M16" s="103" t="n">
        <f aca="true">SUMIF(A$4:OFFSET(A16,0,0,1,1),"="&amp;A16,J$4:OFFSET(J16,0,0,1,1))-SUMIF(A$4:OFFSET(A16,0,0,1,1),"="&amp;A16,I$4:OFFSET(I16,0,0,1,1))</f>
        <v>2601.24</v>
      </c>
      <c r="N16" s="103" t="n">
        <f aca="true">SUMIF(A$4:OFFSET(A16,0,0,1,1),"="&amp;A16,L$4:OFFSET(L16,0,0,1,1))-SUMIF(A$4:OFFSET(A16,0,0,1,1),"="&amp;A16,K$4:OFFSET(K16,0,0,1,1))</f>
        <v>2601.24</v>
      </c>
      <c r="O16" s="104" t="n">
        <f aca="true">IF(ISERROR(OFFSET(O16,-1,0,1,1)+J16-I16),J16-I16,OFFSET(O16,-1,0,1,1)+J16-I16)</f>
        <v>2611.94</v>
      </c>
    </row>
    <row r="17" customFormat="false" ht="15" hidden="false" customHeight="false" outlineLevel="0" collapsed="false">
      <c r="A17" s="105" t="s">
        <v>412</v>
      </c>
      <c r="B17" s="106" t="n">
        <v>44992</v>
      </c>
      <c r="C17" s="110" t="s">
        <v>418</v>
      </c>
      <c r="D17" s="100" t="s">
        <v>427</v>
      </c>
      <c r="E17" s="105"/>
      <c r="F17" s="105"/>
      <c r="G17" s="108" t="s">
        <v>343</v>
      </c>
      <c r="H17" s="107" t="s">
        <v>415</v>
      </c>
      <c r="I17" s="109" t="n">
        <v>154</v>
      </c>
      <c r="J17" s="109"/>
      <c r="K17" s="102" t="n">
        <f aca="false">IF(OR(H17="c",H17="R"),I17,0)</f>
        <v>154</v>
      </c>
      <c r="L17" s="102" t="n">
        <f aca="false">IF(OR(H17="c",H17="R"),J17,0)</f>
        <v>0</v>
      </c>
      <c r="M17" s="103" t="n">
        <f aca="true">SUMIF(A$4:OFFSET(A17,0,0,1,1),"="&amp;A17,J$4:OFFSET(J17,0,0,1,1))-SUMIF(A$4:OFFSET(A17,0,0,1,1),"="&amp;A17,I$4:OFFSET(I17,0,0,1,1))</f>
        <v>2447.24</v>
      </c>
      <c r="N17" s="103" t="n">
        <f aca="true">SUMIF(A$4:OFFSET(A17,0,0,1,1),"="&amp;A17,L$4:OFFSET(L17,0,0,1,1))-SUMIF(A$4:OFFSET(A17,0,0,1,1),"="&amp;A17,K$4:OFFSET(K17,0,0,1,1))</f>
        <v>2447.24</v>
      </c>
      <c r="O17" s="104" t="n">
        <f aca="true">IF(ISERROR(OFFSET(O17,-1,0,1,1)+J17-I17),J17-I17,OFFSET(O17,-1,0,1,1)+J17-I17)</f>
        <v>2457.94</v>
      </c>
    </row>
    <row r="18" customFormat="false" ht="15" hidden="false" customHeight="false" outlineLevel="0" collapsed="false">
      <c r="A18" s="105" t="s">
        <v>416</v>
      </c>
      <c r="B18" s="106" t="n">
        <v>44995</v>
      </c>
      <c r="C18" s="110" t="s">
        <v>418</v>
      </c>
      <c r="D18" s="105" t="s">
        <v>428</v>
      </c>
      <c r="E18" s="105"/>
      <c r="F18" s="105"/>
      <c r="G18" s="108" t="s">
        <v>325</v>
      </c>
      <c r="H18" s="107" t="s">
        <v>415</v>
      </c>
      <c r="I18" s="109" t="n">
        <v>0.7</v>
      </c>
      <c r="J18" s="109"/>
      <c r="K18" s="102" t="n">
        <f aca="false">IF(OR(H18="c",H18="R"),I18,0)</f>
        <v>0.7</v>
      </c>
      <c r="L18" s="102" t="n">
        <f aca="false">IF(OR(H18="c",H18="R"),J18,0)</f>
        <v>0</v>
      </c>
      <c r="M18" s="103" t="n">
        <f aca="true">SUMIF(A$4:OFFSET(A18,0,0,1,1),"="&amp;A18,J$4:OFFSET(J18,0,0,1,1))-SUMIF(A$4:OFFSET(A18,0,0,1,1),"="&amp;A18,I$4:OFFSET(I18,0,0,1,1))</f>
        <v>10</v>
      </c>
      <c r="N18" s="103" t="n">
        <f aca="true">SUMIF(A$4:OFFSET(A18,0,0,1,1),"="&amp;A18,L$4:OFFSET(L18,0,0,1,1))-SUMIF(A$4:OFFSET(A18,0,0,1,1),"="&amp;A18,K$4:OFFSET(K18,0,0,1,1))</f>
        <v>10</v>
      </c>
      <c r="O18" s="104" t="n">
        <f aca="true">IF(ISERROR(OFFSET(O18,-1,0,1,1)+J18-I18),J18-I18,OFFSET(O18,-1,0,1,1)+J18-I18)</f>
        <v>2457.24</v>
      </c>
    </row>
    <row r="19" customFormat="false" ht="15" hidden="false" customHeight="false" outlineLevel="0" collapsed="false">
      <c r="A19" s="105" t="s">
        <v>391</v>
      </c>
      <c r="B19" s="106" t="n">
        <v>44996</v>
      </c>
      <c r="C19" s="110" t="s">
        <v>418</v>
      </c>
      <c r="D19" s="105" t="s">
        <v>429</v>
      </c>
      <c r="E19" s="105"/>
      <c r="F19" s="105"/>
      <c r="G19" s="108" t="s">
        <v>318</v>
      </c>
      <c r="H19" s="107" t="s">
        <v>415</v>
      </c>
      <c r="I19" s="109" t="n">
        <v>46.05</v>
      </c>
      <c r="J19" s="109"/>
      <c r="K19" s="102" t="n">
        <f aca="false">IF(OR(H19="c",H19="R"),I19,0)</f>
        <v>46.05</v>
      </c>
      <c r="L19" s="102" t="n">
        <f aca="false">IF(OR(H19="c",H19="R"),J19,0)</f>
        <v>0</v>
      </c>
      <c r="M19" s="103" t="n">
        <f aca="true">SUMIF(A$4:OFFSET(A19,0,0,1,1),"="&amp;A19,J$4:OFFSET(J19,0,0,1,1))-SUMIF(A$4:OFFSET(A19,0,0,1,1),"="&amp;A19,I$4:OFFSET(I19,0,0,1,1))</f>
        <v>2401.19</v>
      </c>
      <c r="N19" s="103" t="n">
        <f aca="true">SUMIF(A$4:OFFSET(A19,0,0,1,1),"="&amp;A19,L$4:OFFSET(L19,0,0,1,1))-SUMIF(A$4:OFFSET(A19,0,0,1,1),"="&amp;A19,K$4:OFFSET(K19,0,0,1,1))</f>
        <v>2401.19</v>
      </c>
      <c r="O19" s="104" t="n">
        <f aca="true">IF(ISERROR(OFFSET(O19,-1,0,1,1)+J19-I19),J19-I19,OFFSET(O19,-1,0,1,1)+J19-I19)</f>
        <v>2411.19</v>
      </c>
    </row>
    <row r="20" customFormat="false" ht="15" hidden="false" customHeight="false" outlineLevel="0" collapsed="false">
      <c r="A20" s="105" t="s">
        <v>391</v>
      </c>
      <c r="B20" s="106" t="n">
        <v>44996</v>
      </c>
      <c r="C20" s="110" t="s">
        <v>418</v>
      </c>
      <c r="D20" s="105" t="s">
        <v>430</v>
      </c>
      <c r="E20" s="105"/>
      <c r="F20" s="105"/>
      <c r="G20" s="108" t="s">
        <v>325</v>
      </c>
      <c r="H20" s="107" t="s">
        <v>415</v>
      </c>
      <c r="I20" s="109" t="n">
        <v>25.99</v>
      </c>
      <c r="J20" s="109"/>
      <c r="K20" s="102" t="n">
        <f aca="false">IF(OR(H20="c",H20="R"),I20,0)</f>
        <v>25.99</v>
      </c>
      <c r="L20" s="102" t="n">
        <f aca="false">IF(OR(H20="c",H20="R"),J20,0)</f>
        <v>0</v>
      </c>
      <c r="M20" s="103" t="n">
        <f aca="true">SUMIF(A$4:OFFSET(A20,0,0,1,1),"="&amp;A20,J$4:OFFSET(J20,0,0,1,1))-SUMIF(A$4:OFFSET(A20,0,0,1,1),"="&amp;A20,I$4:OFFSET(I20,0,0,1,1))</f>
        <v>2375.2</v>
      </c>
      <c r="N20" s="103" t="n">
        <f aca="true">SUMIF(A$4:OFFSET(A20,0,0,1,1),"="&amp;A20,L$4:OFFSET(L20,0,0,1,1))-SUMIF(A$4:OFFSET(A20,0,0,1,1),"="&amp;A20,K$4:OFFSET(K20,0,0,1,1))</f>
        <v>2375.2</v>
      </c>
      <c r="O20" s="104" t="n">
        <f aca="true">IF(ISERROR(OFFSET(O20,-1,0,1,1)+J20-I20),J20-I20,OFFSET(O20,-1,0,1,1)+J20-I20)</f>
        <v>2385.2</v>
      </c>
    </row>
    <row r="21" customFormat="false" ht="15" hidden="false" customHeight="false" outlineLevel="0" collapsed="false">
      <c r="A21" s="105" t="s">
        <v>391</v>
      </c>
      <c r="B21" s="106" t="n">
        <v>44997</v>
      </c>
      <c r="C21" s="110" t="s">
        <v>418</v>
      </c>
      <c r="D21" s="105" t="s">
        <v>431</v>
      </c>
      <c r="E21" s="105"/>
      <c r="F21" s="105"/>
      <c r="G21" s="108" t="s">
        <v>361</v>
      </c>
      <c r="H21" s="107" t="s">
        <v>415</v>
      </c>
      <c r="I21" s="109" t="n">
        <v>10</v>
      </c>
      <c r="J21" s="109"/>
      <c r="K21" s="102" t="n">
        <f aca="false">IF(OR(H21="c",H21="R"),I21,0)</f>
        <v>10</v>
      </c>
      <c r="L21" s="102" t="n">
        <f aca="false">IF(OR(H21="c",H21="R"),J21,0)</f>
        <v>0</v>
      </c>
      <c r="M21" s="103" t="n">
        <f aca="true">SUMIF(A$4:OFFSET(A21,0,0,1,1),"="&amp;A21,J$4:OFFSET(J21,0,0,1,1))-SUMIF(A$4:OFFSET(A21,0,0,1,1),"="&amp;A21,I$4:OFFSET(I21,0,0,1,1))</f>
        <v>2365.2</v>
      </c>
      <c r="N21" s="103" t="n">
        <f aca="true">SUMIF(A$4:OFFSET(A21,0,0,1,1),"="&amp;A21,L$4:OFFSET(L21,0,0,1,1))-SUMIF(A$4:OFFSET(A21,0,0,1,1),"="&amp;A21,K$4:OFFSET(K21,0,0,1,1))</f>
        <v>2365.2</v>
      </c>
      <c r="O21" s="104" t="n">
        <f aca="true">IF(ISERROR(OFFSET(O21,-1,0,1,1)+J21-I21),J21-I21,OFFSET(O21,-1,0,1,1)+J21-I21)</f>
        <v>2375.2</v>
      </c>
    </row>
    <row r="22" customFormat="false" ht="15" hidden="false" customHeight="false" outlineLevel="0" collapsed="false">
      <c r="A22" s="105" t="s">
        <v>391</v>
      </c>
      <c r="B22" s="106" t="n">
        <v>44998</v>
      </c>
      <c r="C22" s="110" t="s">
        <v>418</v>
      </c>
      <c r="D22" s="105" t="s">
        <v>420</v>
      </c>
      <c r="E22" s="105"/>
      <c r="F22" s="105"/>
      <c r="G22" s="108" t="s">
        <v>323</v>
      </c>
      <c r="H22" s="107" t="s">
        <v>415</v>
      </c>
      <c r="I22" s="109" t="n">
        <v>0.99</v>
      </c>
      <c r="J22" s="109"/>
      <c r="K22" s="102" t="n">
        <f aca="false">IF(OR(H22="c",H22="R"),I22,0)</f>
        <v>0.99</v>
      </c>
      <c r="L22" s="102" t="n">
        <f aca="false">IF(OR(H22="c",H22="R"),J22,0)</f>
        <v>0</v>
      </c>
      <c r="M22" s="103" t="n">
        <f aca="true">SUMIF(A$4:OFFSET(A22,0,0,1,1),"="&amp;A22,J$4:OFFSET(J22,0,0,1,1))-SUMIF(A$4:OFFSET(A22,0,0,1,1),"="&amp;A22,I$4:OFFSET(I22,0,0,1,1))</f>
        <v>2364.21</v>
      </c>
      <c r="N22" s="103" t="n">
        <f aca="true">SUMIF(A$4:OFFSET(A22,0,0,1,1),"="&amp;A22,L$4:OFFSET(L22,0,0,1,1))-SUMIF(A$4:OFFSET(A22,0,0,1,1),"="&amp;A22,K$4:OFFSET(K22,0,0,1,1))</f>
        <v>2364.21</v>
      </c>
      <c r="O22" s="104" t="n">
        <f aca="true">IF(ISERROR(OFFSET(O22,-1,0,1,1)+J22-I22),J22-I22,OFFSET(O22,-1,0,1,1)+J22-I22)</f>
        <v>2374.21</v>
      </c>
    </row>
    <row r="23" customFormat="false" ht="15" hidden="false" customHeight="false" outlineLevel="0" collapsed="false">
      <c r="A23" s="105" t="s">
        <v>391</v>
      </c>
      <c r="B23" s="106" t="n">
        <v>45002</v>
      </c>
      <c r="C23" s="110" t="s">
        <v>418</v>
      </c>
      <c r="D23" s="105" t="s">
        <v>432</v>
      </c>
      <c r="E23" s="105" t="s">
        <v>433</v>
      </c>
      <c r="F23" s="105"/>
      <c r="G23" s="108" t="s">
        <v>324</v>
      </c>
      <c r="H23" s="110" t="s">
        <v>415</v>
      </c>
      <c r="I23" s="109" t="n">
        <v>20</v>
      </c>
      <c r="J23" s="109"/>
      <c r="K23" s="102" t="n">
        <f aca="false">IF(OR(H23="c",H23="R"),I23,0)</f>
        <v>20</v>
      </c>
      <c r="L23" s="102" t="n">
        <f aca="false">IF(OR(H23="c",H23="R"),J23,0)</f>
        <v>0</v>
      </c>
      <c r="M23" s="103" t="n">
        <f aca="true">SUMIF(A$4:OFFSET(A23,0,0,1,1),"="&amp;A23,J$4:OFFSET(J23,0,0,1,1))-SUMIF(A$4:OFFSET(A23,0,0,1,1),"="&amp;A23,I$4:OFFSET(I23,0,0,1,1))</f>
        <v>2344.21</v>
      </c>
      <c r="N23" s="103" t="n">
        <f aca="true">SUMIF(A$4:OFFSET(A23,0,0,1,1),"="&amp;A23,L$4:OFFSET(L23,0,0,1,1))-SUMIF(A$4:OFFSET(A23,0,0,1,1),"="&amp;A23,K$4:OFFSET(K23,0,0,1,1))</f>
        <v>2344.21</v>
      </c>
      <c r="O23" s="104" t="n">
        <f aca="true">IF(ISERROR(OFFSET(O23,-1,0,1,1)+J23-I23),J23-I23,OFFSET(O23,-1,0,1,1)+J23-I23)</f>
        <v>2354.21</v>
      </c>
    </row>
    <row r="24" customFormat="false" ht="15" hidden="false" customHeight="false" outlineLevel="0" collapsed="false">
      <c r="A24" s="105" t="s">
        <v>391</v>
      </c>
      <c r="B24" s="106" t="n">
        <v>45004</v>
      </c>
      <c r="C24" s="110" t="s">
        <v>418</v>
      </c>
      <c r="D24" s="105" t="s">
        <v>419</v>
      </c>
      <c r="E24" s="105"/>
      <c r="F24" s="105"/>
      <c r="G24" s="108" t="s">
        <v>323</v>
      </c>
      <c r="H24" s="110" t="s">
        <v>415</v>
      </c>
      <c r="I24" s="109" t="n">
        <v>0.24</v>
      </c>
      <c r="J24" s="109"/>
      <c r="K24" s="102" t="n">
        <f aca="false">IF(OR(H24="c",H24="R"),I24,0)</f>
        <v>0.24</v>
      </c>
      <c r="L24" s="102" t="n">
        <f aca="false">IF(OR(H24="c",H24="R"),J24,0)</f>
        <v>0</v>
      </c>
      <c r="M24" s="103" t="n">
        <f aca="true">SUMIF(A$4:OFFSET(A24,0,0,1,1),"="&amp;A24,J$4:OFFSET(J24,0,0,1,1))-SUMIF(A$4:OFFSET(A24,0,0,1,1),"="&amp;A24,I$4:OFFSET(I24,0,0,1,1))</f>
        <v>2343.97</v>
      </c>
      <c r="N24" s="103" t="n">
        <f aca="true">SUMIF(A$4:OFFSET(A24,0,0,1,1),"="&amp;A24,L$4:OFFSET(L24,0,0,1,1))-SUMIF(A$4:OFFSET(A24,0,0,1,1),"="&amp;A24,K$4:OFFSET(K24,0,0,1,1))</f>
        <v>2343.97</v>
      </c>
      <c r="O24" s="104" t="n">
        <f aca="true">IF(ISERROR(OFFSET(O24,-1,0,1,1)+J24-I24),J24-I24,OFFSET(O24,-1,0,1,1)+J24-I24)</f>
        <v>2353.97</v>
      </c>
    </row>
    <row r="25" customFormat="false" ht="15" hidden="false" customHeight="false" outlineLevel="0" collapsed="false">
      <c r="A25" s="105" t="s">
        <v>391</v>
      </c>
      <c r="B25" s="106" t="n">
        <v>45004</v>
      </c>
      <c r="C25" s="110" t="s">
        <v>418</v>
      </c>
      <c r="D25" s="105" t="s">
        <v>420</v>
      </c>
      <c r="E25" s="105"/>
      <c r="F25" s="105"/>
      <c r="G25" s="108" t="s">
        <v>323</v>
      </c>
      <c r="H25" s="110" t="s">
        <v>415</v>
      </c>
      <c r="I25" s="109" t="n">
        <v>0.98</v>
      </c>
      <c r="J25" s="109"/>
      <c r="K25" s="102" t="n">
        <f aca="false">IF(OR(H25="c",H25="R"),I25,0)</f>
        <v>0.98</v>
      </c>
      <c r="L25" s="102" t="n">
        <f aca="false">IF(OR(H25="c",H25="R"),J25,0)</f>
        <v>0</v>
      </c>
      <c r="M25" s="103" t="n">
        <f aca="true">SUMIF(A$4:OFFSET(A25,0,0,1,1),"="&amp;A25,J$4:OFFSET(J25,0,0,1,1))-SUMIF(A$4:OFFSET(A25,0,0,1,1),"="&amp;A25,I$4:OFFSET(I25,0,0,1,1))</f>
        <v>2342.99</v>
      </c>
      <c r="N25" s="103" t="n">
        <f aca="true">SUMIF(A$4:OFFSET(A25,0,0,1,1),"="&amp;A25,L$4:OFFSET(L25,0,0,1,1))-SUMIF(A$4:OFFSET(A25,0,0,1,1),"="&amp;A25,K$4:OFFSET(K25,0,0,1,1))</f>
        <v>2342.99</v>
      </c>
      <c r="O25" s="104" t="n">
        <f aca="true">IF(ISERROR(OFFSET(O25,-1,0,1,1)+J25-I25),J25-I25,OFFSET(O25,-1,0,1,1)+J25-I25)</f>
        <v>2352.99</v>
      </c>
    </row>
    <row r="26" customFormat="false" ht="15" hidden="false" customHeight="false" outlineLevel="0" collapsed="false">
      <c r="A26" s="105" t="s">
        <v>391</v>
      </c>
      <c r="B26" s="106" t="n">
        <v>45010</v>
      </c>
      <c r="C26" s="110" t="s">
        <v>418</v>
      </c>
      <c r="D26" s="105" t="s">
        <v>434</v>
      </c>
      <c r="E26" s="105"/>
      <c r="F26" s="105"/>
      <c r="G26" s="108" t="s">
        <v>321</v>
      </c>
      <c r="H26" s="110" t="s">
        <v>415</v>
      </c>
      <c r="I26" s="109" t="n">
        <v>7.99</v>
      </c>
      <c r="J26" s="109"/>
      <c r="K26" s="102" t="n">
        <f aca="false">IF(OR(H26="c",H26="R"),I26,0)</f>
        <v>7.99</v>
      </c>
      <c r="L26" s="102" t="n">
        <f aca="false">IF(OR(H26="c",H26="R"),J26,0)</f>
        <v>0</v>
      </c>
      <c r="M26" s="103" t="n">
        <f aca="true">SUMIF(A$4:OFFSET(A26,0,0,1,1),"="&amp;A26,J$4:OFFSET(J26,0,0,1,1))-SUMIF(A$4:OFFSET(A26,0,0,1,1),"="&amp;A26,I$4:OFFSET(I26,0,0,1,1))</f>
        <v>2335</v>
      </c>
      <c r="N26" s="103" t="n">
        <f aca="true">SUMIF(A$4:OFFSET(A26,0,0,1,1),"="&amp;A26,L$4:OFFSET(L26,0,0,1,1))-SUMIF(A$4:OFFSET(A26,0,0,1,1),"="&amp;A26,K$4:OFFSET(K26,0,0,1,1))</f>
        <v>2335</v>
      </c>
      <c r="O26" s="104" t="n">
        <f aca="true">IF(ISERROR(OFFSET(O26,-1,0,1,1)+J26-I26),J26-I26,OFFSET(O26,-1,0,1,1)+J26-I26)</f>
        <v>2345</v>
      </c>
    </row>
    <row r="27" customFormat="false" ht="15" hidden="false" customHeight="false" outlineLevel="0" collapsed="false">
      <c r="A27" s="105" t="s">
        <v>391</v>
      </c>
      <c r="B27" s="106" t="n">
        <v>45011</v>
      </c>
      <c r="C27" s="110" t="s">
        <v>418</v>
      </c>
      <c r="D27" s="105" t="s">
        <v>420</v>
      </c>
      <c r="E27" s="105"/>
      <c r="F27" s="105"/>
      <c r="G27" s="108" t="s">
        <v>323</v>
      </c>
      <c r="H27" s="110" t="s">
        <v>415</v>
      </c>
      <c r="I27" s="109" t="n">
        <v>6.86</v>
      </c>
      <c r="J27" s="109"/>
      <c r="K27" s="102" t="n">
        <f aca="false">IF(OR(H27="c",H27="R"),I27,0)</f>
        <v>6.86</v>
      </c>
      <c r="L27" s="102" t="n">
        <f aca="false">IF(OR(H27="c",H27="R"),J27,0)</f>
        <v>0</v>
      </c>
      <c r="M27" s="103" t="n">
        <f aca="true">SUMIF(A$4:OFFSET(A27,0,0,1,1),"="&amp;A27,J$4:OFFSET(J27,0,0,1,1))-SUMIF(A$4:OFFSET(A27,0,0,1,1),"="&amp;A27,I$4:OFFSET(I27,0,0,1,1))</f>
        <v>2328.14</v>
      </c>
      <c r="N27" s="103" t="n">
        <f aca="true">SUMIF(A$4:OFFSET(A27,0,0,1,1),"="&amp;A27,L$4:OFFSET(L27,0,0,1,1))-SUMIF(A$4:OFFSET(A27,0,0,1,1),"="&amp;A27,K$4:OFFSET(K27,0,0,1,1))</f>
        <v>2328.14</v>
      </c>
      <c r="O27" s="104" t="n">
        <f aca="true">IF(ISERROR(OFFSET(O27,-1,0,1,1)+J27-I27),J27-I27,OFFSET(O27,-1,0,1,1)+J27-I27)</f>
        <v>2338.14</v>
      </c>
    </row>
    <row r="28" customFormat="false" ht="15" hidden="false" customHeight="false" outlineLevel="0" collapsed="false">
      <c r="A28" s="105" t="s">
        <v>391</v>
      </c>
      <c r="B28" s="106" t="n">
        <v>45011</v>
      </c>
      <c r="C28" s="110" t="s">
        <v>418</v>
      </c>
      <c r="D28" s="105" t="s">
        <v>435</v>
      </c>
      <c r="E28" s="105"/>
      <c r="F28" s="105"/>
      <c r="G28" s="108" t="s">
        <v>323</v>
      </c>
      <c r="H28" s="110" t="s">
        <v>415</v>
      </c>
      <c r="I28" s="109" t="n">
        <v>0.95</v>
      </c>
      <c r="J28" s="109"/>
      <c r="K28" s="102" t="n">
        <f aca="false">IF(OR(H28="c",H28="R"),I28,0)</f>
        <v>0.95</v>
      </c>
      <c r="L28" s="102" t="n">
        <f aca="false">IF(OR(H28="c",H28="R"),J28,0)</f>
        <v>0</v>
      </c>
      <c r="M28" s="103" t="n">
        <f aca="true">SUMIF(A$4:OFFSET(A28,0,0,1,1),"="&amp;A28,J$4:OFFSET(J28,0,0,1,1))-SUMIF(A$4:OFFSET(A28,0,0,1,1),"="&amp;A28,I$4:OFFSET(I28,0,0,1,1))</f>
        <v>2327.19</v>
      </c>
      <c r="N28" s="103" t="n">
        <f aca="true">SUMIF(A$4:OFFSET(A28,0,0,1,1),"="&amp;A28,L$4:OFFSET(L28,0,0,1,1))-SUMIF(A$4:OFFSET(A28,0,0,1,1),"="&amp;A28,K$4:OFFSET(K28,0,0,1,1))</f>
        <v>2327.19</v>
      </c>
      <c r="O28" s="104" t="n">
        <f aca="true">IF(ISERROR(OFFSET(O28,-1,0,1,1)+J28-I28),J28-I28,OFFSET(O28,-1,0,1,1)+J28-I28)</f>
        <v>2337.19</v>
      </c>
    </row>
    <row r="29" customFormat="false" ht="15" hidden="false" customHeight="false" outlineLevel="0" collapsed="false">
      <c r="A29" s="105" t="s">
        <v>391</v>
      </c>
      <c r="B29" s="106" t="n">
        <v>45011</v>
      </c>
      <c r="C29" s="110" t="s">
        <v>418</v>
      </c>
      <c r="D29" s="105" t="s">
        <v>436</v>
      </c>
      <c r="E29" s="105"/>
      <c r="F29" s="105"/>
      <c r="G29" s="108" t="s">
        <v>324</v>
      </c>
      <c r="H29" s="110" t="s">
        <v>415</v>
      </c>
      <c r="I29" s="109" t="n">
        <v>8.4</v>
      </c>
      <c r="J29" s="109"/>
      <c r="K29" s="102" t="n">
        <f aca="false">IF(OR(H29="c",H29="R"),I29,0)</f>
        <v>8.4</v>
      </c>
      <c r="L29" s="102" t="n">
        <f aca="false">IF(OR(H29="c",H29="R"),J29,0)</f>
        <v>0</v>
      </c>
      <c r="M29" s="103" t="n">
        <f aca="true">SUMIF(A$4:OFFSET(A29,0,0,1,1),"="&amp;A29,J$4:OFFSET(J29,0,0,1,1))-SUMIF(A$4:OFFSET(A29,0,0,1,1),"="&amp;A29,I$4:OFFSET(I29,0,0,1,1))</f>
        <v>2318.79</v>
      </c>
      <c r="N29" s="103" t="n">
        <f aca="true">SUMIF(A$4:OFFSET(A29,0,0,1,1),"="&amp;A29,L$4:OFFSET(L29,0,0,1,1))-SUMIF(A$4:OFFSET(A29,0,0,1,1),"="&amp;A29,K$4:OFFSET(K29,0,0,1,1))</f>
        <v>2318.79</v>
      </c>
      <c r="O29" s="104" t="n">
        <f aca="true">IF(ISERROR(OFFSET(O29,-1,0,1,1)+J29-I29),J29-I29,OFFSET(O29,-1,0,1,1)+J29-I29)</f>
        <v>2328.79</v>
      </c>
    </row>
    <row r="30" customFormat="false" ht="15" hidden="false" customHeight="false" outlineLevel="0" collapsed="false">
      <c r="A30" s="105" t="s">
        <v>391</v>
      </c>
      <c r="B30" s="106" t="n">
        <v>45012</v>
      </c>
      <c r="C30" s="110" t="s">
        <v>418</v>
      </c>
      <c r="D30" s="105" t="s">
        <v>437</v>
      </c>
      <c r="E30" s="105"/>
      <c r="F30" s="105"/>
      <c r="G30" s="108" t="s">
        <v>323</v>
      </c>
      <c r="H30" s="110" t="s">
        <v>415</v>
      </c>
      <c r="I30" s="109" t="n">
        <v>6.68</v>
      </c>
      <c r="J30" s="109"/>
      <c r="K30" s="102" t="n">
        <f aca="false">IF(OR(H30="c",H30="R"),I30,0)</f>
        <v>6.68</v>
      </c>
      <c r="L30" s="102" t="n">
        <f aca="false">IF(OR(H30="c",H30="R"),J30,0)</f>
        <v>0</v>
      </c>
      <c r="M30" s="103" t="n">
        <f aca="true">SUMIF(A$4:OFFSET(A30,0,0,1,1),"="&amp;A30,J$4:OFFSET(J30,0,0,1,1))-SUMIF(A$4:OFFSET(A30,0,0,1,1),"="&amp;A30,I$4:OFFSET(I30,0,0,1,1))</f>
        <v>2312.11</v>
      </c>
      <c r="N30" s="103" t="n">
        <f aca="true">SUMIF(A$4:OFFSET(A30,0,0,1,1),"="&amp;A30,L$4:OFFSET(L30,0,0,1,1))-SUMIF(A$4:OFFSET(A30,0,0,1,1),"="&amp;A30,K$4:OFFSET(K30,0,0,1,1))</f>
        <v>2312.11</v>
      </c>
      <c r="O30" s="104" t="n">
        <f aca="true">IF(ISERROR(OFFSET(O30,-1,0,1,1)+J30-I30),J30-I30,OFFSET(O30,-1,0,1,1)+J30-I30)</f>
        <v>2322.11</v>
      </c>
    </row>
    <row r="31" customFormat="false" ht="15" hidden="false" customHeight="false" outlineLevel="0" collapsed="false">
      <c r="A31" s="105" t="s">
        <v>391</v>
      </c>
      <c r="B31" s="106" t="n">
        <v>45013</v>
      </c>
      <c r="C31" s="110" t="s">
        <v>418</v>
      </c>
      <c r="D31" s="105" t="s">
        <v>432</v>
      </c>
      <c r="E31" s="105" t="s">
        <v>438</v>
      </c>
      <c r="F31" s="105"/>
      <c r="G31" s="108" t="s">
        <v>324</v>
      </c>
      <c r="H31" s="110" t="s">
        <v>415</v>
      </c>
      <c r="I31" s="109" t="n">
        <v>-6.67</v>
      </c>
      <c r="J31" s="109"/>
      <c r="K31" s="102" t="n">
        <f aca="false">IF(OR(H31="c",H31="R"),I31,0)</f>
        <v>-6.67</v>
      </c>
      <c r="L31" s="102" t="n">
        <f aca="false">IF(OR(H31="c",H31="R"),J31,0)</f>
        <v>0</v>
      </c>
      <c r="M31" s="103" t="n">
        <f aca="true">SUMIF(A$4:OFFSET(A31,0,0,1,1),"="&amp;A31,J$4:OFFSET(J31,0,0,1,1))-SUMIF(A$4:OFFSET(A31,0,0,1,1),"="&amp;A31,I$4:OFFSET(I31,0,0,1,1))</f>
        <v>2318.78</v>
      </c>
      <c r="N31" s="103" t="n">
        <f aca="true">SUMIF(A$4:OFFSET(A31,0,0,1,1),"="&amp;A31,L$4:OFFSET(L31,0,0,1,1))-SUMIF(A$4:OFFSET(A31,0,0,1,1),"="&amp;A31,K$4:OFFSET(K31,0,0,1,1))</f>
        <v>2318.78</v>
      </c>
      <c r="O31" s="104" t="n">
        <f aca="true">IF(ISERROR(OFFSET(O31,-1,0,1,1)+J31-I31),J31-I31,OFFSET(O31,-1,0,1,1)+J31-I31)</f>
        <v>2328.78</v>
      </c>
    </row>
    <row r="32" customFormat="false" ht="15" hidden="false" customHeight="false" outlineLevel="0" collapsed="false">
      <c r="A32" s="105" t="s">
        <v>391</v>
      </c>
      <c r="B32" s="106" t="n">
        <v>45014</v>
      </c>
      <c r="C32" s="110" t="s">
        <v>418</v>
      </c>
      <c r="D32" s="105" t="s">
        <v>439</v>
      </c>
      <c r="E32" s="105"/>
      <c r="F32" s="105"/>
      <c r="G32" s="108" t="s">
        <v>323</v>
      </c>
      <c r="H32" s="110" t="s">
        <v>415</v>
      </c>
      <c r="I32" s="109" t="n">
        <v>12.04</v>
      </c>
      <c r="J32" s="109"/>
      <c r="K32" s="102" t="n">
        <f aca="false">IF(OR(H32="c",H32="R"),I32,0)</f>
        <v>12.04</v>
      </c>
      <c r="L32" s="102" t="n">
        <f aca="false">IF(OR(H32="c",H32="R"),J32,0)</f>
        <v>0</v>
      </c>
      <c r="M32" s="103" t="n">
        <f aca="true">SUMIF(A$4:OFFSET(A32,0,0,1,1),"="&amp;A32,J$4:OFFSET(J32,0,0,1,1))-SUMIF(A$4:OFFSET(A32,0,0,1,1),"="&amp;A32,I$4:OFFSET(I32,0,0,1,1))</f>
        <v>2306.74</v>
      </c>
      <c r="N32" s="103" t="n">
        <f aca="true">SUMIF(A$4:OFFSET(A32,0,0,1,1),"="&amp;A32,L$4:OFFSET(L32,0,0,1,1))-SUMIF(A$4:OFFSET(A32,0,0,1,1),"="&amp;A32,K$4:OFFSET(K32,0,0,1,1))</f>
        <v>2306.74</v>
      </c>
      <c r="O32" s="104" t="n">
        <f aca="true">IF(ISERROR(OFFSET(O32,-1,0,1,1)+J32-I32),J32-I32,OFFSET(O32,-1,0,1,1)+J32-I32)</f>
        <v>2316.74</v>
      </c>
    </row>
    <row r="33" customFormat="false" ht="15" hidden="false" customHeight="false" outlineLevel="0" collapsed="false">
      <c r="A33" s="105" t="s">
        <v>391</v>
      </c>
      <c r="B33" s="106" t="n">
        <v>45014</v>
      </c>
      <c r="C33" s="110" t="s">
        <v>418</v>
      </c>
      <c r="D33" s="105" t="s">
        <v>420</v>
      </c>
      <c r="E33" s="105"/>
      <c r="F33" s="105"/>
      <c r="G33" s="108" t="s">
        <v>323</v>
      </c>
      <c r="H33" s="110" t="s">
        <v>415</v>
      </c>
      <c r="I33" s="109" t="n">
        <v>6.06</v>
      </c>
      <c r="J33" s="109"/>
      <c r="K33" s="102" t="n">
        <f aca="false">IF(OR(H33="c",H33="R"),I33,0)</f>
        <v>6.06</v>
      </c>
      <c r="L33" s="102" t="n">
        <f aca="false">IF(OR(H33="c",H33="R"),J33,0)</f>
        <v>0</v>
      </c>
      <c r="M33" s="103" t="n">
        <f aca="true">SUMIF(A$4:OFFSET(A33,0,0,1,1),"="&amp;A33,J$4:OFFSET(J33,0,0,1,1))-SUMIF(A$4:OFFSET(A33,0,0,1,1),"="&amp;A33,I$4:OFFSET(I33,0,0,1,1))</f>
        <v>2300.68</v>
      </c>
      <c r="N33" s="103" t="n">
        <f aca="true">SUMIF(A$4:OFFSET(A33,0,0,1,1),"="&amp;A33,L$4:OFFSET(L33,0,0,1,1))-SUMIF(A$4:OFFSET(A33,0,0,1,1),"="&amp;A33,K$4:OFFSET(K33,0,0,1,1))</f>
        <v>2300.68</v>
      </c>
      <c r="O33" s="104" t="n">
        <f aca="true">IF(ISERROR(OFFSET(O33,-1,0,1,1)+J33-I33),J33-I33,OFFSET(O33,-1,0,1,1)+J33-I33)</f>
        <v>2310.68</v>
      </c>
    </row>
    <row r="34" customFormat="false" ht="15" hidden="false" customHeight="false" outlineLevel="0" collapsed="false">
      <c r="A34" s="105" t="s">
        <v>391</v>
      </c>
      <c r="B34" s="106" t="n">
        <v>45015</v>
      </c>
      <c r="C34" s="110" t="s">
        <v>418</v>
      </c>
      <c r="D34" s="105" t="s">
        <v>440</v>
      </c>
      <c r="E34" s="105"/>
      <c r="F34" s="105"/>
      <c r="G34" s="108" t="s">
        <v>327</v>
      </c>
      <c r="H34" s="110" t="s">
        <v>415</v>
      </c>
      <c r="I34" s="109" t="n">
        <v>117</v>
      </c>
      <c r="J34" s="109"/>
      <c r="K34" s="102" t="n">
        <f aca="false">IF(OR(H34="c",H34="R"),I34,0)</f>
        <v>117</v>
      </c>
      <c r="L34" s="102" t="n">
        <f aca="false">IF(OR(H34="c",H34="R"),J34,0)</f>
        <v>0</v>
      </c>
      <c r="M34" s="103" t="n">
        <f aca="true">SUMIF(A$4:OFFSET(A34,0,0,1,1),"="&amp;A34,J$4:OFFSET(J34,0,0,1,1))-SUMIF(A$4:OFFSET(A34,0,0,1,1),"="&amp;A34,I$4:OFFSET(I34,0,0,1,1))</f>
        <v>2183.68</v>
      </c>
      <c r="N34" s="103" t="n">
        <f aca="true">SUMIF(A$4:OFFSET(A34,0,0,1,1),"="&amp;A34,L$4:OFFSET(L34,0,0,1,1))-SUMIF(A$4:OFFSET(A34,0,0,1,1),"="&amp;A34,K$4:OFFSET(K34,0,0,1,1))</f>
        <v>2183.68</v>
      </c>
      <c r="O34" s="104" t="n">
        <f aca="true">IF(ISERROR(OFFSET(O34,-1,0,1,1)+J34-I34),J34-I34,OFFSET(O34,-1,0,1,1)+J34-I34)</f>
        <v>2193.68</v>
      </c>
    </row>
    <row r="35" customFormat="false" ht="15" hidden="false" customHeight="false" outlineLevel="0" collapsed="false">
      <c r="A35" s="105" t="s">
        <v>391</v>
      </c>
      <c r="B35" s="106" t="n">
        <v>45016</v>
      </c>
      <c r="C35" s="110" t="s">
        <v>413</v>
      </c>
      <c r="D35" s="105" t="s">
        <v>295</v>
      </c>
      <c r="E35" s="105"/>
      <c r="F35" s="105"/>
      <c r="G35" s="108" t="s">
        <v>295</v>
      </c>
      <c r="H35" s="110" t="s">
        <v>415</v>
      </c>
      <c r="I35" s="109"/>
      <c r="J35" s="109" t="n">
        <v>2025.13</v>
      </c>
      <c r="K35" s="102" t="n">
        <f aca="false">IF(OR(H35="c",H35="R"),I35,0)</f>
        <v>0</v>
      </c>
      <c r="L35" s="102" t="n">
        <f aca="false">IF(OR(H35="c",H35="R"),J35,0)</f>
        <v>2025.13</v>
      </c>
      <c r="M35" s="103" t="n">
        <f aca="true">SUMIF(A$4:OFFSET(A35,0,0,1,1),"="&amp;A35,J$4:OFFSET(J35,0,0,1,1))-SUMIF(A$4:OFFSET(A35,0,0,1,1),"="&amp;A35,I$4:OFFSET(I35,0,0,1,1))</f>
        <v>4208.81</v>
      </c>
      <c r="N35" s="103" t="n">
        <f aca="true">SUMIF(A$4:OFFSET(A35,0,0,1,1),"="&amp;A35,L$4:OFFSET(L35,0,0,1,1))-SUMIF(A$4:OFFSET(A35,0,0,1,1),"="&amp;A35,K$4:OFFSET(K35,0,0,1,1))</f>
        <v>4208.81</v>
      </c>
      <c r="O35" s="104" t="n">
        <f aca="true">IF(ISERROR(OFFSET(O35,-1,0,1,1)+J35-I35),J35-I35,OFFSET(O35,-1,0,1,1)+J35-I35)</f>
        <v>4218.81</v>
      </c>
    </row>
    <row r="36" customFormat="false" ht="15" hidden="false" customHeight="false" outlineLevel="0" collapsed="false">
      <c r="A36" s="105" t="s">
        <v>393</v>
      </c>
      <c r="B36" s="106" t="n">
        <v>45016</v>
      </c>
      <c r="C36" s="110" t="s">
        <v>418</v>
      </c>
      <c r="D36" s="105" t="s">
        <v>441</v>
      </c>
      <c r="E36" s="105"/>
      <c r="F36" s="105"/>
      <c r="G36" s="108" t="s">
        <v>95</v>
      </c>
      <c r="H36" s="110" t="s">
        <v>415</v>
      </c>
      <c r="I36" s="109"/>
      <c r="J36" s="109" t="n">
        <v>3213.99</v>
      </c>
      <c r="K36" s="102" t="n">
        <f aca="false">IF(OR(H36="c",H36="R"),I36,0)</f>
        <v>0</v>
      </c>
      <c r="L36" s="102" t="n">
        <f aca="false">IF(OR(H36="c",H36="R"),J36,0)</f>
        <v>3213.99</v>
      </c>
      <c r="M36" s="103" t="n">
        <f aca="true">SUMIF(A$4:OFFSET(A36,0,0,1,1),"="&amp;A36,J$4:OFFSET(J36,0,0,1,1))-SUMIF(A$4:OFFSET(A36,0,0,1,1),"="&amp;A36,I$4:OFFSET(I36,0,0,1,1))</f>
        <v>3213.99</v>
      </c>
      <c r="N36" s="103" t="n">
        <f aca="true">SUMIF(A$4:OFFSET(A36,0,0,1,1),"="&amp;A36,L$4:OFFSET(L36,0,0,1,1))-SUMIF(A$4:OFFSET(A36,0,0,1,1),"="&amp;A36,K$4:OFFSET(K36,0,0,1,1))</f>
        <v>3213.99</v>
      </c>
      <c r="O36" s="104" t="n">
        <f aca="true">IF(ISERROR(OFFSET(O36,-1,0,1,1)+J36-I36),J36-I36,OFFSET(O36,-1,0,1,1)+J36-I36)</f>
        <v>7432.8</v>
      </c>
    </row>
    <row r="37" customFormat="false" ht="15" hidden="false" customHeight="false" outlineLevel="0" collapsed="false">
      <c r="A37" s="105" t="s">
        <v>391</v>
      </c>
      <c r="B37" s="106" t="n">
        <v>45016</v>
      </c>
      <c r="C37" s="110" t="s">
        <v>418</v>
      </c>
      <c r="D37" s="105" t="s">
        <v>442</v>
      </c>
      <c r="E37" s="105"/>
      <c r="F37" s="105"/>
      <c r="G37" s="108" t="s">
        <v>95</v>
      </c>
      <c r="H37" s="110" t="s">
        <v>415</v>
      </c>
      <c r="I37" s="109" t="n">
        <v>3213.99</v>
      </c>
      <c r="J37" s="109" t="n">
        <v>0</v>
      </c>
      <c r="K37" s="102" t="n">
        <f aca="false">IF(OR(H37="c",H37="R"),I37,0)</f>
        <v>3213.99</v>
      </c>
      <c r="L37" s="102" t="n">
        <f aca="false">IF(OR(H37="c",H37="R"),J37,0)</f>
        <v>0</v>
      </c>
      <c r="M37" s="103" t="n">
        <f aca="true">SUMIF(A$4:OFFSET(A37,0,0,1,1),"="&amp;A37,J$4:OFFSET(J37,0,0,1,1))-SUMIF(A$4:OFFSET(A37,0,0,1,1),"="&amp;A37,I$4:OFFSET(I37,0,0,1,1))</f>
        <v>994.820000000001</v>
      </c>
      <c r="N37" s="103" t="n">
        <f aca="true">SUMIF(A$4:OFFSET(A37,0,0,1,1),"="&amp;A37,L$4:OFFSET(L37,0,0,1,1))-SUMIF(A$4:OFFSET(A37,0,0,1,1),"="&amp;A37,K$4:OFFSET(K37,0,0,1,1))</f>
        <v>994.820000000001</v>
      </c>
      <c r="O37" s="104" t="n">
        <f aca="true">IF(ISERROR(OFFSET(O37,-1,0,1,1)+J37-I37),J37-I37,OFFSET(O37,-1,0,1,1)+J37-I37)</f>
        <v>4218.81</v>
      </c>
    </row>
    <row r="38" customFormat="false" ht="15" hidden="false" customHeight="false" outlineLevel="0" collapsed="false">
      <c r="A38" s="105" t="s">
        <v>391</v>
      </c>
      <c r="B38" s="106" t="n">
        <v>45017</v>
      </c>
      <c r="C38" s="110" t="s">
        <v>418</v>
      </c>
      <c r="D38" s="105" t="s">
        <v>443</v>
      </c>
      <c r="E38" s="105" t="s">
        <v>444</v>
      </c>
      <c r="F38" s="105"/>
      <c r="G38" s="108" t="s">
        <v>355</v>
      </c>
      <c r="H38" s="110" t="s">
        <v>415</v>
      </c>
      <c r="I38" s="109" t="n">
        <v>20.7</v>
      </c>
      <c r="J38" s="109"/>
      <c r="K38" s="102" t="n">
        <f aca="false">IF(OR(H38="c",H38="R"),I38,0)</f>
        <v>20.7</v>
      </c>
      <c r="L38" s="102" t="n">
        <f aca="false">IF(OR(H38="c",H38="R"),J38,0)</f>
        <v>0</v>
      </c>
      <c r="M38" s="103" t="n">
        <f aca="true">SUMIF(A$4:OFFSET(A38,0,0,1,1),"="&amp;A38,J$4:OFFSET(J38,0,0,1,1))-SUMIF(A$4:OFFSET(A38,0,0,1,1),"="&amp;A38,I$4:OFFSET(I38,0,0,1,1))</f>
        <v>974.12</v>
      </c>
      <c r="N38" s="103" t="n">
        <f aca="true">SUMIF(A$4:OFFSET(A38,0,0,1,1),"="&amp;A38,L$4:OFFSET(L38,0,0,1,1))-SUMIF(A$4:OFFSET(A38,0,0,1,1),"="&amp;A38,K$4:OFFSET(K38,0,0,1,1))</f>
        <v>974.12</v>
      </c>
      <c r="O38" s="104" t="n">
        <f aca="true">IF(ISERROR(OFFSET(O38,-1,0,1,1)+J38-I38),J38-I38,OFFSET(O38,-1,0,1,1)+J38-I38)</f>
        <v>4198.11</v>
      </c>
    </row>
    <row r="39" customFormat="false" ht="15" hidden="false" customHeight="false" outlineLevel="0" collapsed="false">
      <c r="A39" s="105" t="s">
        <v>391</v>
      </c>
      <c r="B39" s="106" t="n">
        <v>45017</v>
      </c>
      <c r="C39" s="110" t="s">
        <v>418</v>
      </c>
      <c r="D39" s="105" t="s">
        <v>445</v>
      </c>
      <c r="E39" s="105"/>
      <c r="F39" s="105"/>
      <c r="G39" s="108" t="s">
        <v>327</v>
      </c>
      <c r="H39" s="110" t="s">
        <v>415</v>
      </c>
      <c r="I39" s="109" t="n">
        <v>53</v>
      </c>
      <c r="J39" s="109"/>
      <c r="K39" s="102" t="n">
        <f aca="false">IF(OR(H39="c",H39="R"),I39,0)</f>
        <v>53</v>
      </c>
      <c r="L39" s="102" t="n">
        <f aca="false">IF(OR(H39="c",H39="R"),J39,0)</f>
        <v>0</v>
      </c>
      <c r="M39" s="103" t="n">
        <f aca="true">SUMIF(A$4:OFFSET(A39,0,0,1,1),"="&amp;A39,J$4:OFFSET(J39,0,0,1,1))-SUMIF(A$4:OFFSET(A39,0,0,1,1),"="&amp;A39,I$4:OFFSET(I39,0,0,1,1))</f>
        <v>921.12</v>
      </c>
      <c r="N39" s="103" t="n">
        <f aca="true">SUMIF(A$4:OFFSET(A39,0,0,1,1),"="&amp;A39,L$4:OFFSET(L39,0,0,1,1))-SUMIF(A$4:OFFSET(A39,0,0,1,1),"="&amp;A39,K$4:OFFSET(K39,0,0,1,1))</f>
        <v>921.12</v>
      </c>
      <c r="O39" s="104" t="n">
        <f aca="true">IF(ISERROR(OFFSET(O39,-1,0,1,1)+J39-I39),J39-I39,OFFSET(O39,-1,0,1,1)+J39-I39)</f>
        <v>4145.11</v>
      </c>
    </row>
    <row r="40" customFormat="false" ht="15" hidden="false" customHeight="false" outlineLevel="0" collapsed="false">
      <c r="A40" s="105" t="s">
        <v>391</v>
      </c>
      <c r="B40" s="106" t="n">
        <v>45017</v>
      </c>
      <c r="C40" s="110" t="s">
        <v>418</v>
      </c>
      <c r="D40" s="105" t="s">
        <v>446</v>
      </c>
      <c r="E40" s="105"/>
      <c r="F40" s="105"/>
      <c r="G40" s="108" t="s">
        <v>318</v>
      </c>
      <c r="H40" s="110" t="s">
        <v>415</v>
      </c>
      <c r="I40" s="109" t="n">
        <v>14.8</v>
      </c>
      <c r="J40" s="109"/>
      <c r="K40" s="102" t="n">
        <f aca="false">IF(OR(H40="c",H40="R"),I40,0)</f>
        <v>14.8</v>
      </c>
      <c r="L40" s="102" t="n">
        <f aca="false">IF(OR(H40="c",H40="R"),J40,0)</f>
        <v>0</v>
      </c>
      <c r="M40" s="103" t="n">
        <f aca="true">SUMIF(A$4:OFFSET(A40,0,0,1,1),"="&amp;A40,J$4:OFFSET(J40,0,0,1,1))-SUMIF(A$4:OFFSET(A40,0,0,1,1),"="&amp;A40,I$4:OFFSET(I40,0,0,1,1))</f>
        <v>906.320000000001</v>
      </c>
      <c r="N40" s="103" t="n">
        <f aca="true">SUMIF(A$4:OFFSET(A40,0,0,1,1),"="&amp;A40,L$4:OFFSET(L40,0,0,1,1))-SUMIF(A$4:OFFSET(A40,0,0,1,1),"="&amp;A40,K$4:OFFSET(K40,0,0,1,1))</f>
        <v>906.320000000001</v>
      </c>
      <c r="O40" s="104" t="n">
        <f aca="true">IF(ISERROR(OFFSET(O40,-1,0,1,1)+J40-I40),J40-I40,OFFSET(O40,-1,0,1,1)+J40-I40)</f>
        <v>4130.31</v>
      </c>
    </row>
    <row r="41" customFormat="false" ht="15" hidden="false" customHeight="false" outlineLevel="0" collapsed="false">
      <c r="A41" s="105" t="s">
        <v>391</v>
      </c>
      <c r="B41" s="106" t="n">
        <v>45017</v>
      </c>
      <c r="C41" s="110" t="s">
        <v>418</v>
      </c>
      <c r="D41" s="105" t="s">
        <v>447</v>
      </c>
      <c r="E41" s="105"/>
      <c r="F41" s="105"/>
      <c r="G41" s="108" t="s">
        <v>337</v>
      </c>
      <c r="H41" s="110" t="s">
        <v>415</v>
      </c>
      <c r="I41" s="109" t="n">
        <v>12</v>
      </c>
      <c r="J41" s="109"/>
      <c r="K41" s="102" t="n">
        <f aca="false">IF(OR(H41="c",H41="R"),I41,0)</f>
        <v>12</v>
      </c>
      <c r="L41" s="102" t="n">
        <f aca="false">IF(OR(H41="c",H41="R"),J41,0)</f>
        <v>0</v>
      </c>
      <c r="M41" s="103" t="n">
        <f aca="true">SUMIF(A$4:OFFSET(A41,0,0,1,1),"="&amp;A41,J$4:OFFSET(J41,0,0,1,1))-SUMIF(A$4:OFFSET(A41,0,0,1,1),"="&amp;A41,I$4:OFFSET(I41,0,0,1,1))</f>
        <v>894.320000000001</v>
      </c>
      <c r="N41" s="103" t="n">
        <f aca="true">SUMIF(A$4:OFFSET(A41,0,0,1,1),"="&amp;A41,L$4:OFFSET(L41,0,0,1,1))-SUMIF(A$4:OFFSET(A41,0,0,1,1),"="&amp;A41,K$4:OFFSET(K41,0,0,1,1))</f>
        <v>894.320000000001</v>
      </c>
      <c r="O41" s="104" t="n">
        <f aca="true">IF(ISERROR(OFFSET(O41,-1,0,1,1)+J41-I41),J41-I41,OFFSET(O41,-1,0,1,1)+J41-I41)</f>
        <v>4118.31</v>
      </c>
    </row>
    <row r="42" customFormat="false" ht="15" hidden="false" customHeight="false" outlineLevel="0" collapsed="false">
      <c r="A42" s="105" t="s">
        <v>391</v>
      </c>
      <c r="B42" s="106" t="n">
        <v>45017</v>
      </c>
      <c r="C42" s="110" t="s">
        <v>418</v>
      </c>
      <c r="D42" s="105" t="s">
        <v>421</v>
      </c>
      <c r="E42" s="105"/>
      <c r="F42" s="105"/>
      <c r="G42" s="108" t="s">
        <v>314</v>
      </c>
      <c r="H42" s="110" t="s">
        <v>415</v>
      </c>
      <c r="I42" s="109" t="n">
        <v>299.9</v>
      </c>
      <c r="J42" s="109"/>
      <c r="K42" s="102" t="n">
        <f aca="false">IF(OR(H42="c",H42="R"),I42,0)</f>
        <v>299.9</v>
      </c>
      <c r="L42" s="102" t="n">
        <f aca="false">IF(OR(H42="c",H42="R"),J42,0)</f>
        <v>0</v>
      </c>
      <c r="M42" s="103" t="n">
        <f aca="true">SUMIF(A$4:OFFSET(A42,0,0,1,1),"="&amp;A42,J$4:OFFSET(J42,0,0,1,1))-SUMIF(A$4:OFFSET(A42,0,0,1,1),"="&amp;A42,I$4:OFFSET(I42,0,0,1,1))</f>
        <v>594.42</v>
      </c>
      <c r="N42" s="103" t="n">
        <f aca="true">SUMIF(A$4:OFFSET(A42,0,0,1,1),"="&amp;A42,L$4:OFFSET(L42,0,0,1,1))-SUMIF(A$4:OFFSET(A42,0,0,1,1),"="&amp;A42,K$4:OFFSET(K42,0,0,1,1))</f>
        <v>594.42</v>
      </c>
      <c r="O42" s="104" t="n">
        <f aca="true">IF(ISERROR(OFFSET(O42,-1,0,1,1)+J42-I42),J42-I42,OFFSET(O42,-1,0,1,1)+J42-I42)</f>
        <v>3818.41</v>
      </c>
    </row>
    <row r="43" customFormat="false" ht="15" hidden="false" customHeight="false" outlineLevel="0" collapsed="false">
      <c r="A43" s="105" t="s">
        <v>391</v>
      </c>
      <c r="B43" s="106" t="n">
        <v>45018</v>
      </c>
      <c r="C43" s="110" t="s">
        <v>418</v>
      </c>
      <c r="D43" s="105" t="s">
        <v>420</v>
      </c>
      <c r="E43" s="105"/>
      <c r="F43" s="105"/>
      <c r="G43" s="108" t="s">
        <v>323</v>
      </c>
      <c r="H43" s="110" t="s">
        <v>415</v>
      </c>
      <c r="I43" s="109" t="n">
        <v>2.98</v>
      </c>
      <c r="J43" s="109"/>
      <c r="K43" s="102" t="n">
        <f aca="false">IF(OR(H43="c",H43="R"),I43,0)</f>
        <v>2.98</v>
      </c>
      <c r="L43" s="102" t="n">
        <f aca="false">IF(OR(H43="c",H43="R"),J43,0)</f>
        <v>0</v>
      </c>
      <c r="M43" s="103" t="n">
        <f aca="true">SUMIF(A$4:OFFSET(A43,0,0,1,1),"="&amp;A43,J$4:OFFSET(J43,0,0,1,1))-SUMIF(A$4:OFFSET(A43,0,0,1,1),"="&amp;A43,I$4:OFFSET(I43,0,0,1,1))</f>
        <v>591.440000000001</v>
      </c>
      <c r="N43" s="103" t="n">
        <f aca="true">SUMIF(A$4:OFFSET(A43,0,0,1,1),"="&amp;A43,L$4:OFFSET(L43,0,0,1,1))-SUMIF(A$4:OFFSET(A43,0,0,1,1),"="&amp;A43,K$4:OFFSET(K43,0,0,1,1))</f>
        <v>591.440000000001</v>
      </c>
      <c r="O43" s="104" t="n">
        <f aca="true">IF(ISERROR(OFFSET(O43,-1,0,1,1)+J43-I43),J43-I43,OFFSET(O43,-1,0,1,1)+J43-I43)</f>
        <v>3815.43</v>
      </c>
    </row>
    <row r="44" customFormat="false" ht="15" hidden="false" customHeight="false" outlineLevel="0" collapsed="false">
      <c r="A44" s="105" t="s">
        <v>391</v>
      </c>
      <c r="B44" s="106" t="n">
        <v>45019</v>
      </c>
      <c r="C44" s="110" t="s">
        <v>418</v>
      </c>
      <c r="D44" s="105" t="s">
        <v>426</v>
      </c>
      <c r="E44" s="105"/>
      <c r="F44" s="105"/>
      <c r="G44" s="108" t="s">
        <v>317</v>
      </c>
      <c r="H44" s="110" t="s">
        <v>415</v>
      </c>
      <c r="I44" s="109" t="n">
        <v>250</v>
      </c>
      <c r="J44" s="109"/>
      <c r="K44" s="102" t="n">
        <f aca="false">IF(OR(H44="c",H44="R"),I44,0)</f>
        <v>250</v>
      </c>
      <c r="L44" s="102" t="n">
        <f aca="false">IF(OR(H44="c",H44="R"),J44,0)</f>
        <v>0</v>
      </c>
      <c r="M44" s="103" t="n">
        <f aca="true">SUMIF(A$4:OFFSET(A44,0,0,1,1),"="&amp;A44,J$4:OFFSET(J44,0,0,1,1))-SUMIF(A$4:OFFSET(A44,0,0,1,1),"="&amp;A44,I$4:OFFSET(I44,0,0,1,1))</f>
        <v>341.440000000001</v>
      </c>
      <c r="N44" s="103" t="n">
        <f aca="true">SUMIF(A$4:OFFSET(A44,0,0,1,1),"="&amp;A44,L$4:OFFSET(L44,0,0,1,1))-SUMIF(A$4:OFFSET(A44,0,0,1,1),"="&amp;A44,K$4:OFFSET(K44,0,0,1,1))</f>
        <v>341.440000000001</v>
      </c>
      <c r="O44" s="104" t="n">
        <f aca="true">IF(ISERROR(OFFSET(O44,-1,0,1,1)+J44-I44),J44-I44,OFFSET(O44,-1,0,1,1)+J44-I44)</f>
        <v>3565.43</v>
      </c>
    </row>
    <row r="45" customFormat="false" ht="15" hidden="false" customHeight="false" outlineLevel="0" collapsed="false">
      <c r="A45" s="105" t="s">
        <v>391</v>
      </c>
      <c r="B45" s="106" t="n">
        <v>45019</v>
      </c>
      <c r="C45" s="110" t="s">
        <v>418</v>
      </c>
      <c r="D45" s="105" t="s">
        <v>448</v>
      </c>
      <c r="E45" s="105"/>
      <c r="F45" s="105"/>
      <c r="G45" s="108" t="s">
        <v>320</v>
      </c>
      <c r="H45" s="110" t="s">
        <v>415</v>
      </c>
      <c r="I45" s="109" t="n">
        <v>61</v>
      </c>
      <c r="J45" s="109"/>
      <c r="K45" s="102" t="n">
        <f aca="false">IF(OR(H45="c",H45="R"),I45,0)</f>
        <v>61</v>
      </c>
      <c r="L45" s="102" t="n">
        <f aca="false">IF(OR(H45="c",H45="R"),J45,0)</f>
        <v>0</v>
      </c>
      <c r="M45" s="103" t="n">
        <f aca="true">SUMIF(A$4:OFFSET(A45,0,0,1,1),"="&amp;A45,J$4:OFFSET(J45,0,0,1,1))-SUMIF(A$4:OFFSET(A45,0,0,1,1),"="&amp;A45,I$4:OFFSET(I45,0,0,1,1))</f>
        <v>280.440000000001</v>
      </c>
      <c r="N45" s="103" t="n">
        <f aca="true">SUMIF(A$4:OFFSET(A45,0,0,1,1),"="&amp;A45,L$4:OFFSET(L45,0,0,1,1))-SUMIF(A$4:OFFSET(A45,0,0,1,1),"="&amp;A45,K$4:OFFSET(K45,0,0,1,1))</f>
        <v>280.440000000001</v>
      </c>
      <c r="O45" s="104" t="n">
        <f aca="true">IF(ISERROR(OFFSET(O45,-1,0,1,1)+J45-I45),J45-I45,OFFSET(O45,-1,0,1,1)+J45-I45)</f>
        <v>3504.43</v>
      </c>
    </row>
    <row r="46" customFormat="false" ht="15" hidden="false" customHeight="false" outlineLevel="0" collapsed="false">
      <c r="A46" s="105" t="s">
        <v>392</v>
      </c>
      <c r="B46" s="106" t="n">
        <v>45021</v>
      </c>
      <c r="C46" s="110" t="s">
        <v>418</v>
      </c>
      <c r="D46" s="105" t="s">
        <v>449</v>
      </c>
      <c r="E46" s="105"/>
      <c r="F46" s="105"/>
      <c r="G46" s="108" t="s">
        <v>372</v>
      </c>
      <c r="H46" s="110" t="s">
        <v>415</v>
      </c>
      <c r="I46" s="109" t="n">
        <v>10</v>
      </c>
      <c r="J46" s="109"/>
      <c r="K46" s="102" t="n">
        <f aca="false">IF(OR(H46="c",H46="R"),I46,0)</f>
        <v>10</v>
      </c>
      <c r="L46" s="102" t="n">
        <f aca="false">IF(OR(H46="c",H46="R"),J46,0)</f>
        <v>0</v>
      </c>
      <c r="M46" s="103" t="n">
        <f aca="true">SUMIF(A$4:OFFSET(A46,0,0,1,1),"="&amp;A46,J$4:OFFSET(J46,0,0,1,1))-SUMIF(A$4:OFFSET(A46,0,0,1,1),"="&amp;A46,I$4:OFFSET(I46,0,0,1,1))</f>
        <v>0</v>
      </c>
      <c r="N46" s="103" t="n">
        <f aca="true">SUMIF(A$4:OFFSET(A46,0,0,1,1),"="&amp;A46,L$4:OFFSET(L46,0,0,1,1))-SUMIF(A$4:OFFSET(A46,0,0,1,1),"="&amp;A46,K$4:OFFSET(K46,0,0,1,1))</f>
        <v>0</v>
      </c>
      <c r="O46" s="104" t="n">
        <f aca="true">IF(ISERROR(OFFSET(O46,-1,0,1,1)+J46-I46),J46-I46,OFFSET(O46,-1,0,1,1)+J46-I46)</f>
        <v>3494.43</v>
      </c>
    </row>
    <row r="47" customFormat="false" ht="15" hidden="false" customHeight="false" outlineLevel="0" collapsed="false">
      <c r="A47" s="105" t="s">
        <v>391</v>
      </c>
      <c r="B47" s="106" t="n">
        <v>45022</v>
      </c>
      <c r="C47" s="110" t="s">
        <v>418</v>
      </c>
      <c r="D47" s="105" t="s">
        <v>450</v>
      </c>
      <c r="E47" s="105"/>
      <c r="F47" s="105"/>
      <c r="G47" s="108" t="s">
        <v>365</v>
      </c>
      <c r="H47" s="110" t="s">
        <v>415</v>
      </c>
      <c r="I47" s="109" t="n">
        <v>25.7</v>
      </c>
      <c r="J47" s="109"/>
      <c r="K47" s="102" t="n">
        <f aca="false">IF(OR(H47="c",H47="R"),I47,0)</f>
        <v>25.7</v>
      </c>
      <c r="L47" s="102" t="n">
        <f aca="false">IF(OR(H47="c",H47="R"),J47,0)</f>
        <v>0</v>
      </c>
      <c r="M47" s="103" t="n">
        <f aca="true">SUMIF(A$4:OFFSET(A47,0,0,1,1),"="&amp;A47,J$4:OFFSET(J47,0,0,1,1))-SUMIF(A$4:OFFSET(A47,0,0,1,1),"="&amp;A47,I$4:OFFSET(I47,0,0,1,1))</f>
        <v>254.740000000001</v>
      </c>
      <c r="N47" s="103" t="n">
        <f aca="true">SUMIF(A$4:OFFSET(A47,0,0,1,1),"="&amp;A47,L$4:OFFSET(L47,0,0,1,1))-SUMIF(A$4:OFFSET(A47,0,0,1,1),"="&amp;A47,K$4:OFFSET(K47,0,0,1,1))</f>
        <v>254.740000000001</v>
      </c>
      <c r="O47" s="104" t="n">
        <f aca="true">IF(ISERROR(OFFSET(O47,-1,0,1,1)+J47-I47),J47-I47,OFFSET(O47,-1,0,1,1)+J47-I47)</f>
        <v>3468.73</v>
      </c>
    </row>
    <row r="48" customFormat="false" ht="15" hidden="false" customHeight="false" outlineLevel="0" collapsed="false">
      <c r="A48" s="105" t="s">
        <v>391</v>
      </c>
      <c r="B48" s="106" t="n">
        <v>45023</v>
      </c>
      <c r="C48" s="110" t="s">
        <v>418</v>
      </c>
      <c r="D48" s="105" t="s">
        <v>437</v>
      </c>
      <c r="E48" s="105"/>
      <c r="F48" s="105"/>
      <c r="G48" s="108" t="s">
        <v>323</v>
      </c>
      <c r="H48" s="110" t="s">
        <v>415</v>
      </c>
      <c r="I48" s="109" t="n">
        <v>8.41</v>
      </c>
      <c r="J48" s="109"/>
      <c r="K48" s="102" t="n">
        <f aca="false">IF(OR(H48="c",H48="R"),I48,0)</f>
        <v>8.41</v>
      </c>
      <c r="L48" s="102" t="n">
        <f aca="false">IF(OR(H48="c",H48="R"),J48,0)</f>
        <v>0</v>
      </c>
      <c r="M48" s="103" t="n">
        <f aca="true">SUMIF(A$4:OFFSET(A48,0,0,1,1),"="&amp;A48,J$4:OFFSET(J48,0,0,1,1))-SUMIF(A$4:OFFSET(A48,0,0,1,1),"="&amp;A48,I$4:OFFSET(I48,0,0,1,1))</f>
        <v>246.33</v>
      </c>
      <c r="N48" s="103" t="n">
        <f aca="true">SUMIF(A$4:OFFSET(A48,0,0,1,1),"="&amp;A48,L$4:OFFSET(L48,0,0,1,1))-SUMIF(A$4:OFFSET(A48,0,0,1,1),"="&amp;A48,K$4:OFFSET(K48,0,0,1,1))</f>
        <v>246.33</v>
      </c>
      <c r="O48" s="104" t="n">
        <f aca="true">IF(ISERROR(OFFSET(O48,-1,0,1,1)+J48-I48),J48-I48,OFFSET(O48,-1,0,1,1)+J48-I48)</f>
        <v>3460.32</v>
      </c>
    </row>
    <row r="49" customFormat="false" ht="15" hidden="false" customHeight="false" outlineLevel="0" collapsed="false">
      <c r="A49" s="105" t="s">
        <v>391</v>
      </c>
      <c r="B49" s="106" t="n">
        <v>45024</v>
      </c>
      <c r="C49" s="110" t="s">
        <v>418</v>
      </c>
      <c r="D49" s="105" t="s">
        <v>420</v>
      </c>
      <c r="E49" s="105"/>
      <c r="F49" s="105"/>
      <c r="G49" s="108" t="s">
        <v>323</v>
      </c>
      <c r="H49" s="110" t="s">
        <v>415</v>
      </c>
      <c r="I49" s="109" t="n">
        <v>1.15</v>
      </c>
      <c r="J49" s="109"/>
      <c r="K49" s="102" t="n">
        <f aca="false">IF(OR(H49="c",H49="R"),I49,0)</f>
        <v>1.15</v>
      </c>
      <c r="L49" s="102" t="n">
        <f aca="false">IF(OR(H49="c",H49="R"),J49,0)</f>
        <v>0</v>
      </c>
      <c r="M49" s="103" t="n">
        <f aca="true">SUMIF(A$4:OFFSET(A49,0,0,1,1),"="&amp;A49,J$4:OFFSET(J49,0,0,1,1))-SUMIF(A$4:OFFSET(A49,0,0,1,1),"="&amp;A49,I$4:OFFSET(I49,0,0,1,1))</f>
        <v>245.18</v>
      </c>
      <c r="N49" s="103" t="n">
        <f aca="true">SUMIF(A$4:OFFSET(A49,0,0,1,1),"="&amp;A49,L$4:OFFSET(L49,0,0,1,1))-SUMIF(A$4:OFFSET(A49,0,0,1,1),"="&amp;A49,K$4:OFFSET(K49,0,0,1,1))</f>
        <v>245.18</v>
      </c>
      <c r="O49" s="104" t="n">
        <f aca="true">IF(ISERROR(OFFSET(O49,-1,0,1,1)+J49-I49),J49-I49,OFFSET(O49,-1,0,1,1)+J49-I49)</f>
        <v>3459.17</v>
      </c>
    </row>
    <row r="50" customFormat="false" ht="15" hidden="false" customHeight="false" outlineLevel="0" collapsed="false">
      <c r="A50" s="105" t="s">
        <v>391</v>
      </c>
      <c r="B50" s="106" t="n">
        <v>45025</v>
      </c>
      <c r="C50" s="110" t="s">
        <v>418</v>
      </c>
      <c r="D50" s="105" t="s">
        <v>451</v>
      </c>
      <c r="E50" s="105"/>
      <c r="F50" s="105"/>
      <c r="G50" s="108" t="s">
        <v>324</v>
      </c>
      <c r="H50" s="110" t="s">
        <v>415</v>
      </c>
      <c r="I50" s="109" t="n">
        <v>13.33</v>
      </c>
      <c r="J50" s="109"/>
      <c r="K50" s="102" t="n">
        <f aca="false">IF(OR(H50="c",H50="R"),I50,0)</f>
        <v>13.33</v>
      </c>
      <c r="L50" s="102" t="n">
        <f aca="false">IF(OR(H50="c",H50="R"),J50,0)</f>
        <v>0</v>
      </c>
      <c r="M50" s="103" t="n">
        <f aca="true">SUMIF(A$4:OFFSET(A50,0,0,1,1),"="&amp;A50,J$4:OFFSET(J50,0,0,1,1))-SUMIF(A$4:OFFSET(A50,0,0,1,1),"="&amp;A50,I$4:OFFSET(I50,0,0,1,1))</f>
        <v>231.85</v>
      </c>
      <c r="N50" s="103" t="n">
        <f aca="true">SUMIF(A$4:OFFSET(A50,0,0,1,1),"="&amp;A50,L$4:OFFSET(L50,0,0,1,1))-SUMIF(A$4:OFFSET(A50,0,0,1,1),"="&amp;A50,K$4:OFFSET(K50,0,0,1,1))</f>
        <v>231.85</v>
      </c>
      <c r="O50" s="104" t="n">
        <f aca="true">IF(ISERROR(OFFSET(O50,-1,0,1,1)+J50-I50),J50-I50,OFFSET(O50,-1,0,1,1)+J50-I50)</f>
        <v>3445.84</v>
      </c>
    </row>
    <row r="51" customFormat="false" ht="15" hidden="false" customHeight="false" outlineLevel="0" collapsed="false">
      <c r="A51" s="105" t="s">
        <v>391</v>
      </c>
      <c r="B51" s="106" t="n">
        <v>45025</v>
      </c>
      <c r="C51" s="110" t="s">
        <v>418</v>
      </c>
      <c r="D51" s="105" t="s">
        <v>452</v>
      </c>
      <c r="E51" s="105"/>
      <c r="F51" s="105"/>
      <c r="G51" s="108" t="s">
        <v>374</v>
      </c>
      <c r="H51" s="110" t="s">
        <v>415</v>
      </c>
      <c r="I51" s="109" t="n">
        <v>13.33</v>
      </c>
      <c r="J51" s="109"/>
      <c r="K51" s="102" t="n">
        <f aca="false">IF(OR(H51="c",H51="R"),I51,0)</f>
        <v>13.33</v>
      </c>
      <c r="L51" s="102" t="n">
        <f aca="false">IF(OR(H51="c",H51="R"),J51,0)</f>
        <v>0</v>
      </c>
      <c r="M51" s="103" t="n">
        <f aca="true">SUMIF(A$4:OFFSET(A51,0,0,1,1),"="&amp;A51,J$4:OFFSET(J51,0,0,1,1))-SUMIF(A$4:OFFSET(A51,0,0,1,1),"="&amp;A51,I$4:OFFSET(I51,0,0,1,1))</f>
        <v>218.52</v>
      </c>
      <c r="N51" s="103" t="n">
        <f aca="true">SUMIF(A$4:OFFSET(A51,0,0,1,1),"="&amp;A51,L$4:OFFSET(L51,0,0,1,1))-SUMIF(A$4:OFFSET(A51,0,0,1,1),"="&amp;A51,K$4:OFFSET(K51,0,0,1,1))</f>
        <v>218.52</v>
      </c>
      <c r="O51" s="104" t="n">
        <f aca="true">IF(ISERROR(OFFSET(O51,-1,0,1,1)+J51-I51),J51-I51,OFFSET(O51,-1,0,1,1)+J51-I51)</f>
        <v>3432.51</v>
      </c>
    </row>
    <row r="52" customFormat="false" ht="15" hidden="false" customHeight="false" outlineLevel="0" collapsed="false">
      <c r="A52" s="105" t="s">
        <v>391</v>
      </c>
      <c r="B52" s="106" t="n">
        <v>45025</v>
      </c>
      <c r="C52" s="110" t="s">
        <v>418</v>
      </c>
      <c r="D52" s="105" t="s">
        <v>453</v>
      </c>
      <c r="E52" s="105"/>
      <c r="F52" s="105"/>
      <c r="G52" s="108" t="s">
        <v>324</v>
      </c>
      <c r="H52" s="110" t="s">
        <v>415</v>
      </c>
      <c r="I52" s="109" t="n">
        <v>9.5</v>
      </c>
      <c r="J52" s="109"/>
      <c r="K52" s="102" t="n">
        <f aca="false">IF(OR(H52="c",H52="R"),I52,0)</f>
        <v>9.5</v>
      </c>
      <c r="L52" s="102" t="n">
        <f aca="false">IF(OR(H52="c",H52="R"),J52,0)</f>
        <v>0</v>
      </c>
      <c r="M52" s="103" t="n">
        <f aca="true">SUMIF(A$4:OFFSET(A52,0,0,1,1),"="&amp;A52,J$4:OFFSET(J52,0,0,1,1))-SUMIF(A$4:OFFSET(A52,0,0,1,1),"="&amp;A52,I$4:OFFSET(I52,0,0,1,1))</f>
        <v>209.02</v>
      </c>
      <c r="N52" s="103" t="n">
        <f aca="true">SUMIF(A$4:OFFSET(A52,0,0,1,1),"="&amp;A52,L$4:OFFSET(L52,0,0,1,1))-SUMIF(A$4:OFFSET(A52,0,0,1,1),"="&amp;A52,K$4:OFFSET(K52,0,0,1,1))</f>
        <v>209.02</v>
      </c>
      <c r="O52" s="104" t="n">
        <f aca="true">IF(ISERROR(OFFSET(O52,-1,0,1,1)+J52-I52),J52-I52,OFFSET(O52,-1,0,1,1)+J52-I52)</f>
        <v>3423.01</v>
      </c>
    </row>
    <row r="53" customFormat="false" ht="15" hidden="false" customHeight="false" outlineLevel="0" collapsed="false">
      <c r="A53" s="105" t="s">
        <v>391</v>
      </c>
      <c r="B53" s="106" t="n">
        <v>45025</v>
      </c>
      <c r="C53" s="110" t="s">
        <v>418</v>
      </c>
      <c r="D53" s="105" t="s">
        <v>454</v>
      </c>
      <c r="E53" s="105"/>
      <c r="F53" s="105"/>
      <c r="G53" s="108" t="s">
        <v>324</v>
      </c>
      <c r="H53" s="110" t="s">
        <v>415</v>
      </c>
      <c r="I53" s="109" t="n">
        <v>13.75</v>
      </c>
      <c r="J53" s="109"/>
      <c r="K53" s="102" t="n">
        <f aca="false">IF(OR(H53="c",H53="R"),I53,0)</f>
        <v>13.75</v>
      </c>
      <c r="L53" s="102" t="n">
        <f aca="false">IF(OR(H53="c",H53="R"),J53,0)</f>
        <v>0</v>
      </c>
      <c r="M53" s="103" t="n">
        <f aca="true">SUMIF(A$4:OFFSET(A53,0,0,1,1),"="&amp;A53,J$4:OFFSET(J53,0,0,1,1))-SUMIF(A$4:OFFSET(A53,0,0,1,1),"="&amp;A53,I$4:OFFSET(I53,0,0,1,1))</f>
        <v>195.27</v>
      </c>
      <c r="N53" s="103" t="n">
        <f aca="true">SUMIF(A$4:OFFSET(A53,0,0,1,1),"="&amp;A53,L$4:OFFSET(L53,0,0,1,1))-SUMIF(A$4:OFFSET(A53,0,0,1,1),"="&amp;A53,K$4:OFFSET(K53,0,0,1,1))</f>
        <v>195.27</v>
      </c>
      <c r="O53" s="104" t="n">
        <f aca="true">IF(ISERROR(OFFSET(O53,-1,0,1,1)+J53-I53),J53-I53,OFFSET(O53,-1,0,1,1)+J53-I53)</f>
        <v>3409.26</v>
      </c>
    </row>
    <row r="54" customFormat="false" ht="15" hidden="false" customHeight="false" outlineLevel="0" collapsed="false">
      <c r="A54" s="105" t="s">
        <v>391</v>
      </c>
      <c r="B54" s="106" t="n">
        <v>45025</v>
      </c>
      <c r="C54" s="110" t="s">
        <v>418</v>
      </c>
      <c r="D54" s="105" t="s">
        <v>455</v>
      </c>
      <c r="E54" s="105"/>
      <c r="F54" s="105"/>
      <c r="G54" s="108" t="s">
        <v>324</v>
      </c>
      <c r="H54" s="110" t="s">
        <v>415</v>
      </c>
      <c r="I54" s="109" t="n">
        <v>4.2</v>
      </c>
      <c r="J54" s="109"/>
      <c r="K54" s="102" t="n">
        <f aca="false">IF(OR(H54="c",H54="R"),I54,0)</f>
        <v>4.2</v>
      </c>
      <c r="L54" s="102" t="n">
        <f aca="false">IF(OR(H54="c",H54="R"),J54,0)</f>
        <v>0</v>
      </c>
      <c r="M54" s="103" t="n">
        <f aca="true">SUMIF(A$4:OFFSET(A54,0,0,1,1),"="&amp;A54,J$4:OFFSET(J54,0,0,1,1))-SUMIF(A$4:OFFSET(A54,0,0,1,1),"="&amp;A54,I$4:OFFSET(I54,0,0,1,1))</f>
        <v>191.070000000001</v>
      </c>
      <c r="N54" s="103" t="n">
        <f aca="true">SUMIF(A$4:OFFSET(A54,0,0,1,1),"="&amp;A54,L$4:OFFSET(L54,0,0,1,1))-SUMIF(A$4:OFFSET(A54,0,0,1,1),"="&amp;A54,K$4:OFFSET(K54,0,0,1,1))</f>
        <v>191.070000000001</v>
      </c>
      <c r="O54" s="104" t="n">
        <f aca="true">IF(ISERROR(OFFSET(O54,-1,0,1,1)+J54-I54),J54-I54,OFFSET(O54,-1,0,1,1)+J54-I54)</f>
        <v>3405.06</v>
      </c>
    </row>
    <row r="55" customFormat="false" ht="15" hidden="false" customHeight="false" outlineLevel="0" collapsed="false">
      <c r="A55" s="105" t="s">
        <v>391</v>
      </c>
      <c r="B55" s="106" t="n">
        <v>45026</v>
      </c>
      <c r="C55" s="110" t="s">
        <v>418</v>
      </c>
      <c r="D55" s="105" t="s">
        <v>420</v>
      </c>
      <c r="E55" s="105"/>
      <c r="F55" s="105"/>
      <c r="G55" s="108" t="s">
        <v>323</v>
      </c>
      <c r="H55" s="110" t="s">
        <v>415</v>
      </c>
      <c r="I55" s="109" t="n">
        <v>9.28</v>
      </c>
      <c r="J55" s="109"/>
      <c r="K55" s="102" t="n">
        <f aca="false">IF(OR(H55="c",H55="R"),I55,0)</f>
        <v>9.28</v>
      </c>
      <c r="L55" s="102" t="n">
        <f aca="false">IF(OR(H55="c",H55="R"),J55,0)</f>
        <v>0</v>
      </c>
      <c r="M55" s="103" t="n">
        <f aca="true">SUMIF(A$4:OFFSET(A55,0,0,1,1),"="&amp;A55,J$4:OFFSET(J55,0,0,1,1))-SUMIF(A$4:OFFSET(A55,0,0,1,1),"="&amp;A55,I$4:OFFSET(I55,0,0,1,1))</f>
        <v>181.79</v>
      </c>
      <c r="N55" s="103" t="n">
        <f aca="true">SUMIF(A$4:OFFSET(A55,0,0,1,1),"="&amp;A55,L$4:OFFSET(L55,0,0,1,1))-SUMIF(A$4:OFFSET(A55,0,0,1,1),"="&amp;A55,K$4:OFFSET(K55,0,0,1,1))</f>
        <v>181.79</v>
      </c>
      <c r="O55" s="104" t="n">
        <f aca="true">IF(ISERROR(OFFSET(O55,-1,0,1,1)+J55-I55),J55-I55,OFFSET(O55,-1,0,1,1)+J55-I55)</f>
        <v>3395.78</v>
      </c>
    </row>
    <row r="56" customFormat="false" ht="15" hidden="false" customHeight="false" outlineLevel="0" collapsed="false">
      <c r="A56" s="105" t="s">
        <v>391</v>
      </c>
      <c r="B56" s="106" t="n">
        <v>45026</v>
      </c>
      <c r="C56" s="110" t="s">
        <v>418</v>
      </c>
      <c r="D56" s="105" t="s">
        <v>456</v>
      </c>
      <c r="E56" s="105"/>
      <c r="F56" s="105"/>
      <c r="G56" s="108" t="s">
        <v>350</v>
      </c>
      <c r="H56" s="110" t="s">
        <v>415</v>
      </c>
      <c r="I56" s="109" t="n">
        <v>50.22</v>
      </c>
      <c r="J56" s="109"/>
      <c r="K56" s="102" t="n">
        <f aca="false">IF(OR(H56="c",H56="R"),I56,0)</f>
        <v>50.22</v>
      </c>
      <c r="L56" s="102" t="n">
        <f aca="false">IF(OR(H56="c",H56="R"),J56,0)</f>
        <v>0</v>
      </c>
      <c r="M56" s="103" t="n">
        <f aca="true">SUMIF(A$4:OFFSET(A56,0,0,1,1),"="&amp;A56,J$4:OFFSET(J56,0,0,1,1))-SUMIF(A$4:OFFSET(A56,0,0,1,1),"="&amp;A56,I$4:OFFSET(I56,0,0,1,1))</f>
        <v>131.570000000001</v>
      </c>
      <c r="N56" s="103" t="n">
        <f aca="true">SUMIF(A$4:OFFSET(A56,0,0,1,1),"="&amp;A56,L$4:OFFSET(L56,0,0,1,1))-SUMIF(A$4:OFFSET(A56,0,0,1,1),"="&amp;A56,K$4:OFFSET(K56,0,0,1,1))</f>
        <v>131.570000000001</v>
      </c>
      <c r="O56" s="104" t="n">
        <f aca="true">IF(ISERROR(OFFSET(O56,-1,0,1,1)+J56-I56),J56-I56,OFFSET(O56,-1,0,1,1)+J56-I56)</f>
        <v>3345.56</v>
      </c>
    </row>
    <row r="57" customFormat="false" ht="15" hidden="false" customHeight="false" outlineLevel="0" collapsed="false">
      <c r="A57" s="105" t="s">
        <v>391</v>
      </c>
      <c r="B57" s="106" t="n">
        <v>45026</v>
      </c>
      <c r="C57" s="110" t="s">
        <v>418</v>
      </c>
      <c r="D57" s="105" t="s">
        <v>457</v>
      </c>
      <c r="E57" s="105"/>
      <c r="F57" s="105"/>
      <c r="G57" s="108" t="s">
        <v>324</v>
      </c>
      <c r="H57" s="110" t="s">
        <v>415</v>
      </c>
      <c r="I57" s="109" t="n">
        <v>2.2</v>
      </c>
      <c r="J57" s="109"/>
      <c r="K57" s="102" t="n">
        <f aca="false">IF(OR(H57="c",H57="R"),I57,0)</f>
        <v>2.2</v>
      </c>
      <c r="L57" s="102" t="n">
        <f aca="false">IF(OR(H57="c",H57="R"),J57,0)</f>
        <v>0</v>
      </c>
      <c r="M57" s="103" t="n">
        <f aca="true">SUMIF(A$4:OFFSET(A57,0,0,1,1),"="&amp;A57,J$4:OFFSET(J57,0,0,1,1))-SUMIF(A$4:OFFSET(A57,0,0,1,1),"="&amp;A57,I$4:OFFSET(I57,0,0,1,1))</f>
        <v>129.37</v>
      </c>
      <c r="N57" s="103" t="n">
        <f aca="true">SUMIF(A$4:OFFSET(A57,0,0,1,1),"="&amp;A57,L$4:OFFSET(L57,0,0,1,1))-SUMIF(A$4:OFFSET(A57,0,0,1,1),"="&amp;A57,K$4:OFFSET(K57,0,0,1,1))</f>
        <v>129.37</v>
      </c>
      <c r="O57" s="104" t="n">
        <f aca="true">IF(ISERROR(OFFSET(O57,-1,0,1,1)+J57-I57),J57-I57,OFFSET(O57,-1,0,1,1)+J57-I57)</f>
        <v>3343.36</v>
      </c>
    </row>
    <row r="58" customFormat="false" ht="15" hidden="false" customHeight="false" outlineLevel="0" collapsed="false">
      <c r="A58" s="105" t="s">
        <v>391</v>
      </c>
      <c r="B58" s="106" t="n">
        <v>45026</v>
      </c>
      <c r="C58" s="110" t="s">
        <v>418</v>
      </c>
      <c r="D58" s="105" t="s">
        <v>458</v>
      </c>
      <c r="E58" s="105"/>
      <c r="F58" s="105"/>
      <c r="G58" s="108" t="s">
        <v>323</v>
      </c>
      <c r="H58" s="110" t="s">
        <v>415</v>
      </c>
      <c r="I58" s="109" t="n">
        <v>11.35</v>
      </c>
      <c r="J58" s="109"/>
      <c r="K58" s="102" t="n">
        <f aca="false">IF(OR(H58="c",H58="R"),I58,0)</f>
        <v>11.35</v>
      </c>
      <c r="L58" s="102" t="n">
        <f aca="false">IF(OR(H58="c",H58="R"),J58,0)</f>
        <v>0</v>
      </c>
      <c r="M58" s="103" t="n">
        <f aca="true">SUMIF(A$4:OFFSET(A58,0,0,1,1),"="&amp;A58,J$4:OFFSET(J58,0,0,1,1))-SUMIF(A$4:OFFSET(A58,0,0,1,1),"="&amp;A58,I$4:OFFSET(I58,0,0,1,1))</f>
        <v>118.02</v>
      </c>
      <c r="N58" s="103" t="n">
        <f aca="true">SUMIF(A$4:OFFSET(A58,0,0,1,1),"="&amp;A58,L$4:OFFSET(L58,0,0,1,1))-SUMIF(A$4:OFFSET(A58,0,0,1,1),"="&amp;A58,K$4:OFFSET(K58,0,0,1,1))</f>
        <v>118.02</v>
      </c>
      <c r="O58" s="104" t="n">
        <f aca="true">IF(ISERROR(OFFSET(O58,-1,0,1,1)+J58-I58),J58-I58,OFFSET(O58,-1,0,1,1)+J58-I58)</f>
        <v>3332.01</v>
      </c>
    </row>
    <row r="59" customFormat="false" ht="15" hidden="false" customHeight="false" outlineLevel="0" collapsed="false">
      <c r="A59" s="105" t="s">
        <v>392</v>
      </c>
      <c r="B59" s="106" t="n">
        <v>45026</v>
      </c>
      <c r="C59" s="110" t="s">
        <v>418</v>
      </c>
      <c r="D59" s="105" t="s">
        <v>441</v>
      </c>
      <c r="E59" s="105"/>
      <c r="F59" s="105"/>
      <c r="G59" s="108" t="s">
        <v>95</v>
      </c>
      <c r="H59" s="110" t="s">
        <v>415</v>
      </c>
      <c r="I59" s="109"/>
      <c r="J59" s="109" t="n">
        <v>20</v>
      </c>
      <c r="K59" s="102" t="n">
        <f aca="false">IF(OR(H59="c",H59="R"),I59,0)</f>
        <v>0</v>
      </c>
      <c r="L59" s="102" t="n">
        <f aca="false">IF(OR(H59="c",H59="R"),J59,0)</f>
        <v>20</v>
      </c>
      <c r="M59" s="103" t="n">
        <f aca="true">SUMIF(A$4:OFFSET(A59,0,0,1,1),"="&amp;A59,J$4:OFFSET(J59,0,0,1,1))-SUMIF(A$4:OFFSET(A59,0,0,1,1),"="&amp;A59,I$4:OFFSET(I59,0,0,1,1))</f>
        <v>20</v>
      </c>
      <c r="N59" s="103" t="n">
        <f aca="true">SUMIF(A$4:OFFSET(A59,0,0,1,1),"="&amp;A59,L$4:OFFSET(L59,0,0,1,1))-SUMIF(A$4:OFFSET(A59,0,0,1,1),"="&amp;A59,K$4:OFFSET(K59,0,0,1,1))</f>
        <v>20</v>
      </c>
      <c r="O59" s="104" t="n">
        <f aca="true">IF(ISERROR(OFFSET(O59,-1,0,1,1)+J59-I59),J59-I59,OFFSET(O59,-1,0,1,1)+J59-I59)</f>
        <v>3352.01</v>
      </c>
    </row>
    <row r="60" customFormat="false" ht="15" hidden="false" customHeight="false" outlineLevel="0" collapsed="false">
      <c r="A60" s="105" t="s">
        <v>391</v>
      </c>
      <c r="B60" s="106" t="n">
        <v>45026</v>
      </c>
      <c r="C60" s="110" t="s">
        <v>418</v>
      </c>
      <c r="D60" s="105" t="s">
        <v>459</v>
      </c>
      <c r="E60" s="105"/>
      <c r="F60" s="105"/>
      <c r="G60" s="108" t="s">
        <v>95</v>
      </c>
      <c r="H60" s="110" t="s">
        <v>415</v>
      </c>
      <c r="I60" s="109" t="n">
        <v>20</v>
      </c>
      <c r="J60" s="109"/>
      <c r="K60" s="102" t="n">
        <f aca="false">IF(OR(H60="c",H60="R"),I60,0)</f>
        <v>20</v>
      </c>
      <c r="L60" s="102" t="n">
        <f aca="false">IF(OR(H60="c",H60="R"),J60,0)</f>
        <v>0</v>
      </c>
      <c r="M60" s="103" t="n">
        <f aca="true">SUMIF(A$4:OFFSET(A60,0,0,1,1),"="&amp;A60,J$4:OFFSET(J60,0,0,1,1))-SUMIF(A$4:OFFSET(A60,0,0,1,1),"="&amp;A60,I$4:OFFSET(I60,0,0,1,1))</f>
        <v>98.0200000000004</v>
      </c>
      <c r="N60" s="103" t="n">
        <f aca="true">SUMIF(A$4:OFFSET(A60,0,0,1,1),"="&amp;A60,L$4:OFFSET(L60,0,0,1,1))-SUMIF(A$4:OFFSET(A60,0,0,1,1),"="&amp;A60,K$4:OFFSET(K60,0,0,1,1))</f>
        <v>98.0200000000004</v>
      </c>
      <c r="O60" s="104" t="n">
        <f aca="true">IF(ISERROR(OFFSET(O60,-1,0,1,1)+J60-I60),J60-I60,OFFSET(O60,-1,0,1,1)+J60-I60)</f>
        <v>3332.01</v>
      </c>
    </row>
    <row r="61" customFormat="false" ht="15" hidden="false" customHeight="false" outlineLevel="0" collapsed="false">
      <c r="A61" s="105" t="s">
        <v>392</v>
      </c>
      <c r="B61" s="106" t="n">
        <v>45026</v>
      </c>
      <c r="C61" s="110" t="s">
        <v>418</v>
      </c>
      <c r="D61" s="105" t="s">
        <v>460</v>
      </c>
      <c r="E61" s="105"/>
      <c r="F61" s="105"/>
      <c r="G61" s="108" t="s">
        <v>350</v>
      </c>
      <c r="H61" s="110" t="s">
        <v>415</v>
      </c>
      <c r="I61" s="109" t="n">
        <v>6</v>
      </c>
      <c r="J61" s="109"/>
      <c r="K61" s="102" t="n">
        <f aca="false">IF(OR(H61="c",H61="R"),I61,0)</f>
        <v>6</v>
      </c>
      <c r="L61" s="102" t="n">
        <f aca="false">IF(OR(H61="c",H61="R"),J61,0)</f>
        <v>0</v>
      </c>
      <c r="M61" s="103" t="n">
        <f aca="true">SUMIF(A$4:OFFSET(A61,0,0,1,1),"="&amp;A61,J$4:OFFSET(J61,0,0,1,1))-SUMIF(A$4:OFFSET(A61,0,0,1,1),"="&amp;A61,I$4:OFFSET(I61,0,0,1,1))</f>
        <v>14</v>
      </c>
      <c r="N61" s="103" t="n">
        <f aca="true">SUMIF(A$4:OFFSET(A61,0,0,1,1),"="&amp;A61,L$4:OFFSET(L61,0,0,1,1))-SUMIF(A$4:OFFSET(A61,0,0,1,1),"="&amp;A61,K$4:OFFSET(K61,0,0,1,1))</f>
        <v>14</v>
      </c>
      <c r="O61" s="104" t="n">
        <f aca="true">IF(ISERROR(OFFSET(O61,-1,0,1,1)+J61-I61),J61-I61,OFFSET(O61,-1,0,1,1)+J61-I61)</f>
        <v>3326.01</v>
      </c>
    </row>
    <row r="62" customFormat="false" ht="15" hidden="false" customHeight="false" outlineLevel="0" collapsed="false">
      <c r="A62" s="105" t="s">
        <v>392</v>
      </c>
      <c r="B62" s="106" t="n">
        <v>45027</v>
      </c>
      <c r="C62" s="110" t="s">
        <v>418</v>
      </c>
      <c r="D62" s="105" t="s">
        <v>461</v>
      </c>
      <c r="E62" s="105"/>
      <c r="F62" s="105"/>
      <c r="G62" s="108" t="s">
        <v>325</v>
      </c>
      <c r="H62" s="110" t="s">
        <v>415</v>
      </c>
      <c r="I62" s="109" t="n">
        <v>2</v>
      </c>
      <c r="J62" s="109"/>
      <c r="K62" s="102" t="n">
        <f aca="false">IF(OR(H62="c",H62="R"),I62,0)</f>
        <v>2</v>
      </c>
      <c r="L62" s="102" t="n">
        <f aca="false">IF(OR(H62="c",H62="R"),J62,0)</f>
        <v>0</v>
      </c>
      <c r="M62" s="103" t="n">
        <f aca="true">SUMIF(A$4:OFFSET(A62,0,0,1,1),"="&amp;A62,J$4:OFFSET(J62,0,0,1,1))-SUMIF(A$4:OFFSET(A62,0,0,1,1),"="&amp;A62,I$4:OFFSET(I62,0,0,1,1))</f>
        <v>12</v>
      </c>
      <c r="N62" s="103" t="n">
        <f aca="true">SUMIF(A$4:OFFSET(A62,0,0,1,1),"="&amp;A62,L$4:OFFSET(L62,0,0,1,1))-SUMIF(A$4:OFFSET(A62,0,0,1,1),"="&amp;A62,K$4:OFFSET(K62,0,0,1,1))</f>
        <v>12</v>
      </c>
      <c r="O62" s="104" t="n">
        <f aca="true">IF(ISERROR(OFFSET(O62,-1,0,1,1)+J62-I62),J62-I62,OFFSET(O62,-1,0,1,1)+J62-I62)</f>
        <v>3324.01</v>
      </c>
    </row>
    <row r="63" customFormat="false" ht="15" hidden="false" customHeight="false" outlineLevel="0" collapsed="false">
      <c r="A63" s="105" t="s">
        <v>391</v>
      </c>
      <c r="B63" s="106" t="n">
        <v>45028</v>
      </c>
      <c r="C63" s="110" t="s">
        <v>418</v>
      </c>
      <c r="D63" s="105" t="s">
        <v>457</v>
      </c>
      <c r="E63" s="105"/>
      <c r="F63" s="105"/>
      <c r="G63" s="108" t="s">
        <v>324</v>
      </c>
      <c r="H63" s="110" t="s">
        <v>415</v>
      </c>
      <c r="I63" s="109" t="n">
        <v>5</v>
      </c>
      <c r="J63" s="109"/>
      <c r="K63" s="102" t="n">
        <f aca="false">IF(OR(H63="c",H63="R"),I63,0)</f>
        <v>5</v>
      </c>
      <c r="L63" s="102" t="n">
        <f aca="false">IF(OR(H63="c",H63="R"),J63,0)</f>
        <v>0</v>
      </c>
      <c r="M63" s="103" t="n">
        <f aca="true">SUMIF(A$4:OFFSET(A63,0,0,1,1),"="&amp;A63,J$4:OFFSET(J63,0,0,1,1))-SUMIF(A$4:OFFSET(A63,0,0,1,1),"="&amp;A63,I$4:OFFSET(I63,0,0,1,1))</f>
        <v>93.0200000000004</v>
      </c>
      <c r="N63" s="103" t="n">
        <f aca="true">SUMIF(A$4:OFFSET(A63,0,0,1,1),"="&amp;A63,L$4:OFFSET(L63,0,0,1,1))-SUMIF(A$4:OFFSET(A63,0,0,1,1),"="&amp;A63,K$4:OFFSET(K63,0,0,1,1))</f>
        <v>93.0200000000004</v>
      </c>
      <c r="O63" s="104" t="n">
        <f aca="true">IF(ISERROR(OFFSET(O63,-1,0,1,1)+J63-I63),J63-I63,OFFSET(O63,-1,0,1,1)+J63-I63)</f>
        <v>3319.01</v>
      </c>
    </row>
    <row r="64" customFormat="false" ht="15" hidden="false" customHeight="false" outlineLevel="0" collapsed="false">
      <c r="A64" s="105" t="s">
        <v>391</v>
      </c>
      <c r="B64" s="106" t="n">
        <v>45029</v>
      </c>
      <c r="C64" s="110" t="s">
        <v>418</v>
      </c>
      <c r="D64" s="105" t="s">
        <v>437</v>
      </c>
      <c r="E64" s="105"/>
      <c r="F64" s="105"/>
      <c r="G64" s="108" t="s">
        <v>323</v>
      </c>
      <c r="H64" s="110" t="s">
        <v>415</v>
      </c>
      <c r="I64" s="109" t="n">
        <v>5.07</v>
      </c>
      <c r="J64" s="109"/>
      <c r="K64" s="102" t="n">
        <f aca="false">IF(OR(H64="c",H64="R"),I64,0)</f>
        <v>5.07</v>
      </c>
      <c r="L64" s="102" t="n">
        <f aca="false">IF(OR(H64="c",H64="R"),J64,0)</f>
        <v>0</v>
      </c>
      <c r="M64" s="103" t="n">
        <f aca="true">SUMIF(A$4:OFFSET(A64,0,0,1,1),"="&amp;A64,J$4:OFFSET(J64,0,0,1,1))-SUMIF(A$4:OFFSET(A64,0,0,1,1),"="&amp;A64,I$4:OFFSET(I64,0,0,1,1))</f>
        <v>87.9499999999998</v>
      </c>
      <c r="N64" s="103" t="n">
        <f aca="true">SUMIF(A$4:OFFSET(A64,0,0,1,1),"="&amp;A64,L$4:OFFSET(L64,0,0,1,1))-SUMIF(A$4:OFFSET(A64,0,0,1,1),"="&amp;A64,K$4:OFFSET(K64,0,0,1,1))</f>
        <v>87.9499999999998</v>
      </c>
      <c r="O64" s="104" t="n">
        <f aca="true">IF(ISERROR(OFFSET(O64,-1,0,1,1)+J64-I64),J64-I64,OFFSET(O64,-1,0,1,1)+J64-I64)</f>
        <v>3313.94</v>
      </c>
    </row>
    <row r="65" customFormat="false" ht="15" hidden="false" customHeight="false" outlineLevel="0" collapsed="false">
      <c r="A65" s="105" t="s">
        <v>391</v>
      </c>
      <c r="B65" s="106" t="n">
        <v>45030</v>
      </c>
      <c r="C65" s="110" t="s">
        <v>418</v>
      </c>
      <c r="D65" s="105" t="s">
        <v>462</v>
      </c>
      <c r="E65" s="105"/>
      <c r="F65" s="105"/>
      <c r="G65" s="108" t="s">
        <v>315</v>
      </c>
      <c r="H65" s="110" t="s">
        <v>415</v>
      </c>
      <c r="I65" s="109" t="n">
        <v>50.45</v>
      </c>
      <c r="J65" s="109"/>
      <c r="K65" s="102" t="n">
        <f aca="false">IF(OR(H65="c",H65="R"),I65,0)</f>
        <v>50.45</v>
      </c>
      <c r="L65" s="102" t="n">
        <f aca="false">IF(OR(H65="c",H65="R"),J65,0)</f>
        <v>0</v>
      </c>
      <c r="M65" s="103" t="n">
        <f aca="true">SUMIF(A$4:OFFSET(A65,0,0,1,1),"="&amp;A65,J$4:OFFSET(J65,0,0,1,1))-SUMIF(A$4:OFFSET(A65,0,0,1,1),"="&amp;A65,I$4:OFFSET(I65,0,0,1,1))</f>
        <v>37.5</v>
      </c>
      <c r="N65" s="103" t="n">
        <f aca="true">SUMIF(A$4:OFFSET(A65,0,0,1,1),"="&amp;A65,L$4:OFFSET(L65,0,0,1,1))-SUMIF(A$4:OFFSET(A65,0,0,1,1),"="&amp;A65,K$4:OFFSET(K65,0,0,1,1))</f>
        <v>37.5</v>
      </c>
      <c r="O65" s="104" t="n">
        <f aca="true">IF(ISERROR(OFFSET(O65,-1,0,1,1)+J65-I65),J65-I65,OFFSET(O65,-1,0,1,1)+J65-I65)</f>
        <v>3263.49</v>
      </c>
    </row>
    <row r="66" customFormat="false" ht="15" hidden="false" customHeight="false" outlineLevel="0" collapsed="false">
      <c r="A66" s="105" t="s">
        <v>391</v>
      </c>
      <c r="B66" s="106" t="n">
        <v>45031</v>
      </c>
      <c r="C66" s="110" t="s">
        <v>418</v>
      </c>
      <c r="D66" s="105" t="s">
        <v>435</v>
      </c>
      <c r="E66" s="105"/>
      <c r="F66" s="105"/>
      <c r="G66" s="108" t="s">
        <v>323</v>
      </c>
      <c r="H66" s="110" t="s">
        <v>415</v>
      </c>
      <c r="I66" s="109" t="n">
        <v>2.42</v>
      </c>
      <c r="J66" s="109"/>
      <c r="K66" s="102" t="n">
        <f aca="false">IF(OR(H66="c",H66="R"),I66,0)</f>
        <v>2.42</v>
      </c>
      <c r="L66" s="102" t="n">
        <f aca="false">IF(OR(H66="c",H66="R"),J66,0)</f>
        <v>0</v>
      </c>
      <c r="M66" s="103" t="n">
        <f aca="true">SUMIF(A$4:OFFSET(A66,0,0,1,1),"="&amp;A66,J$4:OFFSET(J66,0,0,1,1))-SUMIF(A$4:OFFSET(A66,0,0,1,1),"="&amp;A66,I$4:OFFSET(I66,0,0,1,1))</f>
        <v>35.0799999999999</v>
      </c>
      <c r="N66" s="103" t="n">
        <f aca="true">SUMIF(A$4:OFFSET(A66,0,0,1,1),"="&amp;A66,L$4:OFFSET(L66,0,0,1,1))-SUMIF(A$4:OFFSET(A66,0,0,1,1),"="&amp;A66,K$4:OFFSET(K66,0,0,1,1))</f>
        <v>35.0799999999999</v>
      </c>
      <c r="O66" s="104" t="n">
        <f aca="true">IF(ISERROR(OFFSET(O66,-1,0,1,1)+J66-I66),J66-I66,OFFSET(O66,-1,0,1,1)+J66-I66)</f>
        <v>3261.07</v>
      </c>
    </row>
    <row r="67" customFormat="false" ht="15" hidden="false" customHeight="false" outlineLevel="0" collapsed="false">
      <c r="A67" s="105" t="s">
        <v>391</v>
      </c>
      <c r="B67" s="106" t="n">
        <v>45032</v>
      </c>
      <c r="C67" s="110" t="s">
        <v>418</v>
      </c>
      <c r="D67" s="105" t="s">
        <v>463</v>
      </c>
      <c r="E67" s="105"/>
      <c r="F67" s="105"/>
      <c r="G67" s="108" t="s">
        <v>324</v>
      </c>
      <c r="H67" s="110" t="s">
        <v>415</v>
      </c>
      <c r="I67" s="109" t="n">
        <v>3.8</v>
      </c>
      <c r="J67" s="109"/>
      <c r="K67" s="102" t="n">
        <f aca="false">IF(OR(H67="c",H67="R"),I67,0)</f>
        <v>3.8</v>
      </c>
      <c r="L67" s="102" t="n">
        <f aca="false">IF(OR(H67="c",H67="R"),J67,0)</f>
        <v>0</v>
      </c>
      <c r="M67" s="103" t="n">
        <f aca="true">SUMIF(A$4:OFFSET(A67,0,0,1,1),"="&amp;A67,J$4:OFFSET(J67,0,0,1,1))-SUMIF(A$4:OFFSET(A67,0,0,1,1),"="&amp;A67,I$4:OFFSET(I67,0,0,1,1))</f>
        <v>31.2800000000007</v>
      </c>
      <c r="N67" s="103" t="n">
        <f aca="true">SUMIF(A$4:OFFSET(A67,0,0,1,1),"="&amp;A67,L$4:OFFSET(L67,0,0,1,1))-SUMIF(A$4:OFFSET(A67,0,0,1,1),"="&amp;A67,K$4:OFFSET(K67,0,0,1,1))</f>
        <v>31.2800000000007</v>
      </c>
      <c r="O67" s="104" t="n">
        <f aca="true">IF(ISERROR(OFFSET(O67,-1,0,1,1)+J67-I67),J67-I67,OFFSET(O67,-1,0,1,1)+J67-I67)</f>
        <v>3257.27</v>
      </c>
    </row>
    <row r="68" customFormat="false" ht="15" hidden="false" customHeight="false" outlineLevel="0" collapsed="false">
      <c r="A68" s="105" t="s">
        <v>391</v>
      </c>
      <c r="B68" s="106" t="n">
        <v>45032</v>
      </c>
      <c r="C68" s="110" t="s">
        <v>418</v>
      </c>
      <c r="D68" s="105" t="s">
        <v>464</v>
      </c>
      <c r="E68" s="105"/>
      <c r="F68" s="105"/>
      <c r="G68" s="108" t="s">
        <v>324</v>
      </c>
      <c r="H68" s="110" t="s">
        <v>415</v>
      </c>
      <c r="I68" s="109" t="n">
        <v>5</v>
      </c>
      <c r="J68" s="109"/>
      <c r="K68" s="102" t="n">
        <f aca="false">IF(OR(H68="c",H68="R"),I68,0)</f>
        <v>5</v>
      </c>
      <c r="L68" s="102" t="n">
        <f aca="false">IF(OR(H68="c",H68="R"),J68,0)</f>
        <v>0</v>
      </c>
      <c r="M68" s="103" t="n">
        <f aca="true">SUMIF(A$4:OFFSET(A68,0,0,1,1),"="&amp;A68,J$4:OFFSET(J68,0,0,1,1))-SUMIF(A$4:OFFSET(A68,0,0,1,1),"="&amp;A68,I$4:OFFSET(I68,0,0,1,1))</f>
        <v>26.2800000000007</v>
      </c>
      <c r="N68" s="103" t="n">
        <f aca="true">SUMIF(A$4:OFFSET(A68,0,0,1,1),"="&amp;A68,L$4:OFFSET(L68,0,0,1,1))-SUMIF(A$4:OFFSET(A68,0,0,1,1),"="&amp;A68,K$4:OFFSET(K68,0,0,1,1))</f>
        <v>26.2800000000007</v>
      </c>
      <c r="O68" s="104" t="n">
        <f aca="true">IF(ISERROR(OFFSET(O68,-1,0,1,1)+J68-I68),J68-I68,OFFSET(O68,-1,0,1,1)+J68-I68)</f>
        <v>3252.27</v>
      </c>
    </row>
    <row r="69" customFormat="false" ht="15" hidden="false" customHeight="false" outlineLevel="0" collapsed="false">
      <c r="A69" s="105" t="s">
        <v>412</v>
      </c>
      <c r="B69" s="106" t="n">
        <v>45033</v>
      </c>
      <c r="C69" s="110" t="s">
        <v>418</v>
      </c>
      <c r="D69" s="105" t="s">
        <v>420</v>
      </c>
      <c r="E69" s="105"/>
      <c r="F69" s="105"/>
      <c r="G69" s="108" t="s">
        <v>323</v>
      </c>
      <c r="H69" s="110" t="s">
        <v>415</v>
      </c>
      <c r="I69" s="109" t="n">
        <v>14.97</v>
      </c>
      <c r="J69" s="109"/>
      <c r="K69" s="102" t="n">
        <f aca="false">IF(OR(H69="c",H69="R"),I69,0)</f>
        <v>14.97</v>
      </c>
      <c r="L69" s="102" t="n">
        <f aca="false">IF(OR(H69="c",H69="R"),J69,0)</f>
        <v>0</v>
      </c>
      <c r="M69" s="103" t="n">
        <f aca="true">SUMIF(A$4:OFFSET(A69,0,0,1,1),"="&amp;A69,J$4:OFFSET(J69,0,0,1,1))-SUMIF(A$4:OFFSET(A69,0,0,1,1),"="&amp;A69,I$4:OFFSET(I69,0,0,1,1))</f>
        <v>11.3100000000004</v>
      </c>
      <c r="N69" s="103" t="n">
        <f aca="true">SUMIF(A$4:OFFSET(A69,0,0,1,1),"="&amp;A69,L$4:OFFSET(L69,0,0,1,1))-SUMIF(A$4:OFFSET(A69,0,0,1,1),"="&amp;A69,K$4:OFFSET(K69,0,0,1,1))</f>
        <v>11.3100000000004</v>
      </c>
      <c r="O69" s="104" t="n">
        <f aca="true">IF(ISERROR(OFFSET(O69,-1,0,1,1)+J69-I69),J69-I69,OFFSET(O69,-1,0,1,1)+J69-I69)</f>
        <v>3237.3</v>
      </c>
    </row>
    <row r="70" customFormat="false" ht="15" hidden="false" customHeight="false" outlineLevel="0" collapsed="false">
      <c r="A70" s="105" t="s">
        <v>412</v>
      </c>
      <c r="B70" s="106" t="n">
        <v>45036</v>
      </c>
      <c r="C70" s="110" t="s">
        <v>418</v>
      </c>
      <c r="D70" s="105" t="s">
        <v>465</v>
      </c>
      <c r="E70" s="105"/>
      <c r="F70" s="105"/>
      <c r="G70" s="108" t="s">
        <v>324</v>
      </c>
      <c r="H70" s="110" t="s">
        <v>415</v>
      </c>
      <c r="I70" s="109" t="n">
        <v>2.6</v>
      </c>
      <c r="J70" s="109"/>
      <c r="K70" s="102" t="n">
        <f aca="false">IF(OR(H70="c",H70="R"),I70,0)</f>
        <v>2.6</v>
      </c>
      <c r="L70" s="102" t="n">
        <f aca="false">IF(OR(H70="c",H70="R"),J70,0)</f>
        <v>0</v>
      </c>
      <c r="M70" s="103" t="n">
        <f aca="true">SUMIF(A$4:OFFSET(A70,0,0,1,1),"="&amp;A70,J$4:OFFSET(J70,0,0,1,1))-SUMIF(A$4:OFFSET(A70,0,0,1,1),"="&amp;A70,I$4:OFFSET(I70,0,0,1,1))</f>
        <v>8.71000000000004</v>
      </c>
      <c r="N70" s="103" t="n">
        <f aca="true">SUMIF(A$4:OFFSET(A70,0,0,1,1),"="&amp;A70,L$4:OFFSET(L70,0,0,1,1))-SUMIF(A$4:OFFSET(A70,0,0,1,1),"="&amp;A70,K$4:OFFSET(K70,0,0,1,1))</f>
        <v>8.71000000000004</v>
      </c>
      <c r="O70" s="104" t="n">
        <f aca="true">IF(ISERROR(OFFSET(O70,-1,0,1,1)+J70-I70),J70-I70,OFFSET(O70,-1,0,1,1)+J70-I70)</f>
        <v>3234.7</v>
      </c>
    </row>
    <row r="71" customFormat="false" ht="15" hidden="false" customHeight="false" outlineLevel="0" collapsed="false">
      <c r="A71" s="105" t="s">
        <v>412</v>
      </c>
      <c r="B71" s="106" t="n">
        <v>45037</v>
      </c>
      <c r="C71" s="110" t="s">
        <v>418</v>
      </c>
      <c r="D71" s="105" t="s">
        <v>419</v>
      </c>
      <c r="E71" s="105"/>
      <c r="F71" s="105"/>
      <c r="G71" s="108" t="s">
        <v>323</v>
      </c>
      <c r="H71" s="110" t="s">
        <v>415</v>
      </c>
      <c r="I71" s="109" t="n">
        <v>4.45</v>
      </c>
      <c r="J71" s="109"/>
      <c r="K71" s="102" t="n">
        <f aca="false">IF(OR(H71="c",H71="R"),I71,0)</f>
        <v>4.45</v>
      </c>
      <c r="L71" s="102" t="n">
        <f aca="false">IF(OR(H71="c",H71="R"),J71,0)</f>
        <v>0</v>
      </c>
      <c r="M71" s="103" t="n">
        <f aca="true">SUMIF(A$4:OFFSET(A71,0,0,1,1),"="&amp;A71,J$4:OFFSET(J71,0,0,1,1))-SUMIF(A$4:OFFSET(A71,0,0,1,1),"="&amp;A71,I$4:OFFSET(I71,0,0,1,1))</f>
        <v>4.26000000000022</v>
      </c>
      <c r="N71" s="103" t="n">
        <f aca="true">SUMIF(A$4:OFFSET(A71,0,0,1,1),"="&amp;A71,L$4:OFFSET(L71,0,0,1,1))-SUMIF(A$4:OFFSET(A71,0,0,1,1),"="&amp;A71,K$4:OFFSET(K71,0,0,1,1))</f>
        <v>4.26000000000022</v>
      </c>
      <c r="O71" s="104" t="n">
        <f aca="true">IF(ISERROR(OFFSET(O71,-1,0,1,1)+J71-I71),J71-I71,OFFSET(O71,-1,0,1,1)+J71-I71)</f>
        <v>3230.25</v>
      </c>
    </row>
    <row r="72" customFormat="false" ht="15" hidden="false" customHeight="false" outlineLevel="0" collapsed="false">
      <c r="A72" s="105" t="s">
        <v>416</v>
      </c>
      <c r="B72" s="106" t="n">
        <v>45037</v>
      </c>
      <c r="C72" s="110" t="s">
        <v>418</v>
      </c>
      <c r="D72" s="105" t="s">
        <v>466</v>
      </c>
      <c r="E72" s="105"/>
      <c r="F72" s="105"/>
      <c r="G72" s="108" t="s">
        <v>324</v>
      </c>
      <c r="H72" s="110" t="s">
        <v>415</v>
      </c>
      <c r="I72" s="109" t="n">
        <v>2</v>
      </c>
      <c r="J72" s="109"/>
      <c r="K72" s="102" t="n">
        <f aca="false">IF(OR(H72="c",H72="R"),I72,0)</f>
        <v>2</v>
      </c>
      <c r="L72" s="102" t="n">
        <f aca="false">IF(OR(H72="c",H72="R"),J72,0)</f>
        <v>0</v>
      </c>
      <c r="M72" s="103" t="n">
        <f aca="true">SUMIF(A$4:OFFSET(A72,0,0,1,1),"="&amp;A72,J$4:OFFSET(J72,0,0,1,1))-SUMIF(A$4:OFFSET(A72,0,0,1,1),"="&amp;A72,I$4:OFFSET(I72,0,0,1,1))</f>
        <v>10</v>
      </c>
      <c r="N72" s="103" t="n">
        <f aca="true">SUMIF(A$4:OFFSET(A72,0,0,1,1),"="&amp;A72,L$4:OFFSET(L72,0,0,1,1))-SUMIF(A$4:OFFSET(A72,0,0,1,1),"="&amp;A72,K$4:OFFSET(K72,0,0,1,1))</f>
        <v>10</v>
      </c>
      <c r="O72" s="104" t="n">
        <f aca="true">IF(ISERROR(OFFSET(O72,-1,0,1,1)+J72-I72),J72-I72,OFFSET(O72,-1,0,1,1)+J72-I72)</f>
        <v>3228.25</v>
      </c>
    </row>
    <row r="73" customFormat="false" ht="15" hidden="false" customHeight="false" outlineLevel="0" collapsed="false">
      <c r="A73" s="105" t="s">
        <v>412</v>
      </c>
      <c r="B73" s="106" t="n">
        <v>45039</v>
      </c>
      <c r="C73" s="110" t="s">
        <v>418</v>
      </c>
      <c r="D73" s="105" t="s">
        <v>420</v>
      </c>
      <c r="E73" s="105"/>
      <c r="F73" s="105"/>
      <c r="G73" s="108" t="s">
        <v>323</v>
      </c>
      <c r="H73" s="110" t="s">
        <v>415</v>
      </c>
      <c r="I73" s="109" t="n">
        <v>1.73</v>
      </c>
      <c r="J73" s="109"/>
      <c r="K73" s="102" t="n">
        <f aca="false">IF(OR(H73="c",H73="R"),I73,0)</f>
        <v>1.73</v>
      </c>
      <c r="L73" s="102" t="n">
        <f aca="false">IF(OR(H73="c",H73="R"),J73,0)</f>
        <v>0</v>
      </c>
      <c r="M73" s="103" t="n">
        <f aca="true">SUMIF(A$4:OFFSET(A73,0,0,1,1),"="&amp;A73,J$4:OFFSET(J73,0,0,1,1))-SUMIF(A$4:OFFSET(A73,0,0,1,1),"="&amp;A73,I$4:OFFSET(I73,0,0,1,1))</f>
        <v>2.53000000000066</v>
      </c>
      <c r="N73" s="103" t="n">
        <f aca="true">SUMIF(A$4:OFFSET(A73,0,0,1,1),"="&amp;A73,L$4:OFFSET(L73,0,0,1,1))-SUMIF(A$4:OFFSET(A73,0,0,1,1),"="&amp;A73,K$4:OFFSET(K73,0,0,1,1))</f>
        <v>2.53000000000066</v>
      </c>
      <c r="O73" s="104" t="n">
        <f aca="true">IF(ISERROR(OFFSET(O73,-1,0,1,1)+J73-I73),J73-I73,OFFSET(O73,-1,0,1,1)+J73-I73)</f>
        <v>3226.52</v>
      </c>
    </row>
    <row r="74" customFormat="false" ht="15" hidden="false" customHeight="false" outlineLevel="0" collapsed="false">
      <c r="A74" s="105" t="s">
        <v>412</v>
      </c>
      <c r="B74" s="106" t="n">
        <v>45040</v>
      </c>
      <c r="C74" s="110" t="s">
        <v>418</v>
      </c>
      <c r="D74" s="105" t="s">
        <v>467</v>
      </c>
      <c r="E74" s="105"/>
      <c r="F74" s="105"/>
      <c r="G74" s="108" t="s">
        <v>336</v>
      </c>
      <c r="H74" s="110" t="s">
        <v>415</v>
      </c>
      <c r="I74" s="109" t="n">
        <v>0.99</v>
      </c>
      <c r="J74" s="109"/>
      <c r="K74" s="102" t="n">
        <f aca="false">IF(OR(H74="c",H74="R"),I74,0)</f>
        <v>0.99</v>
      </c>
      <c r="L74" s="102" t="n">
        <f aca="false">IF(OR(H74="c",H74="R"),J74,0)</f>
        <v>0</v>
      </c>
      <c r="M74" s="103" t="n">
        <f aca="true">SUMIF(A$4:OFFSET(A74,0,0,1,1),"="&amp;A74,J$4:OFFSET(J74,0,0,1,1))-SUMIF(A$4:OFFSET(A74,0,0,1,1),"="&amp;A74,I$4:OFFSET(I74,0,0,1,1))</f>
        <v>1.53999999999996</v>
      </c>
      <c r="N74" s="103" t="n">
        <f aca="true">SUMIF(A$4:OFFSET(A74,0,0,1,1),"="&amp;A74,L$4:OFFSET(L74,0,0,1,1))-SUMIF(A$4:OFFSET(A74,0,0,1,1),"="&amp;A74,K$4:OFFSET(K74,0,0,1,1))</f>
        <v>1.53999999999996</v>
      </c>
      <c r="O74" s="104" t="n">
        <f aca="true">IF(ISERROR(OFFSET(O74,-1,0,1,1)+J74-I74),J74-I74,OFFSET(O74,-1,0,1,1)+J74-I74)</f>
        <v>3225.53</v>
      </c>
    </row>
    <row r="75" customFormat="false" ht="15" hidden="false" customHeight="false" outlineLevel="0" collapsed="false">
      <c r="A75" s="105" t="s">
        <v>416</v>
      </c>
      <c r="B75" s="106" t="n">
        <v>45040</v>
      </c>
      <c r="C75" s="110" t="s">
        <v>418</v>
      </c>
      <c r="D75" s="105" t="s">
        <v>437</v>
      </c>
      <c r="E75" s="105"/>
      <c r="F75" s="105"/>
      <c r="G75" s="108" t="s">
        <v>323</v>
      </c>
      <c r="H75" s="110" t="s">
        <v>415</v>
      </c>
      <c r="I75" s="109" t="n">
        <v>4.45</v>
      </c>
      <c r="J75" s="109"/>
      <c r="K75" s="102" t="n">
        <f aca="false">IF(OR(H75="c",H75="R"),I75,0)</f>
        <v>4.45</v>
      </c>
      <c r="L75" s="102" t="n">
        <f aca="false">IF(OR(H75="c",H75="R"),J75,0)</f>
        <v>0</v>
      </c>
      <c r="M75" s="103" t="n">
        <f aca="true">SUMIF(A$4:OFFSET(A75,0,0,1,1),"="&amp;A75,J$4:OFFSET(J75,0,0,1,1))-SUMIF(A$4:OFFSET(A75,0,0,1,1),"="&amp;A75,I$4:OFFSET(I75,0,0,1,1))</f>
        <v>5.55</v>
      </c>
      <c r="N75" s="103" t="n">
        <f aca="true">SUMIF(A$4:OFFSET(A75,0,0,1,1),"="&amp;A75,L$4:OFFSET(L75,0,0,1,1))-SUMIF(A$4:OFFSET(A75,0,0,1,1),"="&amp;A75,K$4:OFFSET(K75,0,0,1,1))</f>
        <v>5.55</v>
      </c>
      <c r="O75" s="104" t="n">
        <f aca="true">IF(ISERROR(OFFSET(O75,-1,0,1,1)+J75-I75),J75-I75,OFFSET(O75,-1,0,1,1)+J75-I75)</f>
        <v>3221.08</v>
      </c>
    </row>
    <row r="76" customFormat="false" ht="15" hidden="false" customHeight="false" outlineLevel="0" collapsed="false">
      <c r="A76" s="105" t="s">
        <v>412</v>
      </c>
      <c r="B76" s="106" t="n">
        <v>45042</v>
      </c>
      <c r="C76" s="110" t="s">
        <v>418</v>
      </c>
      <c r="D76" s="105" t="s">
        <v>468</v>
      </c>
      <c r="E76" s="105"/>
      <c r="F76" s="105"/>
      <c r="G76" s="108" t="s">
        <v>323</v>
      </c>
      <c r="H76" s="110" t="s">
        <v>415</v>
      </c>
      <c r="I76" s="109" t="n">
        <v>1.29</v>
      </c>
      <c r="J76" s="109"/>
      <c r="K76" s="102" t="n">
        <f aca="false">IF(OR(H76="c",H76="R"),I76,0)</f>
        <v>1.29</v>
      </c>
      <c r="L76" s="102" t="n">
        <f aca="false">IF(OR(H76="c",H76="R"),J76,0)</f>
        <v>0</v>
      </c>
      <c r="M76" s="103" t="n">
        <f aca="true">SUMIF(A$4:OFFSET(A76,0,0,1,1),"="&amp;A76,J$4:OFFSET(J76,0,0,1,1))-SUMIF(A$4:OFFSET(A76,0,0,1,1),"="&amp;A76,I$4:OFFSET(I76,0,0,1,1))</f>
        <v>0.25</v>
      </c>
      <c r="N76" s="103" t="n">
        <f aca="true">SUMIF(A$4:OFFSET(A76,0,0,1,1),"="&amp;A76,L$4:OFFSET(L76,0,0,1,1))-SUMIF(A$4:OFFSET(A76,0,0,1,1),"="&amp;A76,K$4:OFFSET(K76,0,0,1,1))</f>
        <v>0.25</v>
      </c>
      <c r="O76" s="104" t="n">
        <f aca="true">IF(ISERROR(OFFSET(O76,-1,0,1,1)+J76-I76),J76-I76,OFFSET(O76,-1,0,1,1)+J76-I76)</f>
        <v>3219.79</v>
      </c>
    </row>
    <row r="77" customFormat="false" ht="15" hidden="false" customHeight="false" outlineLevel="0" collapsed="false">
      <c r="A77" s="105" t="s">
        <v>416</v>
      </c>
      <c r="B77" s="106" t="n">
        <v>45043</v>
      </c>
      <c r="C77" s="110" t="s">
        <v>418</v>
      </c>
      <c r="D77" s="105" t="s">
        <v>457</v>
      </c>
      <c r="E77" s="105"/>
      <c r="F77" s="105"/>
      <c r="G77" s="108" t="s">
        <v>324</v>
      </c>
      <c r="H77" s="110" t="s">
        <v>415</v>
      </c>
      <c r="I77" s="109" t="n">
        <v>1.1</v>
      </c>
      <c r="J77" s="109"/>
      <c r="K77" s="102" t="n">
        <f aca="false">IF(OR(H77="c",H77="R"),I77,0)</f>
        <v>1.1</v>
      </c>
      <c r="L77" s="102" t="n">
        <f aca="false">IF(OR(H77="c",H77="R"),J77,0)</f>
        <v>0</v>
      </c>
      <c r="M77" s="103" t="n">
        <f aca="true">SUMIF(A$4:OFFSET(A77,0,0,1,1),"="&amp;A77,J$4:OFFSET(J77,0,0,1,1))-SUMIF(A$4:OFFSET(A77,0,0,1,1),"="&amp;A77,I$4:OFFSET(I77,0,0,1,1))</f>
        <v>4.45</v>
      </c>
      <c r="N77" s="103" t="n">
        <f aca="true">SUMIF(A$4:OFFSET(A77,0,0,1,1),"="&amp;A77,L$4:OFFSET(L77,0,0,1,1))-SUMIF(A$4:OFFSET(A77,0,0,1,1),"="&amp;A77,K$4:OFFSET(K77,0,0,1,1))</f>
        <v>4.45</v>
      </c>
      <c r="O77" s="104" t="n">
        <f aca="true">IF(ISERROR(OFFSET(O77,-1,0,1,1)+J77-I77),J77-I77,OFFSET(O77,-1,0,1,1)+J77-I77)</f>
        <v>3218.69</v>
      </c>
    </row>
    <row r="78" customFormat="false" ht="15" hidden="false" customHeight="false" outlineLevel="0" collapsed="false">
      <c r="A78" s="105" t="s">
        <v>416</v>
      </c>
      <c r="B78" s="106" t="n">
        <v>45043</v>
      </c>
      <c r="C78" s="110" t="s">
        <v>418</v>
      </c>
      <c r="D78" s="105" t="s">
        <v>466</v>
      </c>
      <c r="E78" s="105"/>
      <c r="F78" s="105"/>
      <c r="G78" s="108" t="s">
        <v>324</v>
      </c>
      <c r="H78" s="110" t="s">
        <v>415</v>
      </c>
      <c r="I78" s="109" t="n">
        <v>1.5</v>
      </c>
      <c r="J78" s="109"/>
      <c r="K78" s="102" t="n">
        <f aca="false">IF(OR(H78="c",H78="R"),I78,0)</f>
        <v>1.5</v>
      </c>
      <c r="L78" s="102" t="n">
        <f aca="false">IF(OR(H78="c",H78="R"),J78,0)</f>
        <v>0</v>
      </c>
      <c r="M78" s="103" t="n">
        <f aca="true">SUMIF(A$4:OFFSET(A78,0,0,1,1),"="&amp;A78,J$4:OFFSET(J78,0,0,1,1))-SUMIF(A$4:OFFSET(A78,0,0,1,1),"="&amp;A78,I$4:OFFSET(I78,0,0,1,1))</f>
        <v>2.95</v>
      </c>
      <c r="N78" s="103" t="n">
        <f aca="true">SUMIF(A$4:OFFSET(A78,0,0,1,1),"="&amp;A78,L$4:OFFSET(L78,0,0,1,1))-SUMIF(A$4:OFFSET(A78,0,0,1,1),"="&amp;A78,K$4:OFFSET(K78,0,0,1,1))</f>
        <v>2.95</v>
      </c>
      <c r="O78" s="104" t="n">
        <f aca="true">IF(ISERROR(OFFSET(O78,-1,0,1,1)+J78-I78),J78-I78,OFFSET(O78,-1,0,1,1)+J78-I78)</f>
        <v>3217.19</v>
      </c>
    </row>
    <row r="79" customFormat="false" ht="15" hidden="false" customHeight="false" outlineLevel="0" collapsed="false">
      <c r="A79" s="105" t="s">
        <v>412</v>
      </c>
      <c r="B79" s="106" t="n">
        <v>45044</v>
      </c>
      <c r="C79" s="110" t="s">
        <v>413</v>
      </c>
      <c r="D79" s="105" t="s">
        <v>295</v>
      </c>
      <c r="E79" s="105"/>
      <c r="F79" s="105"/>
      <c r="G79" s="108" t="s">
        <v>295</v>
      </c>
      <c r="H79" s="110" t="s">
        <v>415</v>
      </c>
      <c r="I79" s="109"/>
      <c r="J79" s="109" t="n">
        <v>1992.91</v>
      </c>
      <c r="K79" s="102" t="n">
        <f aca="false">IF(OR(H79="c",H79="R"),I79,0)</f>
        <v>0</v>
      </c>
      <c r="L79" s="102" t="n">
        <f aca="false">IF(OR(H79="c",H79="R"),J79,0)</f>
        <v>1992.91</v>
      </c>
      <c r="M79" s="103" t="n">
        <f aca="true">SUMIF(A$4:OFFSET(A79,0,0,1,1),"="&amp;A79,J$4:OFFSET(J79,0,0,1,1))-SUMIF(A$4:OFFSET(A79,0,0,1,1),"="&amp;A79,I$4:OFFSET(I79,0,0,1,1))</f>
        <v>1993.16</v>
      </c>
      <c r="N79" s="103" t="n">
        <f aca="true">SUMIF(A$4:OFFSET(A79,0,0,1,1),"="&amp;A79,L$4:OFFSET(L79,0,0,1,1))-SUMIF(A$4:OFFSET(A79,0,0,1,1),"="&amp;A79,K$4:OFFSET(K79,0,0,1,1))</f>
        <v>1993.16</v>
      </c>
      <c r="O79" s="104" t="n">
        <f aca="true">IF(ISERROR(OFFSET(O79,-1,0,1,1)+J79-I79),J79-I79,OFFSET(O79,-1,0,1,1)+J79-I79)</f>
        <v>5210.1</v>
      </c>
    </row>
    <row r="80" customFormat="false" ht="15" hidden="false" customHeight="false" outlineLevel="0" collapsed="false">
      <c r="A80" s="105" t="s">
        <v>412</v>
      </c>
      <c r="B80" s="106" t="n">
        <v>45045</v>
      </c>
      <c r="C80" s="110" t="s">
        <v>418</v>
      </c>
      <c r="D80" s="105" t="s">
        <v>437</v>
      </c>
      <c r="E80" s="105"/>
      <c r="F80" s="105"/>
      <c r="G80" s="108" t="s">
        <v>323</v>
      </c>
      <c r="H80" s="110" t="s">
        <v>415</v>
      </c>
      <c r="I80" s="109" t="n">
        <v>7.37</v>
      </c>
      <c r="J80" s="109"/>
      <c r="K80" s="102" t="n">
        <f aca="false">IF(OR(H80="c",H80="R"),I80,0)</f>
        <v>7.37</v>
      </c>
      <c r="L80" s="102" t="n">
        <f aca="false">IF(OR(H80="c",H80="R"),J80,0)</f>
        <v>0</v>
      </c>
      <c r="M80" s="103" t="n">
        <f aca="true">SUMIF(A$4:OFFSET(A80,0,0,1,1),"="&amp;A80,J$4:OFFSET(J80,0,0,1,1))-SUMIF(A$4:OFFSET(A80,0,0,1,1),"="&amp;A80,I$4:OFFSET(I80,0,0,1,1))</f>
        <v>1985.79</v>
      </c>
      <c r="N80" s="103" t="n">
        <f aca="true">SUMIF(A$4:OFFSET(A80,0,0,1,1),"="&amp;A80,L$4:OFFSET(L80,0,0,1,1))-SUMIF(A$4:OFFSET(A80,0,0,1,1),"="&amp;A80,K$4:OFFSET(K80,0,0,1,1))</f>
        <v>1985.79</v>
      </c>
      <c r="O80" s="104" t="n">
        <f aca="true">IF(ISERROR(OFFSET(O80,-1,0,1,1)+J80-I80),J80-I80,OFFSET(O80,-1,0,1,1)+J80-I80)</f>
        <v>5202.73</v>
      </c>
    </row>
    <row r="81" customFormat="false" ht="15" hidden="false" customHeight="false" outlineLevel="0" collapsed="false">
      <c r="A81" s="105" t="s">
        <v>412</v>
      </c>
      <c r="B81" s="106" t="n">
        <v>45046</v>
      </c>
      <c r="C81" s="110" t="s">
        <v>418</v>
      </c>
      <c r="D81" s="105" t="s">
        <v>420</v>
      </c>
      <c r="E81" s="105"/>
      <c r="F81" s="105"/>
      <c r="G81" s="108" t="s">
        <v>323</v>
      </c>
      <c r="H81" s="110" t="s">
        <v>415</v>
      </c>
      <c r="I81" s="109" t="n">
        <v>23.98</v>
      </c>
      <c r="J81" s="109"/>
      <c r="K81" s="102" t="n">
        <f aca="false">IF(OR(H81="c",H81="R"),I81,0)</f>
        <v>23.98</v>
      </c>
      <c r="L81" s="102" t="n">
        <f aca="false">IF(OR(H81="c",H81="R"),J81,0)</f>
        <v>0</v>
      </c>
      <c r="M81" s="103" t="n">
        <f aca="true">SUMIF(A$4:OFFSET(A81,0,0,1,1),"="&amp;A81,J$4:OFFSET(J81,0,0,1,1))-SUMIF(A$4:OFFSET(A81,0,0,1,1),"="&amp;A81,I$4:OFFSET(I81,0,0,1,1))</f>
        <v>1961.81</v>
      </c>
      <c r="N81" s="103" t="n">
        <f aca="true">SUMIF(A$4:OFFSET(A81,0,0,1,1),"="&amp;A81,L$4:OFFSET(L81,0,0,1,1))-SUMIF(A$4:OFFSET(A81,0,0,1,1),"="&amp;A81,K$4:OFFSET(K81,0,0,1,1))</f>
        <v>1961.81</v>
      </c>
      <c r="O81" s="104" t="n">
        <f aca="true">IF(ISERROR(OFFSET(O81,-1,0,1,1)+J81-I81),J81-I81,OFFSET(O81,-1,0,1,1)+J81-I81)</f>
        <v>5178.75</v>
      </c>
    </row>
    <row r="82" customFormat="false" ht="15" hidden="false" customHeight="false" outlineLevel="0" collapsed="false">
      <c r="A82" s="105" t="s">
        <v>412</v>
      </c>
      <c r="B82" s="106" t="n">
        <v>45046</v>
      </c>
      <c r="C82" s="110" t="s">
        <v>418</v>
      </c>
      <c r="D82" s="105" t="s">
        <v>469</v>
      </c>
      <c r="E82" s="105"/>
      <c r="F82" s="105"/>
      <c r="G82" s="108" t="s">
        <v>323</v>
      </c>
      <c r="H82" s="110" t="s">
        <v>415</v>
      </c>
      <c r="I82" s="109" t="n">
        <v>20.2</v>
      </c>
      <c r="J82" s="109"/>
      <c r="K82" s="102" t="n">
        <f aca="false">IF(OR(H82="c",H82="R"),I82,0)</f>
        <v>20.2</v>
      </c>
      <c r="L82" s="102" t="n">
        <f aca="false">IF(OR(H82="c",H82="R"),J82,0)</f>
        <v>0</v>
      </c>
      <c r="M82" s="103" t="n">
        <f aca="true">SUMIF(A$4:OFFSET(A82,0,0,1,1),"="&amp;A82,J$4:OFFSET(J82,0,0,1,1))-SUMIF(A$4:OFFSET(A82,0,0,1,1),"="&amp;A82,I$4:OFFSET(I82,0,0,1,1))</f>
        <v>1941.61</v>
      </c>
      <c r="N82" s="103" t="n">
        <f aca="true">SUMIF(A$4:OFFSET(A82,0,0,1,1),"="&amp;A82,L$4:OFFSET(L82,0,0,1,1))-SUMIF(A$4:OFFSET(A82,0,0,1,1),"="&amp;A82,K$4:OFFSET(K82,0,0,1,1))</f>
        <v>1941.61</v>
      </c>
      <c r="O82" s="104" t="n">
        <f aca="true">IF(ISERROR(OFFSET(O82,-1,0,1,1)+J82-I82),J82-I82,OFFSET(O82,-1,0,1,1)+J82-I82)</f>
        <v>5158.55</v>
      </c>
    </row>
    <row r="83" customFormat="false" ht="15" hidden="false" customHeight="false" outlineLevel="0" collapsed="false">
      <c r="A83" s="105" t="s">
        <v>412</v>
      </c>
      <c r="B83" s="106" t="n">
        <v>45046</v>
      </c>
      <c r="C83" s="110" t="s">
        <v>418</v>
      </c>
      <c r="D83" s="105" t="s">
        <v>470</v>
      </c>
      <c r="E83" s="105"/>
      <c r="F83" s="105"/>
      <c r="G83" s="108" t="s">
        <v>368</v>
      </c>
      <c r="H83" s="110" t="s">
        <v>415</v>
      </c>
      <c r="I83" s="109" t="n">
        <v>0.8</v>
      </c>
      <c r="J83" s="109"/>
      <c r="K83" s="102" t="n">
        <f aca="false">IF(OR(H83="c",H83="R"),I83,0)</f>
        <v>0.8</v>
      </c>
      <c r="L83" s="102" t="n">
        <f aca="false">IF(OR(H83="c",H83="R"),J83,0)</f>
        <v>0</v>
      </c>
      <c r="M83" s="103" t="n">
        <f aca="true">SUMIF(A$4:OFFSET(A83,0,0,1,1),"="&amp;A83,J$4:OFFSET(J83,0,0,1,1))-SUMIF(A$4:OFFSET(A83,0,0,1,1),"="&amp;A83,I$4:OFFSET(I83,0,0,1,1))</f>
        <v>1940.81</v>
      </c>
      <c r="N83" s="103" t="n">
        <f aca="true">SUMIF(A$4:OFFSET(A83,0,0,1,1),"="&amp;A83,L$4:OFFSET(L83,0,0,1,1))-SUMIF(A$4:OFFSET(A83,0,0,1,1),"="&amp;A83,K$4:OFFSET(K83,0,0,1,1))</f>
        <v>1940.81</v>
      </c>
      <c r="O83" s="104" t="n">
        <f aca="true">IF(ISERROR(OFFSET(O83,-1,0,1,1)+J83-I83),J83-I83,OFFSET(O83,-1,0,1,1)+J83-I83)</f>
        <v>5157.75</v>
      </c>
    </row>
    <row r="84" customFormat="false" ht="15" hidden="false" customHeight="false" outlineLevel="0" collapsed="false">
      <c r="A84" s="105" t="s">
        <v>412</v>
      </c>
      <c r="B84" s="106" t="n">
        <v>45047</v>
      </c>
      <c r="C84" s="110" t="s">
        <v>418</v>
      </c>
      <c r="D84" s="105" t="s">
        <v>471</v>
      </c>
      <c r="E84" s="105"/>
      <c r="F84" s="105"/>
      <c r="G84" s="108" t="s">
        <v>315</v>
      </c>
      <c r="H84" s="110" t="s">
        <v>415</v>
      </c>
      <c r="I84" s="109" t="n">
        <v>30.5</v>
      </c>
      <c r="J84" s="109"/>
      <c r="K84" s="102" t="n">
        <f aca="false">IF(OR(H84="c",H84="R"),I84,0)</f>
        <v>30.5</v>
      </c>
      <c r="L84" s="102" t="n">
        <f aca="false">IF(OR(H84="c",H84="R"),J84,0)</f>
        <v>0</v>
      </c>
      <c r="M84" s="103" t="n">
        <f aca="true">SUMIF(A$4:OFFSET(A84,0,0,1,1),"="&amp;A84,J$4:OFFSET(J84,0,0,1,1))-SUMIF(A$4:OFFSET(A84,0,0,1,1),"="&amp;A84,I$4:OFFSET(I84,0,0,1,1))</f>
        <v>1910.31</v>
      </c>
      <c r="N84" s="103" t="n">
        <f aca="true">SUMIF(A$4:OFFSET(A84,0,0,1,1),"="&amp;A84,L$4:OFFSET(L84,0,0,1,1))-SUMIF(A$4:OFFSET(A84,0,0,1,1),"="&amp;A84,K$4:OFFSET(K84,0,0,1,1))</f>
        <v>1910.31</v>
      </c>
      <c r="O84" s="104" t="n">
        <f aca="true">IF(ISERROR(OFFSET(O84,-1,0,1,1)+J84-I84),J84-I84,OFFSET(O84,-1,0,1,1)+J84-I84)</f>
        <v>5127.25</v>
      </c>
    </row>
    <row r="85" customFormat="false" ht="15" hidden="false" customHeight="false" outlineLevel="0" collapsed="false">
      <c r="A85" s="105" t="s">
        <v>412</v>
      </c>
      <c r="B85" s="106" t="n">
        <v>45047</v>
      </c>
      <c r="C85" s="110" t="s">
        <v>418</v>
      </c>
      <c r="D85" s="105" t="s">
        <v>421</v>
      </c>
      <c r="E85" s="105"/>
      <c r="F85" s="105"/>
      <c r="G85" s="108" t="s">
        <v>314</v>
      </c>
      <c r="H85" s="110" t="s">
        <v>415</v>
      </c>
      <c r="I85" s="109" t="n">
        <v>300</v>
      </c>
      <c r="J85" s="109"/>
      <c r="K85" s="102" t="n">
        <f aca="false">IF(OR(H85="c",H85="R"),I85,0)</f>
        <v>300</v>
      </c>
      <c r="L85" s="102" t="n">
        <f aca="false">IF(OR(H85="c",H85="R"),J85,0)</f>
        <v>0</v>
      </c>
      <c r="M85" s="103" t="n">
        <f aca="true">SUMIF(A$4:OFFSET(A85,0,0,1,1),"="&amp;A85,J$4:OFFSET(J85,0,0,1,1))-SUMIF(A$4:OFFSET(A85,0,0,1,1),"="&amp;A85,I$4:OFFSET(I85,0,0,1,1))</f>
        <v>1610.31</v>
      </c>
      <c r="N85" s="103" t="n">
        <f aca="true">SUMIF(A$4:OFFSET(A85,0,0,1,1),"="&amp;A85,L$4:OFFSET(L85,0,0,1,1))-SUMIF(A$4:OFFSET(A85,0,0,1,1),"="&amp;A85,K$4:OFFSET(K85,0,0,1,1))</f>
        <v>1610.31</v>
      </c>
      <c r="O85" s="104" t="n">
        <f aca="true">IF(ISERROR(OFFSET(O85,-1,0,1,1)+J85-I85),J85-I85,OFFSET(O85,-1,0,1,1)+J85-I85)</f>
        <v>4827.25</v>
      </c>
    </row>
    <row r="86" customFormat="false" ht="15" hidden="false" customHeight="false" outlineLevel="0" collapsed="false">
      <c r="A86" s="105" t="s">
        <v>412</v>
      </c>
      <c r="B86" s="106" t="n">
        <v>45048</v>
      </c>
      <c r="C86" s="110" t="s">
        <v>418</v>
      </c>
      <c r="D86" s="105" t="s">
        <v>472</v>
      </c>
      <c r="E86" s="105"/>
      <c r="F86" s="105"/>
      <c r="G86" s="108" t="s">
        <v>374</v>
      </c>
      <c r="H86" s="110" t="s">
        <v>415</v>
      </c>
      <c r="I86" s="109" t="n">
        <v>5</v>
      </c>
      <c r="J86" s="109"/>
      <c r="K86" s="102" t="n">
        <f aca="false">IF(OR(H86="c",H86="R"),I86,0)</f>
        <v>5</v>
      </c>
      <c r="L86" s="102" t="n">
        <f aca="false">IF(OR(H86="c",H86="R"),J86,0)</f>
        <v>0</v>
      </c>
      <c r="M86" s="103" t="n">
        <f aca="true">SUMIF(A$4:OFFSET(A86,0,0,1,1),"="&amp;A86,J$4:OFFSET(J86,0,0,1,1))-SUMIF(A$4:OFFSET(A86,0,0,1,1),"="&amp;A86,I$4:OFFSET(I86,0,0,1,1))</f>
        <v>1605.31</v>
      </c>
      <c r="N86" s="103" t="n">
        <f aca="true">SUMIF(A$4:OFFSET(A86,0,0,1,1),"="&amp;A86,L$4:OFFSET(L86,0,0,1,1))-SUMIF(A$4:OFFSET(A86,0,0,1,1),"="&amp;A86,K$4:OFFSET(K86,0,0,1,1))</f>
        <v>1605.31</v>
      </c>
      <c r="O86" s="104" t="n">
        <f aca="true">IF(ISERROR(OFFSET(O86,-1,0,1,1)+J86-I86),J86-I86,OFFSET(O86,-1,0,1,1)+J86-I86)</f>
        <v>4822.25</v>
      </c>
    </row>
    <row r="87" customFormat="false" ht="15" hidden="false" customHeight="false" outlineLevel="0" collapsed="false">
      <c r="A87" s="105" t="s">
        <v>412</v>
      </c>
      <c r="B87" s="106" t="n">
        <v>45048</v>
      </c>
      <c r="C87" s="110" t="s">
        <v>418</v>
      </c>
      <c r="D87" s="105" t="s">
        <v>473</v>
      </c>
      <c r="E87" s="105"/>
      <c r="F87" s="105"/>
      <c r="G87" s="108" t="s">
        <v>332</v>
      </c>
      <c r="H87" s="110" t="s">
        <v>415</v>
      </c>
      <c r="I87" s="109" t="n">
        <v>7.5</v>
      </c>
      <c r="J87" s="109"/>
      <c r="K87" s="102" t="n">
        <f aca="false">IF(OR(H87="c",H87="R"),I87,0)</f>
        <v>7.5</v>
      </c>
      <c r="L87" s="102" t="n">
        <f aca="false">IF(OR(H87="c",H87="R"),J87,0)</f>
        <v>0</v>
      </c>
      <c r="M87" s="103" t="n">
        <f aca="true">SUMIF(A$4:OFFSET(A87,0,0,1,1),"="&amp;A87,J$4:OFFSET(J87,0,0,1,1))-SUMIF(A$4:OFFSET(A87,0,0,1,1),"="&amp;A87,I$4:OFFSET(I87,0,0,1,1))</f>
        <v>1597.81</v>
      </c>
      <c r="N87" s="103" t="n">
        <f aca="true">SUMIF(A$4:OFFSET(A87,0,0,1,1),"="&amp;A87,L$4:OFFSET(L87,0,0,1,1))-SUMIF(A$4:OFFSET(A87,0,0,1,1),"="&amp;A87,K$4:OFFSET(K87,0,0,1,1))</f>
        <v>1597.81</v>
      </c>
      <c r="O87" s="104" t="n">
        <f aca="true">IF(ISERROR(OFFSET(O87,-1,0,1,1)+J87-I87),J87-I87,OFFSET(O87,-1,0,1,1)+J87-I87)</f>
        <v>4814.75</v>
      </c>
    </row>
    <row r="88" customFormat="false" ht="15" hidden="false" customHeight="false" outlineLevel="0" collapsed="false">
      <c r="A88" s="105" t="s">
        <v>412</v>
      </c>
      <c r="B88" s="106" t="n">
        <v>45048</v>
      </c>
      <c r="C88" s="110" t="s">
        <v>418</v>
      </c>
      <c r="D88" s="105" t="s">
        <v>474</v>
      </c>
      <c r="E88" s="105"/>
      <c r="F88" s="105"/>
      <c r="G88" s="108" t="s">
        <v>332</v>
      </c>
      <c r="H88" s="110" t="s">
        <v>415</v>
      </c>
      <c r="I88" s="109" t="n">
        <v>12.9</v>
      </c>
      <c r="J88" s="109"/>
      <c r="K88" s="102" t="n">
        <f aca="false">IF(OR(H88="c",H88="R"),I88,0)</f>
        <v>12.9</v>
      </c>
      <c r="L88" s="102" t="n">
        <f aca="false">IF(OR(H88="c",H88="R"),J88,0)</f>
        <v>0</v>
      </c>
      <c r="M88" s="103" t="n">
        <f aca="true">SUMIF(A$4:OFFSET(A88,0,0,1,1),"="&amp;A88,J$4:OFFSET(J88,0,0,1,1))-SUMIF(A$4:OFFSET(A88,0,0,1,1),"="&amp;A88,I$4:OFFSET(I88,0,0,1,1))</f>
        <v>1584.91</v>
      </c>
      <c r="N88" s="103" t="n">
        <f aca="true">SUMIF(A$4:OFFSET(A88,0,0,1,1),"="&amp;A88,L$4:OFFSET(L88,0,0,1,1))-SUMIF(A$4:OFFSET(A88,0,0,1,1),"="&amp;A88,K$4:OFFSET(K88,0,0,1,1))</f>
        <v>1584.91</v>
      </c>
      <c r="O88" s="104" t="n">
        <f aca="true">IF(ISERROR(OFFSET(O88,-1,0,1,1)+J88-I88),J88-I88,OFFSET(O88,-1,0,1,1)+J88-I88)</f>
        <v>4801.85</v>
      </c>
    </row>
    <row r="89" customFormat="false" ht="15" hidden="false" customHeight="false" outlineLevel="0" collapsed="false">
      <c r="A89" s="105" t="s">
        <v>412</v>
      </c>
      <c r="B89" s="106" t="n">
        <v>45048</v>
      </c>
      <c r="C89" s="110" t="s">
        <v>418</v>
      </c>
      <c r="D89" s="105" t="s">
        <v>420</v>
      </c>
      <c r="E89" s="105"/>
      <c r="F89" s="105"/>
      <c r="G89" s="108" t="s">
        <v>323</v>
      </c>
      <c r="H89" s="110" t="s">
        <v>415</v>
      </c>
      <c r="I89" s="109" t="n">
        <v>5.49</v>
      </c>
      <c r="J89" s="109"/>
      <c r="K89" s="102" t="n">
        <f aca="false">IF(OR(H89="c",H89="R"),I89,0)</f>
        <v>5.49</v>
      </c>
      <c r="L89" s="102" t="n">
        <f aca="false">IF(OR(H89="c",H89="R"),J89,0)</f>
        <v>0</v>
      </c>
      <c r="M89" s="103" t="n">
        <f aca="true">SUMIF(A$4:OFFSET(A89,0,0,1,1),"="&amp;A89,J$4:OFFSET(J89,0,0,1,1))-SUMIF(A$4:OFFSET(A89,0,0,1,1),"="&amp;A89,I$4:OFFSET(I89,0,0,1,1))</f>
        <v>1579.42</v>
      </c>
      <c r="N89" s="103" t="n">
        <f aca="true">SUMIF(A$4:OFFSET(A89,0,0,1,1),"="&amp;A89,L$4:OFFSET(L89,0,0,1,1))-SUMIF(A$4:OFFSET(A89,0,0,1,1),"="&amp;A89,K$4:OFFSET(K89,0,0,1,1))</f>
        <v>1579.42</v>
      </c>
      <c r="O89" s="104" t="n">
        <f aca="true">IF(ISERROR(OFFSET(O89,-1,0,1,1)+J89-I89),J89-I89,OFFSET(O89,-1,0,1,1)+J89-I89)</f>
        <v>4796.36</v>
      </c>
    </row>
    <row r="90" customFormat="false" ht="15" hidden="false" customHeight="false" outlineLevel="0" collapsed="false">
      <c r="A90" s="105" t="s">
        <v>412</v>
      </c>
      <c r="B90" s="106" t="n">
        <v>45049</v>
      </c>
      <c r="C90" s="110" t="s">
        <v>418</v>
      </c>
      <c r="D90" s="105" t="s">
        <v>426</v>
      </c>
      <c r="E90" s="105"/>
      <c r="F90" s="105"/>
      <c r="G90" s="108" t="s">
        <v>317</v>
      </c>
      <c r="H90" s="110" t="s">
        <v>415</v>
      </c>
      <c r="I90" s="109" t="n">
        <v>250</v>
      </c>
      <c r="J90" s="109"/>
      <c r="K90" s="102" t="n">
        <f aca="false">IF(OR(H90="c",H90="R"),I90,0)</f>
        <v>250</v>
      </c>
      <c r="L90" s="102" t="n">
        <f aca="false">IF(OR(H90="c",H90="R"),J90,0)</f>
        <v>0</v>
      </c>
      <c r="M90" s="103" t="n">
        <f aca="true">SUMIF(A$4:OFFSET(A90,0,0,1,1),"="&amp;A90,J$4:OFFSET(J90,0,0,1,1))-SUMIF(A$4:OFFSET(A90,0,0,1,1),"="&amp;A90,I$4:OFFSET(I90,0,0,1,1))</f>
        <v>1329.42</v>
      </c>
      <c r="N90" s="103" t="n">
        <f aca="true">SUMIF(A$4:OFFSET(A90,0,0,1,1),"="&amp;A90,L$4:OFFSET(L90,0,0,1,1))-SUMIF(A$4:OFFSET(A90,0,0,1,1),"="&amp;A90,K$4:OFFSET(K90,0,0,1,1))</f>
        <v>1329.42</v>
      </c>
      <c r="O90" s="104" t="n">
        <f aca="true">IF(ISERROR(OFFSET(O90,-1,0,1,1)+J90-I90),J90-I90,OFFSET(O90,-1,0,1,1)+J90-I90)</f>
        <v>4546.36</v>
      </c>
    </row>
    <row r="91" customFormat="false" ht="15" hidden="false" customHeight="false" outlineLevel="0" collapsed="false">
      <c r="A91" s="105" t="s">
        <v>412</v>
      </c>
      <c r="B91" s="106" t="n">
        <v>45049</v>
      </c>
      <c r="C91" s="110" t="s">
        <v>418</v>
      </c>
      <c r="D91" s="105" t="s">
        <v>475</v>
      </c>
      <c r="E91" s="105"/>
      <c r="F91" s="105"/>
      <c r="G91" s="108" t="s">
        <v>315</v>
      </c>
      <c r="H91" s="110" t="s">
        <v>415</v>
      </c>
      <c r="I91" s="109" t="n">
        <v>282.99</v>
      </c>
      <c r="J91" s="109"/>
      <c r="K91" s="102" t="n">
        <f aca="false">IF(OR(H91="c",H91="R"),I91,0)</f>
        <v>282.99</v>
      </c>
      <c r="L91" s="102" t="n">
        <f aca="false">IF(OR(H91="c",H91="R"),J91,0)</f>
        <v>0</v>
      </c>
      <c r="M91" s="103" t="n">
        <f aca="true">SUMIF(A$4:OFFSET(A91,0,0,1,1),"="&amp;A91,J$4:OFFSET(J91,0,0,1,1))-SUMIF(A$4:OFFSET(A91,0,0,1,1),"="&amp;A91,I$4:OFFSET(I91,0,0,1,1))</f>
        <v>1046.43</v>
      </c>
      <c r="N91" s="103" t="n">
        <f aca="true">SUMIF(A$4:OFFSET(A91,0,0,1,1),"="&amp;A91,L$4:OFFSET(L91,0,0,1,1))-SUMIF(A$4:OFFSET(A91,0,0,1,1),"="&amp;A91,K$4:OFFSET(K91,0,0,1,1))</f>
        <v>1046.43</v>
      </c>
      <c r="O91" s="104" t="n">
        <f aca="true">IF(ISERROR(OFFSET(O91,-1,0,1,1)+J91-I91),J91-I91,OFFSET(O91,-1,0,1,1)+J91-I91)</f>
        <v>4263.37</v>
      </c>
    </row>
    <row r="92" customFormat="false" ht="15" hidden="false" customHeight="false" outlineLevel="0" collapsed="false">
      <c r="A92" s="105" t="s">
        <v>412</v>
      </c>
      <c r="B92" s="106" t="n">
        <v>45050</v>
      </c>
      <c r="C92" s="110" t="s">
        <v>418</v>
      </c>
      <c r="D92" s="105" t="s">
        <v>365</v>
      </c>
      <c r="E92" s="105"/>
      <c r="F92" s="105"/>
      <c r="G92" s="108" t="s">
        <v>365</v>
      </c>
      <c r="H92" s="110" t="s">
        <v>415</v>
      </c>
      <c r="I92" s="109" t="n">
        <v>24.9</v>
      </c>
      <c r="J92" s="109"/>
      <c r="K92" s="102" t="n">
        <f aca="false">IF(OR(H92="c",H92="R"),I92,0)</f>
        <v>24.9</v>
      </c>
      <c r="L92" s="102" t="n">
        <f aca="false">IF(OR(H92="c",H92="R"),J92,0)</f>
        <v>0</v>
      </c>
      <c r="M92" s="103" t="n">
        <f aca="true">SUMIF(A$4:OFFSET(A92,0,0,1,1),"="&amp;A92,J$4:OFFSET(J92,0,0,1,1))-SUMIF(A$4:OFFSET(A92,0,0,1,1),"="&amp;A92,I$4:OFFSET(I92,0,0,1,1))</f>
        <v>1021.53</v>
      </c>
      <c r="N92" s="103" t="n">
        <f aca="true">SUMIF(A$4:OFFSET(A92,0,0,1,1),"="&amp;A92,L$4:OFFSET(L92,0,0,1,1))-SUMIF(A$4:OFFSET(A92,0,0,1,1),"="&amp;A92,K$4:OFFSET(K92,0,0,1,1))</f>
        <v>1021.53</v>
      </c>
      <c r="O92" s="104" t="n">
        <f aca="true">IF(ISERROR(OFFSET(O92,-1,0,1,1)+J92-I92),J92-I92,OFFSET(O92,-1,0,1,1)+J92-I92)</f>
        <v>4238.47000000001</v>
      </c>
    </row>
    <row r="93" customFormat="false" ht="15" hidden="false" customHeight="false" outlineLevel="0" collapsed="false">
      <c r="A93" s="105" t="s">
        <v>412</v>
      </c>
      <c r="B93" s="106" t="n">
        <v>45050</v>
      </c>
      <c r="C93" s="110" t="s">
        <v>418</v>
      </c>
      <c r="D93" s="105" t="s">
        <v>476</v>
      </c>
      <c r="E93" s="105"/>
      <c r="F93" s="105"/>
      <c r="G93" s="108" t="s">
        <v>365</v>
      </c>
      <c r="H93" s="110" t="s">
        <v>415</v>
      </c>
      <c r="I93" s="109" t="n">
        <v>0.8</v>
      </c>
      <c r="J93" s="109"/>
      <c r="K93" s="102" t="n">
        <f aca="false">IF(OR(H93="c",H93="R"),I93,0)</f>
        <v>0.8</v>
      </c>
      <c r="L93" s="102" t="n">
        <f aca="false">IF(OR(H93="c",H93="R"),J93,0)</f>
        <v>0</v>
      </c>
      <c r="M93" s="103" t="n">
        <f aca="true">SUMIF(A$4:OFFSET(A93,0,0,1,1),"="&amp;A93,J$4:OFFSET(J93,0,0,1,1))-SUMIF(A$4:OFFSET(A93,0,0,1,1),"="&amp;A93,I$4:OFFSET(I93,0,0,1,1))</f>
        <v>1020.73</v>
      </c>
      <c r="N93" s="103" t="n">
        <f aca="true">SUMIF(A$4:OFFSET(A93,0,0,1,1),"="&amp;A93,L$4:OFFSET(L93,0,0,1,1))-SUMIF(A$4:OFFSET(A93,0,0,1,1),"="&amp;A93,K$4:OFFSET(K93,0,0,1,1))</f>
        <v>1020.73</v>
      </c>
      <c r="O93" s="104" t="n">
        <f aca="true">IF(ISERROR(OFFSET(O93,-1,0,1,1)+J93-I93),J93-I93,OFFSET(O93,-1,0,1,1)+J93-I93)</f>
        <v>4237.67000000001</v>
      </c>
    </row>
    <row r="94" customFormat="false" ht="15" hidden="false" customHeight="false" outlineLevel="0" collapsed="false">
      <c r="A94" s="105" t="s">
        <v>412</v>
      </c>
      <c r="B94" s="106" t="n">
        <v>45050</v>
      </c>
      <c r="C94" s="110" t="s">
        <v>418</v>
      </c>
      <c r="D94" s="105" t="s">
        <v>435</v>
      </c>
      <c r="E94" s="105"/>
      <c r="F94" s="105"/>
      <c r="G94" s="108" t="s">
        <v>323</v>
      </c>
      <c r="H94" s="110" t="s">
        <v>415</v>
      </c>
      <c r="I94" s="109" t="n">
        <v>2.89</v>
      </c>
      <c r="J94" s="109"/>
      <c r="K94" s="102" t="n">
        <f aca="false">IF(OR(H94="c",H94="R"),I94,0)</f>
        <v>2.89</v>
      </c>
      <c r="L94" s="102" t="n">
        <f aca="false">IF(OR(H94="c",H94="R"),J94,0)</f>
        <v>0</v>
      </c>
      <c r="M94" s="103" t="n">
        <f aca="true">SUMIF(A$4:OFFSET(A94,0,0,1,1),"="&amp;A94,J$4:OFFSET(J94,0,0,1,1))-SUMIF(A$4:OFFSET(A94,0,0,1,1),"="&amp;A94,I$4:OFFSET(I94,0,0,1,1))</f>
        <v>1017.84</v>
      </c>
      <c r="N94" s="103" t="n">
        <f aca="true">SUMIF(A$4:OFFSET(A94,0,0,1,1),"="&amp;A94,L$4:OFFSET(L94,0,0,1,1))-SUMIF(A$4:OFFSET(A94,0,0,1,1),"="&amp;A94,K$4:OFFSET(K94,0,0,1,1))</f>
        <v>1017.84</v>
      </c>
      <c r="O94" s="104" t="n">
        <f aca="true">IF(ISERROR(OFFSET(O94,-1,0,1,1)+J94-I94),J94-I94,OFFSET(O94,-1,0,1,1)+J94-I94)</f>
        <v>4234.78</v>
      </c>
    </row>
    <row r="95" customFormat="false" ht="15" hidden="false" customHeight="false" outlineLevel="0" collapsed="false">
      <c r="A95" s="105" t="s">
        <v>412</v>
      </c>
      <c r="B95" s="106" t="n">
        <v>45051</v>
      </c>
      <c r="C95" s="110" t="s">
        <v>418</v>
      </c>
      <c r="D95" s="105" t="s">
        <v>477</v>
      </c>
      <c r="E95" s="105"/>
      <c r="F95" s="105"/>
      <c r="G95" s="108" t="s">
        <v>324</v>
      </c>
      <c r="H95" s="110" t="s">
        <v>415</v>
      </c>
      <c r="I95" s="109" t="n">
        <v>17.5</v>
      </c>
      <c r="J95" s="109"/>
      <c r="K95" s="102" t="n">
        <f aca="false">IF(OR(H95="c",H95="R"),I95,0)</f>
        <v>17.5</v>
      </c>
      <c r="L95" s="102" t="n">
        <f aca="false">IF(OR(H95="c",H95="R"),J95,0)</f>
        <v>0</v>
      </c>
      <c r="M95" s="103" t="n">
        <f aca="true">SUMIF(A$4:OFFSET(A95,0,0,1,1),"="&amp;A95,J$4:OFFSET(J95,0,0,1,1))-SUMIF(A$4:OFFSET(A95,0,0,1,1),"="&amp;A95,I$4:OFFSET(I95,0,0,1,1))</f>
        <v>1000.34</v>
      </c>
      <c r="N95" s="103" t="n">
        <f aca="true">SUMIF(A$4:OFFSET(A95,0,0,1,1),"="&amp;A95,L$4:OFFSET(L95,0,0,1,1))-SUMIF(A$4:OFFSET(A95,0,0,1,1),"="&amp;A95,K$4:OFFSET(K95,0,0,1,1))</f>
        <v>1000.34</v>
      </c>
      <c r="O95" s="104" t="n">
        <f aca="true">IF(ISERROR(OFFSET(O95,-1,0,1,1)+J95-I95),J95-I95,OFFSET(O95,-1,0,1,1)+J95-I95)</f>
        <v>4217.28</v>
      </c>
    </row>
    <row r="96" customFormat="false" ht="15" hidden="false" customHeight="false" outlineLevel="0" collapsed="false">
      <c r="A96" s="105" t="s">
        <v>412</v>
      </c>
      <c r="B96" s="106" t="n">
        <v>45053</v>
      </c>
      <c r="C96" s="110" t="s">
        <v>418</v>
      </c>
      <c r="D96" s="105" t="s">
        <v>478</v>
      </c>
      <c r="E96" s="105"/>
      <c r="F96" s="105"/>
      <c r="G96" s="108" t="s">
        <v>374</v>
      </c>
      <c r="H96" s="110" t="s">
        <v>415</v>
      </c>
      <c r="I96" s="109" t="n">
        <v>250</v>
      </c>
      <c r="J96" s="109"/>
      <c r="K96" s="102" t="n">
        <f aca="false">IF(OR(H96="c",H96="R"),I96,0)</f>
        <v>250</v>
      </c>
      <c r="L96" s="102" t="n">
        <f aca="false">IF(OR(H96="c",H96="R"),J96,0)</f>
        <v>0</v>
      </c>
      <c r="M96" s="103" t="n">
        <f aca="true">SUMIF(A$4:OFFSET(A96,0,0,1,1),"="&amp;A96,J$4:OFFSET(J96,0,0,1,1))-SUMIF(A$4:OFFSET(A96,0,0,1,1),"="&amp;A96,I$4:OFFSET(I96,0,0,1,1))</f>
        <v>750.34</v>
      </c>
      <c r="N96" s="103" t="n">
        <f aca="true">SUMIF(A$4:OFFSET(A96,0,0,1,1),"="&amp;A96,L$4:OFFSET(L96,0,0,1,1))-SUMIF(A$4:OFFSET(A96,0,0,1,1),"="&amp;A96,K$4:OFFSET(K96,0,0,1,1))</f>
        <v>750.34</v>
      </c>
      <c r="O96" s="104" t="n">
        <f aca="true">IF(ISERROR(OFFSET(O96,-1,0,1,1)+J96-I96),J96-I96,OFFSET(O96,-1,0,1,1)+J96-I96)</f>
        <v>3967.28</v>
      </c>
    </row>
    <row r="97" customFormat="false" ht="15" hidden="false" customHeight="false" outlineLevel="0" collapsed="false">
      <c r="A97" s="105" t="s">
        <v>412</v>
      </c>
      <c r="B97" s="106" t="n">
        <v>45053</v>
      </c>
      <c r="C97" s="110" t="s">
        <v>418</v>
      </c>
      <c r="D97" s="105" t="s">
        <v>420</v>
      </c>
      <c r="E97" s="105"/>
      <c r="F97" s="105"/>
      <c r="G97" s="108" t="s">
        <v>323</v>
      </c>
      <c r="H97" s="110" t="s">
        <v>415</v>
      </c>
      <c r="I97" s="109" t="n">
        <v>32.37</v>
      </c>
      <c r="J97" s="109"/>
      <c r="K97" s="102" t="n">
        <f aca="false">IF(OR(H97="c",H97="R"),I97,0)</f>
        <v>32.37</v>
      </c>
      <c r="L97" s="102" t="n">
        <f aca="false">IF(OR(H97="c",H97="R"),J97,0)</f>
        <v>0</v>
      </c>
      <c r="M97" s="103" t="n">
        <f aca="true">SUMIF(A$4:OFFSET(A97,0,0,1,1),"="&amp;A97,J$4:OFFSET(J97,0,0,1,1))-SUMIF(A$4:OFFSET(A97,0,0,1,1),"="&amp;A97,I$4:OFFSET(I97,0,0,1,1))</f>
        <v>717.97</v>
      </c>
      <c r="N97" s="103" t="n">
        <f aca="true">SUMIF(A$4:OFFSET(A97,0,0,1,1),"="&amp;A97,L$4:OFFSET(L97,0,0,1,1))-SUMIF(A$4:OFFSET(A97,0,0,1,1),"="&amp;A97,K$4:OFFSET(K97,0,0,1,1))</f>
        <v>717.97</v>
      </c>
      <c r="O97" s="104" t="n">
        <f aca="true">IF(ISERROR(OFFSET(O97,-1,0,1,1)+J97-I97),J97-I97,OFFSET(O97,-1,0,1,1)+J97-I97)</f>
        <v>3934.91</v>
      </c>
    </row>
    <row r="98" customFormat="false" ht="15" hidden="false" customHeight="false" outlineLevel="0" collapsed="false">
      <c r="A98" s="105" t="s">
        <v>412</v>
      </c>
      <c r="B98" s="106" t="n">
        <v>45055</v>
      </c>
      <c r="C98" s="110" t="s">
        <v>418</v>
      </c>
      <c r="D98" s="105" t="s">
        <v>479</v>
      </c>
      <c r="E98" s="105"/>
      <c r="F98" s="105"/>
      <c r="G98" s="108" t="s">
        <v>372</v>
      </c>
      <c r="H98" s="110" t="s">
        <v>415</v>
      </c>
      <c r="I98" s="109" t="n">
        <v>9.54</v>
      </c>
      <c r="J98" s="109"/>
      <c r="K98" s="102" t="n">
        <f aca="false">IF(OR(H98="c",H98="R"),I98,0)</f>
        <v>9.54</v>
      </c>
      <c r="L98" s="102" t="n">
        <f aca="false">IF(OR(H98="c",H98="R"),J98,0)</f>
        <v>0</v>
      </c>
      <c r="M98" s="103" t="n">
        <f aca="true">SUMIF(A$4:OFFSET(A98,0,0,1,1),"="&amp;A98,J$4:OFFSET(J98,0,0,1,1))-SUMIF(A$4:OFFSET(A98,0,0,1,1),"="&amp;A98,I$4:OFFSET(I98,0,0,1,1))</f>
        <v>708.43</v>
      </c>
      <c r="N98" s="103" t="n">
        <f aca="true">SUMIF(A$4:OFFSET(A98,0,0,1,1),"="&amp;A98,L$4:OFFSET(L98,0,0,1,1))-SUMIF(A$4:OFFSET(A98,0,0,1,1),"="&amp;A98,K$4:OFFSET(K98,0,0,1,1))</f>
        <v>708.43</v>
      </c>
      <c r="O98" s="104" t="n">
        <f aca="true">IF(ISERROR(OFFSET(O98,-1,0,1,1)+J98-I98),J98-I98,OFFSET(O98,-1,0,1,1)+J98-I98)</f>
        <v>3925.37</v>
      </c>
    </row>
    <row r="99" customFormat="false" ht="15" hidden="false" customHeight="false" outlineLevel="0" collapsed="false">
      <c r="A99" s="105" t="s">
        <v>412</v>
      </c>
      <c r="B99" s="106" t="n">
        <v>45055</v>
      </c>
      <c r="C99" s="110" t="s">
        <v>418</v>
      </c>
      <c r="D99" s="105" t="s">
        <v>425</v>
      </c>
      <c r="E99" s="105"/>
      <c r="F99" s="105"/>
      <c r="G99" s="108" t="s">
        <v>336</v>
      </c>
      <c r="H99" s="110" t="s">
        <v>415</v>
      </c>
      <c r="I99" s="109" t="n">
        <v>16.8</v>
      </c>
      <c r="J99" s="109"/>
      <c r="K99" s="102" t="n">
        <f aca="false">IF(OR(H99="c",H99="R"),I99,0)</f>
        <v>16.8</v>
      </c>
      <c r="L99" s="102" t="n">
        <f aca="false">IF(OR(H99="c",H99="R"),J99,0)</f>
        <v>0</v>
      </c>
      <c r="M99" s="103" t="n">
        <f aca="true">SUMIF(A$4:OFFSET(A99,0,0,1,1),"="&amp;A99,J$4:OFFSET(J99,0,0,1,1))-SUMIF(A$4:OFFSET(A99,0,0,1,1),"="&amp;A99,I$4:OFFSET(I99,0,0,1,1))</f>
        <v>691.63</v>
      </c>
      <c r="N99" s="103" t="n">
        <f aca="true">SUMIF(A$4:OFFSET(A99,0,0,1,1),"="&amp;A99,L$4:OFFSET(L99,0,0,1,1))-SUMIF(A$4:OFFSET(A99,0,0,1,1),"="&amp;A99,K$4:OFFSET(K99,0,0,1,1))</f>
        <v>691.63</v>
      </c>
      <c r="O99" s="104" t="n">
        <f aca="true">IF(ISERROR(OFFSET(O99,-1,0,1,1)+J99-I99),J99-I99,OFFSET(O99,-1,0,1,1)+J99-I99)</f>
        <v>3908.57</v>
      </c>
    </row>
    <row r="100" customFormat="false" ht="15" hidden="false" customHeight="false" outlineLevel="0" collapsed="false">
      <c r="A100" s="105" t="s">
        <v>412</v>
      </c>
      <c r="B100" s="106" t="n">
        <v>45055</v>
      </c>
      <c r="C100" s="110" t="s">
        <v>418</v>
      </c>
      <c r="D100" s="105" t="s">
        <v>455</v>
      </c>
      <c r="E100" s="105"/>
      <c r="F100" s="105"/>
      <c r="G100" s="108" t="s">
        <v>324</v>
      </c>
      <c r="H100" s="110" t="s">
        <v>415</v>
      </c>
      <c r="I100" s="109" t="n">
        <v>9.9</v>
      </c>
      <c r="J100" s="109"/>
      <c r="K100" s="102" t="n">
        <f aca="false">IF(OR(H100="c",H100="R"),I100,0)</f>
        <v>9.9</v>
      </c>
      <c r="L100" s="102" t="n">
        <f aca="false">IF(OR(H100="c",H100="R"),J100,0)</f>
        <v>0</v>
      </c>
      <c r="M100" s="103" t="n">
        <f aca="true">SUMIF(A$4:OFFSET(A100,0,0,1,1),"="&amp;A100,J$4:OFFSET(J100,0,0,1,1))-SUMIF(A$4:OFFSET(A100,0,0,1,1),"="&amp;A100,I$4:OFFSET(I100,0,0,1,1))</f>
        <v>681.730000000001</v>
      </c>
      <c r="N100" s="103" t="n">
        <f aca="true">SUMIF(A$4:OFFSET(A100,0,0,1,1),"="&amp;A100,L$4:OFFSET(L100,0,0,1,1))-SUMIF(A$4:OFFSET(A100,0,0,1,1),"="&amp;A100,K$4:OFFSET(K100,0,0,1,1))</f>
        <v>681.730000000001</v>
      </c>
      <c r="O100" s="104" t="n">
        <f aca="true">IF(ISERROR(OFFSET(O100,-1,0,1,1)+J100-I100),J100-I100,OFFSET(O100,-1,0,1,1)+J100-I100)</f>
        <v>3898.67</v>
      </c>
    </row>
    <row r="101" customFormat="false" ht="15" hidden="false" customHeight="false" outlineLevel="0" collapsed="false">
      <c r="A101" s="105" t="s">
        <v>412</v>
      </c>
      <c r="B101" s="106" t="n">
        <v>45055</v>
      </c>
      <c r="C101" s="110" t="s">
        <v>418</v>
      </c>
      <c r="D101" s="105" t="s">
        <v>448</v>
      </c>
      <c r="E101" s="105"/>
      <c r="F101" s="105"/>
      <c r="G101" s="108" t="s">
        <v>320</v>
      </c>
      <c r="H101" s="110" t="s">
        <v>415</v>
      </c>
      <c r="I101" s="109" t="n">
        <v>22.79</v>
      </c>
      <c r="J101" s="109"/>
      <c r="K101" s="102" t="n">
        <f aca="false">IF(OR(H101="c",H101="R"),I101,0)</f>
        <v>22.79</v>
      </c>
      <c r="L101" s="102" t="n">
        <f aca="false">IF(OR(H101="c",H101="R"),J101,0)</f>
        <v>0</v>
      </c>
      <c r="M101" s="103" t="n">
        <f aca="true">SUMIF(A$4:OFFSET(A101,0,0,1,1),"="&amp;A101,J$4:OFFSET(J101,0,0,1,1))-SUMIF(A$4:OFFSET(A101,0,0,1,1),"="&amp;A101,I$4:OFFSET(I101,0,0,1,1))</f>
        <v>658.940000000001</v>
      </c>
      <c r="N101" s="103" t="n">
        <f aca="true">SUMIF(A$4:OFFSET(A101,0,0,1,1),"="&amp;A101,L$4:OFFSET(L101,0,0,1,1))-SUMIF(A$4:OFFSET(A101,0,0,1,1),"="&amp;A101,K$4:OFFSET(K101,0,0,1,1))</f>
        <v>658.940000000001</v>
      </c>
      <c r="O101" s="104" t="n">
        <f aca="true">IF(ISERROR(OFFSET(O101,-1,0,1,1)+J101-I101),J101-I101,OFFSET(O101,-1,0,1,1)+J101-I101)</f>
        <v>3875.88</v>
      </c>
    </row>
    <row r="102" customFormat="false" ht="15" hidden="false" customHeight="false" outlineLevel="0" collapsed="false">
      <c r="A102" s="105" t="s">
        <v>412</v>
      </c>
      <c r="B102" s="106" t="n">
        <v>45055</v>
      </c>
      <c r="C102" s="110" t="s">
        <v>418</v>
      </c>
      <c r="D102" s="105" t="s">
        <v>480</v>
      </c>
      <c r="E102" s="105"/>
      <c r="F102" s="105"/>
      <c r="G102" s="108" t="s">
        <v>372</v>
      </c>
      <c r="H102" s="110" t="s">
        <v>415</v>
      </c>
      <c r="I102" s="109" t="n">
        <v>6.5</v>
      </c>
      <c r="J102" s="109"/>
      <c r="K102" s="102" t="n">
        <f aca="false">IF(OR(H102="c",H102="R"),I102,0)</f>
        <v>6.5</v>
      </c>
      <c r="L102" s="102" t="n">
        <f aca="false">IF(OR(H102="c",H102="R"),J102,0)</f>
        <v>0</v>
      </c>
      <c r="M102" s="103" t="n">
        <f aca="true">SUMIF(A$4:OFFSET(A102,0,0,1,1),"="&amp;A102,J$4:OFFSET(J102,0,0,1,1))-SUMIF(A$4:OFFSET(A102,0,0,1,1),"="&amp;A102,I$4:OFFSET(I102,0,0,1,1))</f>
        <v>652.440000000001</v>
      </c>
      <c r="N102" s="103" t="n">
        <f aca="true">SUMIF(A$4:OFFSET(A102,0,0,1,1),"="&amp;A102,L$4:OFFSET(L102,0,0,1,1))-SUMIF(A$4:OFFSET(A102,0,0,1,1),"="&amp;A102,K$4:OFFSET(K102,0,0,1,1))</f>
        <v>652.440000000001</v>
      </c>
      <c r="O102" s="104" t="n">
        <f aca="true">IF(ISERROR(OFFSET(O102,-1,0,1,1)+J102-I102),J102-I102,OFFSET(O102,-1,0,1,1)+J102-I102)</f>
        <v>3869.38</v>
      </c>
    </row>
    <row r="103" customFormat="false" ht="15" hidden="false" customHeight="false" outlineLevel="0" collapsed="false">
      <c r="A103" s="105" t="s">
        <v>416</v>
      </c>
      <c r="B103" s="106" t="n">
        <v>45055</v>
      </c>
      <c r="C103" s="110" t="s">
        <v>418</v>
      </c>
      <c r="D103" s="105" t="s">
        <v>466</v>
      </c>
      <c r="E103" s="105"/>
      <c r="F103" s="105"/>
      <c r="G103" s="108" t="s">
        <v>324</v>
      </c>
      <c r="H103" s="110" t="s">
        <v>415</v>
      </c>
      <c r="I103" s="109" t="n">
        <v>0.95</v>
      </c>
      <c r="J103" s="109"/>
      <c r="K103" s="102" t="n">
        <f aca="false">IF(OR(H103="c",H103="R"),I103,0)</f>
        <v>0.95</v>
      </c>
      <c r="L103" s="102" t="n">
        <f aca="false">IF(OR(H103="c",H103="R"),J103,0)</f>
        <v>0</v>
      </c>
      <c r="M103" s="103" t="n">
        <f aca="true">SUMIF(A$4:OFFSET(A103,0,0,1,1),"="&amp;A103,J$4:OFFSET(J103,0,0,1,1))-SUMIF(A$4:OFFSET(A103,0,0,1,1),"="&amp;A103,I$4:OFFSET(I103,0,0,1,1))</f>
        <v>2</v>
      </c>
      <c r="N103" s="103" t="n">
        <f aca="true">SUMIF(A$4:OFFSET(A103,0,0,1,1),"="&amp;A103,L$4:OFFSET(L103,0,0,1,1))-SUMIF(A$4:OFFSET(A103,0,0,1,1),"="&amp;A103,K$4:OFFSET(K103,0,0,1,1))</f>
        <v>2</v>
      </c>
      <c r="O103" s="104" t="n">
        <f aca="true">IF(ISERROR(OFFSET(O103,-1,0,1,1)+J103-I103),J103-I103,OFFSET(O103,-1,0,1,1)+J103-I103)</f>
        <v>3868.43</v>
      </c>
    </row>
    <row r="104" customFormat="false" ht="15" hidden="false" customHeight="false" outlineLevel="0" collapsed="false">
      <c r="A104" s="105" t="s">
        <v>391</v>
      </c>
      <c r="B104" s="106" t="n">
        <v>45061</v>
      </c>
      <c r="C104" s="110" t="s">
        <v>418</v>
      </c>
      <c r="D104" s="105" t="s">
        <v>419</v>
      </c>
      <c r="E104" s="105"/>
      <c r="F104" s="105"/>
      <c r="G104" s="108" t="s">
        <v>323</v>
      </c>
      <c r="H104" s="110" t="s">
        <v>415</v>
      </c>
      <c r="I104" s="109" t="n">
        <v>7.73</v>
      </c>
      <c r="J104" s="109"/>
      <c r="K104" s="102" t="n">
        <f aca="false">IF(OR(H104="c",H104="R"),I104,0)</f>
        <v>7.73</v>
      </c>
      <c r="L104" s="102" t="n">
        <f aca="false">IF(OR(H104="c",H104="R"),J104,0)</f>
        <v>0</v>
      </c>
      <c r="M104" s="103" t="n">
        <f aca="true">SUMIF(A$4:OFFSET(A104,0,0,1,1),"="&amp;A104,J$4:OFFSET(J104,0,0,1,1))-SUMIF(A$4:OFFSET(A104,0,0,1,1),"="&amp;A104,I$4:OFFSET(I104,0,0,1,1))</f>
        <v>644.71</v>
      </c>
      <c r="N104" s="103" t="n">
        <f aca="true">SUMIF(A$4:OFFSET(A104,0,0,1,1),"="&amp;A104,L$4:OFFSET(L104,0,0,1,1))-SUMIF(A$4:OFFSET(A104,0,0,1,1),"="&amp;A104,K$4:OFFSET(K104,0,0,1,1))</f>
        <v>644.71</v>
      </c>
      <c r="O104" s="104" t="n">
        <f aca="true">IF(ISERROR(OFFSET(O104,-1,0,1,1)+J104-I104),J104-I104,OFFSET(O104,-1,0,1,1)+J104-I104)</f>
        <v>3860.7</v>
      </c>
    </row>
    <row r="105" customFormat="false" ht="15" hidden="false" customHeight="false" outlineLevel="0" collapsed="false">
      <c r="A105" s="105" t="s">
        <v>391</v>
      </c>
      <c r="B105" s="106" t="n">
        <v>45061</v>
      </c>
      <c r="C105" s="110" t="s">
        <v>418</v>
      </c>
      <c r="D105" s="105" t="s">
        <v>481</v>
      </c>
      <c r="E105" s="105"/>
      <c r="F105" s="105"/>
      <c r="G105" s="108" t="s">
        <v>323</v>
      </c>
      <c r="H105" s="110" t="s">
        <v>415</v>
      </c>
      <c r="I105" s="109" t="n">
        <v>25.99</v>
      </c>
      <c r="J105" s="109"/>
      <c r="K105" s="102" t="n">
        <f aca="false">IF(OR(H105="c",H105="R"),I105,0)</f>
        <v>25.99</v>
      </c>
      <c r="L105" s="102" t="n">
        <f aca="false">IF(OR(H105="c",H105="R"),J105,0)</f>
        <v>0</v>
      </c>
      <c r="M105" s="103" t="n">
        <f aca="true">SUMIF(A$4:OFFSET(A105,0,0,1,1),"="&amp;A105,J$4:OFFSET(J105,0,0,1,1))-SUMIF(A$4:OFFSET(A105,0,0,1,1),"="&amp;A105,I$4:OFFSET(I105,0,0,1,1))</f>
        <v>618.72</v>
      </c>
      <c r="N105" s="103" t="n">
        <f aca="true">SUMIF(A$4:OFFSET(A105,0,0,1,1),"="&amp;A105,L$4:OFFSET(L105,0,0,1,1))-SUMIF(A$4:OFFSET(A105,0,0,1,1),"="&amp;A105,K$4:OFFSET(K105,0,0,1,1))</f>
        <v>618.72</v>
      </c>
      <c r="O105" s="104" t="n">
        <f aca="true">IF(ISERROR(OFFSET(O105,-1,0,1,1)+J105-I105),J105-I105,OFFSET(O105,-1,0,1,1)+J105-I105)</f>
        <v>3834.71</v>
      </c>
    </row>
    <row r="106" customFormat="false" ht="15" hidden="false" customHeight="false" outlineLevel="0" collapsed="false">
      <c r="A106" s="105" t="s">
        <v>392</v>
      </c>
      <c r="B106" s="106" t="n">
        <v>45061</v>
      </c>
      <c r="C106" s="110" t="s">
        <v>418</v>
      </c>
      <c r="D106" s="105" t="s">
        <v>466</v>
      </c>
      <c r="E106" s="105"/>
      <c r="F106" s="105"/>
      <c r="G106" s="108" t="s">
        <v>324</v>
      </c>
      <c r="H106" s="110" t="s">
        <v>415</v>
      </c>
      <c r="I106" s="109" t="n">
        <v>2</v>
      </c>
      <c r="J106" s="109"/>
      <c r="K106" s="102" t="n">
        <f aca="false">IF(OR(H106="c",H106="R"),I106,0)</f>
        <v>2</v>
      </c>
      <c r="L106" s="102" t="n">
        <f aca="false">IF(OR(H106="c",H106="R"),J106,0)</f>
        <v>0</v>
      </c>
      <c r="M106" s="103" t="n">
        <f aca="true">SUMIF(A$4:OFFSET(A106,0,0,1,1),"="&amp;A106,J$4:OFFSET(J106,0,0,1,1))-SUMIF(A$4:OFFSET(A106,0,0,1,1),"="&amp;A106,I$4:OFFSET(I106,0,0,1,1))</f>
        <v>0</v>
      </c>
      <c r="N106" s="103" t="n">
        <f aca="true">SUMIF(A$4:OFFSET(A106,0,0,1,1),"="&amp;A106,L$4:OFFSET(L106,0,0,1,1))-SUMIF(A$4:OFFSET(A106,0,0,1,1),"="&amp;A106,K$4:OFFSET(K106,0,0,1,1))</f>
        <v>0</v>
      </c>
      <c r="O106" s="104" t="n">
        <f aca="true">IF(ISERROR(OFFSET(O106,-1,0,1,1)+J106-I106),J106-I106,OFFSET(O106,-1,0,1,1)+J106-I106)</f>
        <v>3832.71</v>
      </c>
    </row>
    <row r="107" customFormat="false" ht="15" hidden="false" customHeight="false" outlineLevel="0" collapsed="false">
      <c r="A107" s="105" t="s">
        <v>391</v>
      </c>
      <c r="B107" s="106" t="n">
        <v>45063</v>
      </c>
      <c r="C107" s="110" t="s">
        <v>418</v>
      </c>
      <c r="D107" s="105" t="s">
        <v>420</v>
      </c>
      <c r="E107" s="105"/>
      <c r="F107" s="105"/>
      <c r="G107" s="108" t="s">
        <v>323</v>
      </c>
      <c r="H107" s="110" t="s">
        <v>415</v>
      </c>
      <c r="I107" s="109" t="n">
        <v>5.34</v>
      </c>
      <c r="J107" s="109"/>
      <c r="K107" s="102" t="n">
        <f aca="false">IF(OR(H107="c",H107="R"),I107,0)</f>
        <v>5.34</v>
      </c>
      <c r="L107" s="102" t="n">
        <f aca="false">IF(OR(H107="c",H107="R"),J107,0)</f>
        <v>0</v>
      </c>
      <c r="M107" s="103" t="n">
        <f aca="true">SUMIF(A$4:OFFSET(A107,0,0,1,1),"="&amp;A107,J$4:OFFSET(J107,0,0,1,1))-SUMIF(A$4:OFFSET(A107,0,0,1,1),"="&amp;A107,I$4:OFFSET(I107,0,0,1,1))</f>
        <v>613.38</v>
      </c>
      <c r="N107" s="103" t="n">
        <f aca="true">SUMIF(A$4:OFFSET(A107,0,0,1,1),"="&amp;A107,L$4:OFFSET(L107,0,0,1,1))-SUMIF(A$4:OFFSET(A107,0,0,1,1),"="&amp;A107,K$4:OFFSET(K107,0,0,1,1))</f>
        <v>613.38</v>
      </c>
      <c r="O107" s="104" t="n">
        <f aca="true">IF(ISERROR(OFFSET(O107,-1,0,1,1)+J107-I107),J107-I107,OFFSET(O107,-1,0,1,1)+J107-I107)</f>
        <v>3827.37</v>
      </c>
    </row>
    <row r="108" customFormat="false" ht="15" hidden="false" customHeight="false" outlineLevel="0" collapsed="false">
      <c r="A108" s="105" t="s">
        <v>392</v>
      </c>
      <c r="B108" s="106" t="n">
        <v>45065</v>
      </c>
      <c r="C108" s="110" t="s">
        <v>418</v>
      </c>
      <c r="D108" s="105" t="s">
        <v>482</v>
      </c>
      <c r="E108" s="105"/>
      <c r="F108" s="105"/>
      <c r="G108" s="108" t="s">
        <v>325</v>
      </c>
      <c r="H108" s="110" t="s">
        <v>415</v>
      </c>
      <c r="I108" s="109"/>
      <c r="J108" s="109" t="n">
        <v>10</v>
      </c>
      <c r="K108" s="102" t="n">
        <f aca="false">IF(OR(H108="c",H108="R"),I108,0)</f>
        <v>0</v>
      </c>
      <c r="L108" s="102" t="n">
        <f aca="false">IF(OR(H108="c",H108="R"),J108,0)</f>
        <v>10</v>
      </c>
      <c r="M108" s="103" t="n">
        <f aca="true">SUMIF(A$4:OFFSET(A108,0,0,1,1),"="&amp;A108,J$4:OFFSET(J108,0,0,1,1))-SUMIF(A$4:OFFSET(A108,0,0,1,1),"="&amp;A108,I$4:OFFSET(I108,0,0,1,1))</f>
        <v>10</v>
      </c>
      <c r="N108" s="103" t="n">
        <f aca="true">SUMIF(A$4:OFFSET(A108,0,0,1,1),"="&amp;A108,L$4:OFFSET(L108,0,0,1,1))-SUMIF(A$4:OFFSET(A108,0,0,1,1),"="&amp;A108,K$4:OFFSET(K108,0,0,1,1))</f>
        <v>10</v>
      </c>
      <c r="O108" s="104" t="n">
        <f aca="true">IF(ISERROR(OFFSET(O108,-1,0,1,1)+J108-I108),J108-I108,OFFSET(O108,-1,0,1,1)+J108-I108)</f>
        <v>3837.37</v>
      </c>
    </row>
    <row r="109" customFormat="false" ht="15" hidden="false" customHeight="false" outlineLevel="0" collapsed="false">
      <c r="A109" s="105" t="s">
        <v>391</v>
      </c>
      <c r="B109" s="106" t="n">
        <v>45066</v>
      </c>
      <c r="C109" s="110" t="s">
        <v>418</v>
      </c>
      <c r="D109" s="105" t="s">
        <v>437</v>
      </c>
      <c r="E109" s="105"/>
      <c r="F109" s="105"/>
      <c r="G109" s="108" t="s">
        <v>323</v>
      </c>
      <c r="H109" s="110" t="s">
        <v>415</v>
      </c>
      <c r="I109" s="109" t="n">
        <v>4.79</v>
      </c>
      <c r="J109" s="109"/>
      <c r="K109" s="102" t="n">
        <f aca="false">IF(OR(H109="c",H109="R"),I109,0)</f>
        <v>4.79</v>
      </c>
      <c r="L109" s="102" t="n">
        <f aca="false">IF(OR(H109="c",H109="R"),J109,0)</f>
        <v>0</v>
      </c>
      <c r="M109" s="103" t="n">
        <f aca="true">SUMIF(A$4:OFFSET(A109,0,0,1,1),"="&amp;A109,J$4:OFFSET(J109,0,0,1,1))-SUMIF(A$4:OFFSET(A109,0,0,1,1),"="&amp;A109,I$4:OFFSET(I109,0,0,1,1))</f>
        <v>608.59</v>
      </c>
      <c r="N109" s="103" t="n">
        <f aca="true">SUMIF(A$4:OFFSET(A109,0,0,1,1),"="&amp;A109,L$4:OFFSET(L109,0,0,1,1))-SUMIF(A$4:OFFSET(A109,0,0,1,1),"="&amp;A109,K$4:OFFSET(K109,0,0,1,1))</f>
        <v>608.59</v>
      </c>
      <c r="O109" s="104" t="n">
        <f aca="true">IF(ISERROR(OFFSET(O109,-1,0,1,1)+J109-I109),J109-I109,OFFSET(O109,-1,0,1,1)+J109-I109)</f>
        <v>3832.58</v>
      </c>
    </row>
    <row r="110" customFormat="false" ht="15" hidden="false" customHeight="false" outlineLevel="0" collapsed="false">
      <c r="A110" s="105" t="s">
        <v>391</v>
      </c>
      <c r="B110" s="106" t="n">
        <v>45066</v>
      </c>
      <c r="C110" s="110" t="s">
        <v>418</v>
      </c>
      <c r="D110" s="105" t="s">
        <v>437</v>
      </c>
      <c r="E110" s="105"/>
      <c r="F110" s="105"/>
      <c r="G110" s="108" t="s">
        <v>323</v>
      </c>
      <c r="H110" s="110" t="s">
        <v>415</v>
      </c>
      <c r="I110" s="109" t="n">
        <v>5.2</v>
      </c>
      <c r="J110" s="109"/>
      <c r="K110" s="102" t="n">
        <f aca="false">IF(OR(H110="c",H110="R"),I110,0)</f>
        <v>5.2</v>
      </c>
      <c r="L110" s="102" t="n">
        <f aca="false">IF(OR(H110="c",H110="R"),J110,0)</f>
        <v>0</v>
      </c>
      <c r="M110" s="103" t="n">
        <f aca="true">SUMIF(A$4:OFFSET(A110,0,0,1,1),"="&amp;A110,J$4:OFFSET(J110,0,0,1,1))-SUMIF(A$4:OFFSET(A110,0,0,1,1),"="&amp;A110,I$4:OFFSET(I110,0,0,1,1))</f>
        <v>603.39</v>
      </c>
      <c r="N110" s="103" t="n">
        <f aca="true">SUMIF(A$4:OFFSET(A110,0,0,1,1),"="&amp;A110,L$4:OFFSET(L110,0,0,1,1))-SUMIF(A$4:OFFSET(A110,0,0,1,1),"="&amp;A110,K$4:OFFSET(K110,0,0,1,1))</f>
        <v>603.39</v>
      </c>
      <c r="O110" s="104" t="n">
        <f aca="true">IF(ISERROR(OFFSET(O110,-1,0,1,1)+J110-I110),J110-I110,OFFSET(O110,-1,0,1,1)+J110-I110)</f>
        <v>3827.38</v>
      </c>
    </row>
    <row r="111" customFormat="false" ht="15" hidden="false" customHeight="false" outlineLevel="0" collapsed="false">
      <c r="A111" s="105" t="s">
        <v>392</v>
      </c>
      <c r="B111" s="106" t="n">
        <v>45066</v>
      </c>
      <c r="C111" s="110" t="s">
        <v>418</v>
      </c>
      <c r="D111" s="105" t="s">
        <v>483</v>
      </c>
      <c r="E111" s="105"/>
      <c r="F111" s="105"/>
      <c r="G111" s="108" t="s">
        <v>323</v>
      </c>
      <c r="H111" s="110" t="s">
        <v>415</v>
      </c>
      <c r="I111" s="109" t="n">
        <v>4.2</v>
      </c>
      <c r="J111" s="109"/>
      <c r="K111" s="102" t="n">
        <f aca="false">IF(OR(H111="c",H111="R"),I111,0)</f>
        <v>4.2</v>
      </c>
      <c r="L111" s="102" t="n">
        <f aca="false">IF(OR(H111="c",H111="R"),J111,0)</f>
        <v>0</v>
      </c>
      <c r="M111" s="103" t="n">
        <f aca="true">SUMIF(A$4:OFFSET(A111,0,0,1,1),"="&amp;A111,J$4:OFFSET(J111,0,0,1,1))-SUMIF(A$4:OFFSET(A111,0,0,1,1),"="&amp;A111,I$4:OFFSET(I111,0,0,1,1))</f>
        <v>5.8</v>
      </c>
      <c r="N111" s="103" t="n">
        <f aca="true">SUMIF(A$4:OFFSET(A111,0,0,1,1),"="&amp;A111,L$4:OFFSET(L111,0,0,1,1))-SUMIF(A$4:OFFSET(A111,0,0,1,1),"="&amp;A111,K$4:OFFSET(K111,0,0,1,1))</f>
        <v>5.8</v>
      </c>
      <c r="O111" s="104" t="n">
        <f aca="true">IF(ISERROR(OFFSET(O111,-1,0,1,1)+J111-I111),J111-I111,OFFSET(O111,-1,0,1,1)+J111-I111)</f>
        <v>3823.18000000001</v>
      </c>
    </row>
    <row r="112" customFormat="false" ht="15" hidden="false" customHeight="false" outlineLevel="0" collapsed="false">
      <c r="A112" s="105" t="s">
        <v>392</v>
      </c>
      <c r="B112" s="106" t="n">
        <v>45066</v>
      </c>
      <c r="C112" s="110" t="s">
        <v>418</v>
      </c>
      <c r="D112" s="105" t="s">
        <v>484</v>
      </c>
      <c r="E112" s="105"/>
      <c r="F112" s="105"/>
      <c r="G112" s="108" t="s">
        <v>324</v>
      </c>
      <c r="H112" s="110" t="s">
        <v>415</v>
      </c>
      <c r="I112" s="109" t="n">
        <v>4.5</v>
      </c>
      <c r="J112" s="109"/>
      <c r="K112" s="102" t="n">
        <f aca="false">IF(OR(H112="c",H112="R"),I112,0)</f>
        <v>4.5</v>
      </c>
      <c r="L112" s="102" t="n">
        <f aca="false">IF(OR(H112="c",H112="R"),J112,0)</f>
        <v>0</v>
      </c>
      <c r="M112" s="103" t="n">
        <f aca="true">SUMIF(A$4:OFFSET(A112,0,0,1,1),"="&amp;A112,J$4:OFFSET(J112,0,0,1,1))-SUMIF(A$4:OFFSET(A112,0,0,1,1),"="&amp;A112,I$4:OFFSET(I112,0,0,1,1))</f>
        <v>1.3</v>
      </c>
      <c r="N112" s="103" t="n">
        <f aca="true">SUMIF(A$4:OFFSET(A112,0,0,1,1),"="&amp;A112,L$4:OFFSET(L112,0,0,1,1))-SUMIF(A$4:OFFSET(A112,0,0,1,1),"="&amp;A112,K$4:OFFSET(K112,0,0,1,1))</f>
        <v>1.3</v>
      </c>
      <c r="O112" s="104" t="n">
        <f aca="true">IF(ISERROR(OFFSET(O112,-1,0,1,1)+J112-I112),J112-I112,OFFSET(O112,-1,0,1,1)+J112-I112)</f>
        <v>3818.68000000001</v>
      </c>
    </row>
    <row r="113" customFormat="false" ht="15" hidden="false" customHeight="false" outlineLevel="0" collapsed="false">
      <c r="A113" s="105" t="s">
        <v>391</v>
      </c>
      <c r="B113" s="106" t="n">
        <v>45067</v>
      </c>
      <c r="C113" s="110" t="s">
        <v>418</v>
      </c>
      <c r="D113" s="105" t="s">
        <v>437</v>
      </c>
      <c r="E113" s="105"/>
      <c r="F113" s="105"/>
      <c r="G113" s="108" t="s">
        <v>323</v>
      </c>
      <c r="H113" s="110" t="s">
        <v>415</v>
      </c>
      <c r="I113" s="109" t="n">
        <v>6.14</v>
      </c>
      <c r="J113" s="109"/>
      <c r="K113" s="102" t="n">
        <f aca="false">IF(OR(H113="c",H113="R"),I113,0)</f>
        <v>6.14</v>
      </c>
      <c r="L113" s="102" t="n">
        <f aca="false">IF(OR(H113="c",H113="R"),J113,0)</f>
        <v>0</v>
      </c>
      <c r="M113" s="103" t="n">
        <f aca="true">SUMIF(A$4:OFFSET(A113,0,0,1,1),"="&amp;A113,J$4:OFFSET(J113,0,0,1,1))-SUMIF(A$4:OFFSET(A113,0,0,1,1),"="&amp;A113,I$4:OFFSET(I113,0,0,1,1))</f>
        <v>597.25</v>
      </c>
      <c r="N113" s="103" t="n">
        <f aca="true">SUMIF(A$4:OFFSET(A113,0,0,1,1),"="&amp;A113,L$4:OFFSET(L113,0,0,1,1))-SUMIF(A$4:OFFSET(A113,0,0,1,1),"="&amp;A113,K$4:OFFSET(K113,0,0,1,1))</f>
        <v>597.25</v>
      </c>
      <c r="O113" s="104" t="n">
        <f aca="true">IF(ISERROR(OFFSET(O113,-1,0,1,1)+J113-I113),J113-I113,OFFSET(O113,-1,0,1,1)+J113-I113)</f>
        <v>3812.54000000001</v>
      </c>
    </row>
    <row r="114" customFormat="false" ht="15" hidden="false" customHeight="false" outlineLevel="0" collapsed="false">
      <c r="A114" s="105" t="s">
        <v>391</v>
      </c>
      <c r="B114" s="106" t="n">
        <v>45068</v>
      </c>
      <c r="C114" s="110" t="s">
        <v>418</v>
      </c>
      <c r="D114" s="105" t="s">
        <v>420</v>
      </c>
      <c r="E114" s="105"/>
      <c r="F114" s="105"/>
      <c r="G114" s="108" t="s">
        <v>323</v>
      </c>
      <c r="H114" s="110" t="s">
        <v>415</v>
      </c>
      <c r="I114" s="109" t="n">
        <v>1.83</v>
      </c>
      <c r="J114" s="109"/>
      <c r="K114" s="102" t="n">
        <f aca="false">IF(OR(H114="c",H114="R"),I114,0)</f>
        <v>1.83</v>
      </c>
      <c r="L114" s="102" t="n">
        <f aca="false">IF(OR(H114="c",H114="R"),J114,0)</f>
        <v>0</v>
      </c>
      <c r="M114" s="103" t="n">
        <f aca="true">SUMIF(A$4:OFFSET(A114,0,0,1,1),"="&amp;A114,J$4:OFFSET(J114,0,0,1,1))-SUMIF(A$4:OFFSET(A114,0,0,1,1),"="&amp;A114,I$4:OFFSET(I114,0,0,1,1))</f>
        <v>595.42</v>
      </c>
      <c r="N114" s="103" t="n">
        <f aca="true">SUMIF(A$4:OFFSET(A114,0,0,1,1),"="&amp;A114,L$4:OFFSET(L114,0,0,1,1))-SUMIF(A$4:OFFSET(A114,0,0,1,1),"="&amp;A114,K$4:OFFSET(K114,0,0,1,1))</f>
        <v>595.42</v>
      </c>
      <c r="O114" s="104" t="n">
        <f aca="true">IF(ISERROR(OFFSET(O114,-1,0,1,1)+J114-I114),J114-I114,OFFSET(O114,-1,0,1,1)+J114-I114)</f>
        <v>3810.71000000001</v>
      </c>
    </row>
    <row r="115" customFormat="false" ht="15" hidden="false" customHeight="false" outlineLevel="0" collapsed="false">
      <c r="A115" s="105" t="s">
        <v>391</v>
      </c>
      <c r="B115" s="106" t="n">
        <v>45069</v>
      </c>
      <c r="C115" s="110" t="s">
        <v>418</v>
      </c>
      <c r="D115" s="105" t="s">
        <v>468</v>
      </c>
      <c r="E115" s="105"/>
      <c r="F115" s="105"/>
      <c r="G115" s="108" t="s">
        <v>323</v>
      </c>
      <c r="H115" s="110" t="s">
        <v>415</v>
      </c>
      <c r="I115" s="109" t="n">
        <v>2.79</v>
      </c>
      <c r="J115" s="109"/>
      <c r="K115" s="102" t="n">
        <f aca="false">IF(OR(H115="c",H115="R"),I115,0)</f>
        <v>2.79</v>
      </c>
      <c r="L115" s="102" t="n">
        <f aca="false">IF(OR(H115="c",H115="R"),J115,0)</f>
        <v>0</v>
      </c>
      <c r="M115" s="103" t="n">
        <f aca="true">SUMIF(A$4:OFFSET(A115,0,0,1,1),"="&amp;A115,J$4:OFFSET(J115,0,0,1,1))-SUMIF(A$4:OFFSET(A115,0,0,1,1),"="&amp;A115,I$4:OFFSET(I115,0,0,1,1))</f>
        <v>592.63</v>
      </c>
      <c r="N115" s="103" t="n">
        <f aca="true">SUMIF(A$4:OFFSET(A115,0,0,1,1),"="&amp;A115,L$4:OFFSET(L115,0,0,1,1))-SUMIF(A$4:OFFSET(A115,0,0,1,1),"="&amp;A115,K$4:OFFSET(K115,0,0,1,1))</f>
        <v>592.63</v>
      </c>
      <c r="O115" s="104" t="n">
        <f aca="true">IF(ISERROR(OFFSET(O115,-1,0,1,1)+J115-I115),J115-I115,OFFSET(O115,-1,0,1,1)+J115-I115)</f>
        <v>3807.92000000001</v>
      </c>
    </row>
    <row r="116" customFormat="false" ht="15" hidden="false" customHeight="false" outlineLevel="0" collapsed="false">
      <c r="A116" s="105" t="s">
        <v>392</v>
      </c>
      <c r="B116" s="106" t="n">
        <v>45070</v>
      </c>
      <c r="C116" s="110" t="s">
        <v>418</v>
      </c>
      <c r="D116" s="105" t="s">
        <v>466</v>
      </c>
      <c r="E116" s="105"/>
      <c r="F116" s="105"/>
      <c r="G116" s="108" t="s">
        <v>324</v>
      </c>
      <c r="H116" s="110" t="s">
        <v>415</v>
      </c>
      <c r="I116" s="109" t="n">
        <v>1.3</v>
      </c>
      <c r="J116" s="109"/>
      <c r="K116" s="102" t="n">
        <f aca="false">IF(OR(H116="c",H116="R"),I116,0)</f>
        <v>1.3</v>
      </c>
      <c r="L116" s="102" t="n">
        <f aca="false">IF(OR(H116="c",H116="R"),J116,0)</f>
        <v>0</v>
      </c>
      <c r="M116" s="103" t="n">
        <f aca="true">SUMIF(A$4:OFFSET(A116,0,0,1,1),"="&amp;A116,J$4:OFFSET(J116,0,0,1,1))-SUMIF(A$4:OFFSET(A116,0,0,1,1),"="&amp;A116,I$4:OFFSET(I116,0,0,1,1))</f>
        <v>0</v>
      </c>
      <c r="N116" s="103" t="n">
        <f aca="true">SUMIF(A$4:OFFSET(A116,0,0,1,1),"="&amp;A116,L$4:OFFSET(L116,0,0,1,1))-SUMIF(A$4:OFFSET(A116,0,0,1,1),"="&amp;A116,K$4:OFFSET(K116,0,0,1,1))</f>
        <v>0</v>
      </c>
      <c r="O116" s="104" t="n">
        <f aca="true">IF(ISERROR(OFFSET(O116,-1,0,1,1)+J116-I116),J116-I116,OFFSET(O116,-1,0,1,1)+J116-I116)</f>
        <v>3806.62000000001</v>
      </c>
    </row>
    <row r="117" customFormat="false" ht="15" hidden="false" customHeight="false" outlineLevel="0" collapsed="false">
      <c r="A117" s="105" t="s">
        <v>391</v>
      </c>
      <c r="B117" s="106" t="n">
        <v>45071</v>
      </c>
      <c r="C117" s="110" t="s">
        <v>418</v>
      </c>
      <c r="D117" s="105" t="s">
        <v>485</v>
      </c>
      <c r="E117" s="105"/>
      <c r="F117" s="105"/>
      <c r="G117" s="108" t="s">
        <v>315</v>
      </c>
      <c r="H117" s="110" t="s">
        <v>415</v>
      </c>
      <c r="I117" s="109" t="n">
        <v>61</v>
      </c>
      <c r="J117" s="109"/>
      <c r="K117" s="102" t="n">
        <f aca="false">IF(OR(H117="c",H117="R"),I117,0)</f>
        <v>61</v>
      </c>
      <c r="L117" s="102" t="n">
        <f aca="false">IF(OR(H117="c",H117="R"),J117,0)</f>
        <v>0</v>
      </c>
      <c r="M117" s="103" t="n">
        <f aca="true">SUMIF(A$4:OFFSET(A117,0,0,1,1),"="&amp;A117,J$4:OFFSET(J117,0,0,1,1))-SUMIF(A$4:OFFSET(A117,0,0,1,1),"="&amp;A117,I$4:OFFSET(I117,0,0,1,1))</f>
        <v>531.63</v>
      </c>
      <c r="N117" s="103" t="n">
        <f aca="true">SUMIF(A$4:OFFSET(A117,0,0,1,1),"="&amp;A117,L$4:OFFSET(L117,0,0,1,1))-SUMIF(A$4:OFFSET(A117,0,0,1,1),"="&amp;A117,K$4:OFFSET(K117,0,0,1,1))</f>
        <v>531.63</v>
      </c>
      <c r="O117" s="104" t="n">
        <f aca="true">IF(ISERROR(OFFSET(O117,-1,0,1,1)+J117-I117),J117-I117,OFFSET(O117,-1,0,1,1)+J117-I117)</f>
        <v>3745.62000000001</v>
      </c>
    </row>
    <row r="118" customFormat="false" ht="15" hidden="false" customHeight="false" outlineLevel="0" collapsed="false">
      <c r="A118" s="105" t="s">
        <v>391</v>
      </c>
      <c r="B118" s="106" t="n">
        <v>45073</v>
      </c>
      <c r="C118" s="110" t="s">
        <v>418</v>
      </c>
      <c r="D118" s="105" t="s">
        <v>437</v>
      </c>
      <c r="E118" s="105"/>
      <c r="F118" s="105"/>
      <c r="G118" s="108" t="s">
        <v>323</v>
      </c>
      <c r="H118" s="110" t="s">
        <v>415</v>
      </c>
      <c r="I118" s="109" t="n">
        <v>8.95</v>
      </c>
      <c r="J118" s="109"/>
      <c r="K118" s="102" t="n">
        <f aca="false">IF(OR(H118="c",H118="R"),I118,0)</f>
        <v>8.95</v>
      </c>
      <c r="L118" s="102" t="n">
        <f aca="false">IF(OR(H118="c",H118="R"),J118,0)</f>
        <v>0</v>
      </c>
      <c r="M118" s="103" t="n">
        <f aca="true">SUMIF(A$4:OFFSET(A118,0,0,1,1),"="&amp;A118,J$4:OFFSET(J118,0,0,1,1))-SUMIF(A$4:OFFSET(A118,0,0,1,1),"="&amp;A118,I$4:OFFSET(I118,0,0,1,1))</f>
        <v>522.68</v>
      </c>
      <c r="N118" s="103" t="n">
        <f aca="true">SUMIF(A$4:OFFSET(A118,0,0,1,1),"="&amp;A118,L$4:OFFSET(L118,0,0,1,1))-SUMIF(A$4:OFFSET(A118,0,0,1,1),"="&amp;A118,K$4:OFFSET(K118,0,0,1,1))</f>
        <v>522.68</v>
      </c>
      <c r="O118" s="104" t="n">
        <f aca="true">IF(ISERROR(OFFSET(O118,-1,0,1,1)+J118-I118),J118-I118,OFFSET(O118,-1,0,1,1)+J118-I118)</f>
        <v>3736.67000000001</v>
      </c>
    </row>
    <row r="119" customFormat="false" ht="15" hidden="false" customHeight="false" outlineLevel="0" collapsed="false">
      <c r="A119" s="105" t="s">
        <v>391</v>
      </c>
      <c r="B119" s="106" t="n">
        <v>45074</v>
      </c>
      <c r="C119" s="110" t="s">
        <v>418</v>
      </c>
      <c r="D119" s="105" t="s">
        <v>447</v>
      </c>
      <c r="E119" s="105"/>
      <c r="F119" s="105"/>
      <c r="G119" s="108" t="s">
        <v>337</v>
      </c>
      <c r="H119" s="110" t="s">
        <v>415</v>
      </c>
      <c r="I119" s="109" t="n">
        <v>12</v>
      </c>
      <c r="J119" s="109"/>
      <c r="K119" s="102" t="n">
        <f aca="false">IF(OR(H119="c",H119="R"),I119,0)</f>
        <v>12</v>
      </c>
      <c r="L119" s="102" t="n">
        <f aca="false">IF(OR(H119="c",H119="R"),J119,0)</f>
        <v>0</v>
      </c>
      <c r="M119" s="103" t="n">
        <f aca="true">SUMIF(A$4:OFFSET(A119,0,0,1,1),"="&amp;A119,J$4:OFFSET(J119,0,0,1,1))-SUMIF(A$4:OFFSET(A119,0,0,1,1),"="&amp;A119,I$4:OFFSET(I119,0,0,1,1))</f>
        <v>510.68</v>
      </c>
      <c r="N119" s="103" t="n">
        <f aca="true">SUMIF(A$4:OFFSET(A119,0,0,1,1),"="&amp;A119,L$4:OFFSET(L119,0,0,1,1))-SUMIF(A$4:OFFSET(A119,0,0,1,1),"="&amp;A119,K$4:OFFSET(K119,0,0,1,1))</f>
        <v>510.68</v>
      </c>
      <c r="O119" s="104" t="n">
        <f aca="true">IF(ISERROR(OFFSET(O119,-1,0,1,1)+J119-I119),J119-I119,OFFSET(O119,-1,0,1,1)+J119-I119)</f>
        <v>3724.67000000001</v>
      </c>
    </row>
    <row r="120" customFormat="false" ht="15" hidden="false" customHeight="false" outlineLevel="0" collapsed="false">
      <c r="A120" s="105" t="s">
        <v>391</v>
      </c>
      <c r="B120" s="106" t="n">
        <v>45074</v>
      </c>
      <c r="C120" s="110" t="s">
        <v>418</v>
      </c>
      <c r="D120" s="105" t="s">
        <v>486</v>
      </c>
      <c r="E120" s="105"/>
      <c r="F120" s="105"/>
      <c r="G120" s="108" t="s">
        <v>323</v>
      </c>
      <c r="H120" s="110" t="s">
        <v>415</v>
      </c>
      <c r="I120" s="109" t="n">
        <v>29.88</v>
      </c>
      <c r="J120" s="109"/>
      <c r="K120" s="102" t="n">
        <f aca="false">IF(OR(H120="c",H120="R"),I120,0)</f>
        <v>29.88</v>
      </c>
      <c r="L120" s="102" t="n">
        <f aca="false">IF(OR(H120="c",H120="R"),J120,0)</f>
        <v>0</v>
      </c>
      <c r="M120" s="103" t="n">
        <f aca="true">SUMIF(A$4:OFFSET(A120,0,0,1,1),"="&amp;A120,J$4:OFFSET(J120,0,0,1,1))-SUMIF(A$4:OFFSET(A120,0,0,1,1),"="&amp;A120,I$4:OFFSET(I120,0,0,1,1))</f>
        <v>480.8</v>
      </c>
      <c r="N120" s="103" t="n">
        <f aca="true">SUMIF(A$4:OFFSET(A120,0,0,1,1),"="&amp;A120,L$4:OFFSET(L120,0,0,1,1))-SUMIF(A$4:OFFSET(A120,0,0,1,1),"="&amp;A120,K$4:OFFSET(K120,0,0,1,1))</f>
        <v>480.8</v>
      </c>
      <c r="O120" s="104" t="n">
        <f aca="true">IF(ISERROR(OFFSET(O120,-1,0,1,1)+J120-I120),J120-I120,OFFSET(O120,-1,0,1,1)+J120-I120)</f>
        <v>3694.79000000001</v>
      </c>
    </row>
    <row r="121" customFormat="false" ht="15" hidden="false" customHeight="false" outlineLevel="0" collapsed="false">
      <c r="A121" s="105" t="s">
        <v>391</v>
      </c>
      <c r="B121" s="106" t="n">
        <v>45074</v>
      </c>
      <c r="C121" s="110" t="s">
        <v>418</v>
      </c>
      <c r="D121" s="105" t="s">
        <v>419</v>
      </c>
      <c r="E121" s="105"/>
      <c r="F121" s="105"/>
      <c r="G121" s="108" t="s">
        <v>336</v>
      </c>
      <c r="H121" s="110" t="s">
        <v>415</v>
      </c>
      <c r="I121" s="109" t="n">
        <v>5.19</v>
      </c>
      <c r="J121" s="109"/>
      <c r="K121" s="102" t="n">
        <f aca="false">IF(OR(H121="c",H121="R"),I121,0)</f>
        <v>5.19</v>
      </c>
      <c r="L121" s="102" t="n">
        <f aca="false">IF(OR(H121="c",H121="R"),J121,0)</f>
        <v>0</v>
      </c>
      <c r="M121" s="103" t="n">
        <f aca="true">SUMIF(A$4:OFFSET(A121,0,0,1,1),"="&amp;A121,J$4:OFFSET(J121,0,0,1,1))-SUMIF(A$4:OFFSET(A121,0,0,1,1),"="&amp;A121,I$4:OFFSET(I121,0,0,1,1))</f>
        <v>475.61</v>
      </c>
      <c r="N121" s="103" t="n">
        <f aca="true">SUMIF(A$4:OFFSET(A121,0,0,1,1),"="&amp;A121,L$4:OFFSET(L121,0,0,1,1))-SUMIF(A$4:OFFSET(A121,0,0,1,1),"="&amp;A121,K$4:OFFSET(K121,0,0,1,1))</f>
        <v>475.61</v>
      </c>
      <c r="O121" s="104" t="n">
        <f aca="true">IF(ISERROR(OFFSET(O121,-1,0,1,1)+J121-I121),J121-I121,OFFSET(O121,-1,0,1,1)+J121-I121)</f>
        <v>3689.60000000001</v>
      </c>
    </row>
    <row r="122" customFormat="false" ht="15" hidden="false" customHeight="false" outlineLevel="0" collapsed="false">
      <c r="A122" s="105" t="s">
        <v>391</v>
      </c>
      <c r="B122" s="106" t="n">
        <v>45074</v>
      </c>
      <c r="C122" s="110" t="s">
        <v>418</v>
      </c>
      <c r="D122" s="105" t="s">
        <v>487</v>
      </c>
      <c r="E122" s="105"/>
      <c r="F122" s="105"/>
      <c r="G122" s="108" t="s">
        <v>336</v>
      </c>
      <c r="H122" s="110" t="s">
        <v>415</v>
      </c>
      <c r="I122" s="109" t="n">
        <v>5.78</v>
      </c>
      <c r="J122" s="109"/>
      <c r="K122" s="102" t="n">
        <f aca="false">IF(OR(H122="c",H122="R"),I122,0)</f>
        <v>5.78</v>
      </c>
      <c r="L122" s="102" t="n">
        <f aca="false">IF(OR(H122="c",H122="R"),J122,0)</f>
        <v>0</v>
      </c>
      <c r="M122" s="103" t="n">
        <f aca="true">SUMIF(A$4:OFFSET(A122,0,0,1,1),"="&amp;A122,J$4:OFFSET(J122,0,0,1,1))-SUMIF(A$4:OFFSET(A122,0,0,1,1),"="&amp;A122,I$4:OFFSET(I122,0,0,1,1))</f>
        <v>469.83</v>
      </c>
      <c r="N122" s="103" t="n">
        <f aca="true">SUMIF(A$4:OFFSET(A122,0,0,1,1),"="&amp;A122,L$4:OFFSET(L122,0,0,1,1))-SUMIF(A$4:OFFSET(A122,0,0,1,1),"="&amp;A122,K$4:OFFSET(K122,0,0,1,1))</f>
        <v>469.83</v>
      </c>
      <c r="O122" s="104" t="n">
        <f aca="true">IF(ISERROR(OFFSET(O122,-1,0,1,1)+J122-I122),J122-I122,OFFSET(O122,-1,0,1,1)+J122-I122)</f>
        <v>3683.82</v>
      </c>
    </row>
    <row r="123" customFormat="false" ht="15" hidden="false" customHeight="false" outlineLevel="0" collapsed="false">
      <c r="A123" s="105" t="s">
        <v>391</v>
      </c>
      <c r="B123" s="106" t="n">
        <v>45074</v>
      </c>
      <c r="C123" s="110" t="s">
        <v>418</v>
      </c>
      <c r="D123" s="105" t="s">
        <v>488</v>
      </c>
      <c r="E123" s="105"/>
      <c r="F123" s="105"/>
      <c r="G123" s="108" t="s">
        <v>335</v>
      </c>
      <c r="H123" s="110" t="s">
        <v>415</v>
      </c>
      <c r="I123" s="109" t="n">
        <v>20.1</v>
      </c>
      <c r="J123" s="109"/>
      <c r="K123" s="102" t="n">
        <f aca="false">IF(OR(H123="c",H123="R"),I123,0)</f>
        <v>20.1</v>
      </c>
      <c r="L123" s="102" t="n">
        <f aca="false">IF(OR(H123="c",H123="R"),J123,0)</f>
        <v>0</v>
      </c>
      <c r="M123" s="103" t="n">
        <f aca="true">SUMIF(A$4:OFFSET(A123,0,0,1,1),"="&amp;A123,J$4:OFFSET(J123,0,0,1,1))-SUMIF(A$4:OFFSET(A123,0,0,1,1),"="&amp;A123,I$4:OFFSET(I123,0,0,1,1))</f>
        <v>449.730000000001</v>
      </c>
      <c r="N123" s="103" t="n">
        <f aca="true">SUMIF(A$4:OFFSET(A123,0,0,1,1),"="&amp;A123,L$4:OFFSET(L123,0,0,1,1))-SUMIF(A$4:OFFSET(A123,0,0,1,1),"="&amp;A123,K$4:OFFSET(K123,0,0,1,1))</f>
        <v>449.730000000001</v>
      </c>
      <c r="O123" s="104" t="n">
        <f aca="true">IF(ISERROR(OFFSET(O123,-1,0,1,1)+J123-I123),J123-I123,OFFSET(O123,-1,0,1,1)+J123-I123)</f>
        <v>3663.72000000001</v>
      </c>
    </row>
    <row r="124" customFormat="false" ht="15" hidden="false" customHeight="false" outlineLevel="0" collapsed="false">
      <c r="A124" s="105" t="s">
        <v>391</v>
      </c>
      <c r="B124" s="106" t="n">
        <v>45074</v>
      </c>
      <c r="C124" s="110" t="s">
        <v>418</v>
      </c>
      <c r="D124" s="105" t="s">
        <v>489</v>
      </c>
      <c r="E124" s="105"/>
      <c r="F124" s="105"/>
      <c r="G124" s="108" t="s">
        <v>335</v>
      </c>
      <c r="H124" s="110" t="s">
        <v>415</v>
      </c>
      <c r="I124" s="109" t="n">
        <v>72.7</v>
      </c>
      <c r="J124" s="109"/>
      <c r="K124" s="102" t="n">
        <f aca="false">IF(OR(H124="c",H124="R"),I124,0)</f>
        <v>72.7</v>
      </c>
      <c r="L124" s="102" t="n">
        <f aca="false">IF(OR(H124="c",H124="R"),J124,0)</f>
        <v>0</v>
      </c>
      <c r="M124" s="103" t="n">
        <f aca="true">SUMIF(A$4:OFFSET(A124,0,0,1,1),"="&amp;A124,J$4:OFFSET(J124,0,0,1,1))-SUMIF(A$4:OFFSET(A124,0,0,1,1),"="&amp;A124,I$4:OFFSET(I124,0,0,1,1))</f>
        <v>377.03</v>
      </c>
      <c r="N124" s="103" t="n">
        <f aca="true">SUMIF(A$4:OFFSET(A124,0,0,1,1),"="&amp;A124,L$4:OFFSET(L124,0,0,1,1))-SUMIF(A$4:OFFSET(A124,0,0,1,1),"="&amp;A124,K$4:OFFSET(K124,0,0,1,1))</f>
        <v>377.03</v>
      </c>
      <c r="O124" s="104" t="n">
        <f aca="true">IF(ISERROR(OFFSET(O124,-1,0,1,1)+J124-I124),J124-I124,OFFSET(O124,-1,0,1,1)+J124-I124)</f>
        <v>3591.02000000001</v>
      </c>
    </row>
    <row r="125" customFormat="false" ht="15" hidden="false" customHeight="false" outlineLevel="0" collapsed="false">
      <c r="A125" s="105" t="s">
        <v>391</v>
      </c>
      <c r="B125" s="106" t="n">
        <v>45074</v>
      </c>
      <c r="C125" s="110" t="s">
        <v>418</v>
      </c>
      <c r="D125" s="105" t="s">
        <v>490</v>
      </c>
      <c r="E125" s="105"/>
      <c r="F125" s="105"/>
      <c r="G125" s="108" t="s">
        <v>323</v>
      </c>
      <c r="H125" s="110" t="s">
        <v>415</v>
      </c>
      <c r="I125" s="109" t="n">
        <v>0.9</v>
      </c>
      <c r="J125" s="109"/>
      <c r="K125" s="102" t="n">
        <f aca="false">IF(OR(H125="c",H125="R"),I125,0)</f>
        <v>0.9</v>
      </c>
      <c r="L125" s="102" t="n">
        <f aca="false">IF(OR(H125="c",H125="R"),J125,0)</f>
        <v>0</v>
      </c>
      <c r="M125" s="103" t="n">
        <f aca="true">SUMIF(A$4:OFFSET(A125,0,0,1,1),"="&amp;A125,J$4:OFFSET(J125,0,0,1,1))-SUMIF(A$4:OFFSET(A125,0,0,1,1),"="&amp;A125,I$4:OFFSET(I125,0,0,1,1))</f>
        <v>376.13</v>
      </c>
      <c r="N125" s="103" t="n">
        <f aca="true">SUMIF(A$4:OFFSET(A125,0,0,1,1),"="&amp;A125,L$4:OFFSET(L125,0,0,1,1))-SUMIF(A$4:OFFSET(A125,0,0,1,1),"="&amp;A125,K$4:OFFSET(K125,0,0,1,1))</f>
        <v>376.13</v>
      </c>
      <c r="O125" s="104" t="n">
        <f aca="true">IF(ISERROR(OFFSET(O125,-1,0,1,1)+J125-I125),J125-I125,OFFSET(O125,-1,0,1,1)+J125-I125)</f>
        <v>3590.12000000001</v>
      </c>
    </row>
    <row r="126" customFormat="false" ht="15" hidden="false" customHeight="false" outlineLevel="0" collapsed="false">
      <c r="A126" s="105" t="s">
        <v>391</v>
      </c>
      <c r="B126" s="106" t="n">
        <v>45075</v>
      </c>
      <c r="C126" s="110" t="s">
        <v>418</v>
      </c>
      <c r="D126" s="105" t="s">
        <v>468</v>
      </c>
      <c r="E126" s="105"/>
      <c r="F126" s="105"/>
      <c r="G126" s="108" t="s">
        <v>323</v>
      </c>
      <c r="H126" s="110" t="s">
        <v>415</v>
      </c>
      <c r="I126" s="109" t="n">
        <v>1.49</v>
      </c>
      <c r="J126" s="109"/>
      <c r="K126" s="102" t="n">
        <f aca="false">IF(OR(H126="c",H126="R"),I126,0)</f>
        <v>1.49</v>
      </c>
      <c r="L126" s="102" t="n">
        <f aca="false">IF(OR(H126="c",H126="R"),J126,0)</f>
        <v>0</v>
      </c>
      <c r="M126" s="103" t="n">
        <f aca="true">SUMIF(A$4:OFFSET(A126,0,0,1,1),"="&amp;A126,J$4:OFFSET(J126,0,0,1,1))-SUMIF(A$4:OFFSET(A126,0,0,1,1),"="&amp;A126,I$4:OFFSET(I126,0,0,1,1))</f>
        <v>374.64</v>
      </c>
      <c r="N126" s="103" t="n">
        <f aca="true">SUMIF(A$4:OFFSET(A126,0,0,1,1),"="&amp;A126,L$4:OFFSET(L126,0,0,1,1))-SUMIF(A$4:OFFSET(A126,0,0,1,1),"="&amp;A126,K$4:OFFSET(K126,0,0,1,1))</f>
        <v>374.64</v>
      </c>
      <c r="O126" s="104" t="n">
        <f aca="true">IF(ISERROR(OFFSET(O126,-1,0,1,1)+J126-I126),J126-I126,OFFSET(O126,-1,0,1,1)+J126-I126)</f>
        <v>3588.63000000001</v>
      </c>
    </row>
    <row r="127" customFormat="false" ht="15" hidden="false" customHeight="false" outlineLevel="0" collapsed="false">
      <c r="A127" s="105" t="s">
        <v>391</v>
      </c>
      <c r="B127" s="106" t="n">
        <v>45075</v>
      </c>
      <c r="C127" s="110" t="s">
        <v>418</v>
      </c>
      <c r="D127" s="105" t="s">
        <v>420</v>
      </c>
      <c r="E127" s="105"/>
      <c r="F127" s="105"/>
      <c r="G127" s="108" t="s">
        <v>323</v>
      </c>
      <c r="H127" s="110" t="s">
        <v>415</v>
      </c>
      <c r="I127" s="109" t="n">
        <v>18.48</v>
      </c>
      <c r="J127" s="109"/>
      <c r="K127" s="102" t="n">
        <f aca="false">IF(OR(H127="c",H127="R"),I127,0)</f>
        <v>18.48</v>
      </c>
      <c r="L127" s="102" t="n">
        <f aca="false">IF(OR(H127="c",H127="R"),J127,0)</f>
        <v>0</v>
      </c>
      <c r="M127" s="103" t="n">
        <f aca="true">SUMIF(A$4:OFFSET(A127,0,0,1,1),"="&amp;A127,J$4:OFFSET(J127,0,0,1,1))-SUMIF(A$4:OFFSET(A127,0,0,1,1),"="&amp;A127,I$4:OFFSET(I127,0,0,1,1))</f>
        <v>356.16</v>
      </c>
      <c r="N127" s="103" t="n">
        <f aca="true">SUMIF(A$4:OFFSET(A127,0,0,1,1),"="&amp;A127,L$4:OFFSET(L127,0,0,1,1))-SUMIF(A$4:OFFSET(A127,0,0,1,1),"="&amp;A127,K$4:OFFSET(K127,0,0,1,1))</f>
        <v>356.16</v>
      </c>
      <c r="O127" s="104" t="n">
        <f aca="true">IF(ISERROR(OFFSET(O127,-1,0,1,1)+J127-I127),J127-I127,OFFSET(O127,-1,0,1,1)+J127-I127)</f>
        <v>3570.15000000001</v>
      </c>
    </row>
    <row r="128" customFormat="false" ht="15" hidden="false" customHeight="false" outlineLevel="0" collapsed="false">
      <c r="A128" s="105" t="s">
        <v>391</v>
      </c>
      <c r="B128" s="106" t="n">
        <v>45077</v>
      </c>
      <c r="C128" s="110" t="s">
        <v>413</v>
      </c>
      <c r="D128" s="105" t="s">
        <v>295</v>
      </c>
      <c r="E128" s="105"/>
      <c r="F128" s="105"/>
      <c r="G128" s="108" t="s">
        <v>295</v>
      </c>
      <c r="H128" s="110" t="s">
        <v>415</v>
      </c>
      <c r="I128" s="109"/>
      <c r="J128" s="109" t="n">
        <v>1997.87</v>
      </c>
      <c r="K128" s="102" t="n">
        <f aca="false">IF(OR(H128="c",H128="R"),I128,0)</f>
        <v>0</v>
      </c>
      <c r="L128" s="102" t="n">
        <f aca="false">IF(OR(H128="c",H128="R"),J128,0)</f>
        <v>1997.87</v>
      </c>
      <c r="M128" s="103" t="n">
        <f aca="true">SUMIF(A$4:OFFSET(A128,0,0,1,1),"="&amp;A128,J$4:OFFSET(J128,0,0,1,1))-SUMIF(A$4:OFFSET(A128,0,0,1,1),"="&amp;A128,I$4:OFFSET(I128,0,0,1,1))</f>
        <v>2354.03</v>
      </c>
      <c r="N128" s="103" t="n">
        <f aca="true">SUMIF(A$4:OFFSET(A128,0,0,1,1),"="&amp;A128,L$4:OFFSET(L128,0,0,1,1))-SUMIF(A$4:OFFSET(A128,0,0,1,1),"="&amp;A128,K$4:OFFSET(K128,0,0,1,1))</f>
        <v>2354.03</v>
      </c>
      <c r="O128" s="104" t="n">
        <f aca="true">IF(ISERROR(OFFSET(O128,-1,0,1,1)+J128-I128),J128-I128,OFFSET(O128,-1,0,1,1)+J128-I128)</f>
        <v>5568.02000000001</v>
      </c>
    </row>
    <row r="129" customFormat="false" ht="15" hidden="false" customHeight="false" outlineLevel="0" collapsed="false">
      <c r="A129" s="105" t="s">
        <v>391</v>
      </c>
      <c r="B129" s="106" t="n">
        <v>45077</v>
      </c>
      <c r="C129" s="110" t="s">
        <v>418</v>
      </c>
      <c r="D129" s="105" t="s">
        <v>428</v>
      </c>
      <c r="E129" s="105"/>
      <c r="F129" s="105"/>
      <c r="G129" s="108" t="s">
        <v>324</v>
      </c>
      <c r="H129" s="110" t="s">
        <v>415</v>
      </c>
      <c r="I129" s="109" t="n">
        <v>3</v>
      </c>
      <c r="J129" s="109"/>
      <c r="K129" s="102" t="n">
        <f aca="false">IF(OR(H129="c",H129="R"),I129,0)</f>
        <v>3</v>
      </c>
      <c r="L129" s="102" t="n">
        <f aca="false">IF(OR(H129="c",H129="R"),J129,0)</f>
        <v>0</v>
      </c>
      <c r="M129" s="103" t="n">
        <f aca="true">SUMIF(A$4:OFFSET(A129,0,0,1,1),"="&amp;A129,J$4:OFFSET(J129,0,0,1,1))-SUMIF(A$4:OFFSET(A129,0,0,1,1),"="&amp;A129,I$4:OFFSET(I129,0,0,1,1))</f>
        <v>2351.03</v>
      </c>
      <c r="N129" s="103" t="n">
        <f aca="true">SUMIF(A$4:OFFSET(A129,0,0,1,1),"="&amp;A129,L$4:OFFSET(L129,0,0,1,1))-SUMIF(A$4:OFFSET(A129,0,0,1,1),"="&amp;A129,K$4:OFFSET(K129,0,0,1,1))</f>
        <v>2351.03</v>
      </c>
      <c r="O129" s="104" t="n">
        <f aca="true">IF(ISERROR(OFFSET(O129,-1,0,1,1)+J129-I129),J129-I129,OFFSET(O129,-1,0,1,1)+J129-I129)</f>
        <v>5565.02000000001</v>
      </c>
    </row>
    <row r="130" customFormat="false" ht="15" hidden="false" customHeight="false" outlineLevel="0" collapsed="false">
      <c r="A130" s="105" t="s">
        <v>391</v>
      </c>
      <c r="B130" s="106" t="n">
        <v>45077</v>
      </c>
      <c r="C130" s="110" t="s">
        <v>418</v>
      </c>
      <c r="D130" s="105" t="s">
        <v>459</v>
      </c>
      <c r="E130" s="105"/>
      <c r="F130" s="105"/>
      <c r="G130" s="108" t="s">
        <v>95</v>
      </c>
      <c r="H130" s="110" t="s">
        <v>415</v>
      </c>
      <c r="I130" s="109" t="n">
        <v>20</v>
      </c>
      <c r="J130" s="109"/>
      <c r="K130" s="102" t="n">
        <f aca="false">IF(OR(H130="c",H130="R"),I130,0)</f>
        <v>20</v>
      </c>
      <c r="L130" s="102" t="n">
        <f aca="false">IF(OR(H130="c",H130="R"),J130,0)</f>
        <v>0</v>
      </c>
      <c r="M130" s="103" t="n">
        <f aca="true">SUMIF(A$4:OFFSET(A130,0,0,1,1),"="&amp;A130,J$4:OFFSET(J130,0,0,1,1))-SUMIF(A$4:OFFSET(A130,0,0,1,1),"="&amp;A130,I$4:OFFSET(I130,0,0,1,1))</f>
        <v>2331.03</v>
      </c>
      <c r="N130" s="103" t="n">
        <f aca="true">SUMIF(A$4:OFFSET(A130,0,0,1,1),"="&amp;A130,L$4:OFFSET(L130,0,0,1,1))-SUMIF(A$4:OFFSET(A130,0,0,1,1),"="&amp;A130,K$4:OFFSET(K130,0,0,1,1))</f>
        <v>2331.03</v>
      </c>
      <c r="O130" s="104" t="n">
        <f aca="true">IF(ISERROR(OFFSET(O130,-1,0,1,1)+J130-I130),J130-I130,OFFSET(O130,-1,0,1,1)+J130-I130)</f>
        <v>5545.02000000001</v>
      </c>
    </row>
    <row r="131" customFormat="false" ht="15" hidden="false" customHeight="false" outlineLevel="0" collapsed="false">
      <c r="A131" s="105" t="s">
        <v>392</v>
      </c>
      <c r="B131" s="106" t="n">
        <v>45077</v>
      </c>
      <c r="C131" s="110" t="s">
        <v>418</v>
      </c>
      <c r="D131" s="105" t="s">
        <v>441</v>
      </c>
      <c r="E131" s="105"/>
      <c r="F131" s="105"/>
      <c r="G131" s="108" t="s">
        <v>95</v>
      </c>
      <c r="H131" s="110" t="s">
        <v>415</v>
      </c>
      <c r="I131" s="109"/>
      <c r="J131" s="109" t="n">
        <v>20</v>
      </c>
      <c r="K131" s="102" t="n">
        <f aca="false">IF(OR(H131="c",H131="R"),I131,0)</f>
        <v>0</v>
      </c>
      <c r="L131" s="102" t="n">
        <f aca="false">IF(OR(H131="c",H131="R"),J131,0)</f>
        <v>20</v>
      </c>
      <c r="M131" s="103" t="n">
        <f aca="true">SUMIF(A$4:OFFSET(A131,0,0,1,1),"="&amp;A131,J$4:OFFSET(J131,0,0,1,1))-SUMIF(A$4:OFFSET(A131,0,0,1,1),"="&amp;A131,I$4:OFFSET(I131,0,0,1,1))</f>
        <v>20</v>
      </c>
      <c r="N131" s="103" t="n">
        <f aca="true">SUMIF(A$4:OFFSET(A131,0,0,1,1),"="&amp;A131,L$4:OFFSET(L131,0,0,1,1))-SUMIF(A$4:OFFSET(A131,0,0,1,1),"="&amp;A131,K$4:OFFSET(K131,0,0,1,1))</f>
        <v>20</v>
      </c>
      <c r="O131" s="104" t="n">
        <f aca="true">IF(ISERROR(OFFSET(O131,-1,0,1,1)+J131-I131),J131-I131,OFFSET(O131,-1,0,1,1)+J131-I131)</f>
        <v>5565.02000000001</v>
      </c>
    </row>
    <row r="132" customFormat="false" ht="15" hidden="false" customHeight="false" outlineLevel="0" collapsed="false">
      <c r="A132" s="105" t="s">
        <v>392</v>
      </c>
      <c r="B132" s="106" t="n">
        <v>45077</v>
      </c>
      <c r="C132" s="110" t="s">
        <v>418</v>
      </c>
      <c r="D132" s="105" t="s">
        <v>491</v>
      </c>
      <c r="E132" s="105"/>
      <c r="F132" s="105"/>
      <c r="G132" s="108" t="s">
        <v>324</v>
      </c>
      <c r="H132" s="110" t="s">
        <v>415</v>
      </c>
      <c r="I132" s="109" t="n">
        <v>7.2</v>
      </c>
      <c r="J132" s="109"/>
      <c r="K132" s="102" t="n">
        <f aca="false">IF(OR(H132="c",H132="R"),I132,0)</f>
        <v>7.2</v>
      </c>
      <c r="L132" s="102" t="n">
        <f aca="false">IF(OR(H132="c",H132="R"),J132,0)</f>
        <v>0</v>
      </c>
      <c r="M132" s="103" t="n">
        <f aca="true">SUMIF(A$4:OFFSET(A132,0,0,1,1),"="&amp;A132,J$4:OFFSET(J132,0,0,1,1))-SUMIF(A$4:OFFSET(A132,0,0,1,1),"="&amp;A132,I$4:OFFSET(I132,0,0,1,1))</f>
        <v>12.8</v>
      </c>
      <c r="N132" s="103" t="n">
        <f aca="true">SUMIF(A$4:OFFSET(A132,0,0,1,1),"="&amp;A132,L$4:OFFSET(L132,0,0,1,1))-SUMIF(A$4:OFFSET(A132,0,0,1,1),"="&amp;A132,K$4:OFFSET(K132,0,0,1,1))</f>
        <v>12.8</v>
      </c>
      <c r="O132" s="104" t="n">
        <f aca="true">IF(ISERROR(OFFSET(O132,-1,0,1,1)+J132-I132),J132-I132,OFFSET(O132,-1,0,1,1)+J132-I132)</f>
        <v>5557.82000000001</v>
      </c>
    </row>
    <row r="133" customFormat="false" ht="15" hidden="false" customHeight="false" outlineLevel="0" collapsed="false">
      <c r="A133" s="105" t="s">
        <v>392</v>
      </c>
      <c r="B133" s="106" t="n">
        <v>45077</v>
      </c>
      <c r="C133" s="110" t="s">
        <v>418</v>
      </c>
      <c r="D133" s="105" t="s">
        <v>492</v>
      </c>
      <c r="E133" s="105"/>
      <c r="F133" s="105"/>
      <c r="G133" s="108" t="s">
        <v>324</v>
      </c>
      <c r="H133" s="110" t="s">
        <v>415</v>
      </c>
      <c r="I133" s="109" t="n">
        <v>1.5</v>
      </c>
      <c r="J133" s="109"/>
      <c r="K133" s="102" t="n">
        <f aca="false">IF(OR(H133="c",H133="R"),I133,0)</f>
        <v>1.5</v>
      </c>
      <c r="L133" s="102" t="n">
        <f aca="false">IF(OR(H133="c",H133="R"),J133,0)</f>
        <v>0</v>
      </c>
      <c r="M133" s="103" t="n">
        <f aca="true">SUMIF(A$4:OFFSET(A133,0,0,1,1),"="&amp;A133,J$4:OFFSET(J133,0,0,1,1))-SUMIF(A$4:OFFSET(A133,0,0,1,1),"="&amp;A133,I$4:OFFSET(I133,0,0,1,1))</f>
        <v>11.3</v>
      </c>
      <c r="N133" s="103" t="n">
        <f aca="true">SUMIF(A$4:OFFSET(A133,0,0,1,1),"="&amp;A133,L$4:OFFSET(L133,0,0,1,1))-SUMIF(A$4:OFFSET(A133,0,0,1,1),"="&amp;A133,K$4:OFFSET(K133,0,0,1,1))</f>
        <v>11.3</v>
      </c>
      <c r="O133" s="104" t="n">
        <f aca="true">IF(ISERROR(OFFSET(O133,-1,0,1,1)+J133-I133),J133-I133,OFFSET(O133,-1,0,1,1)+J133-I133)</f>
        <v>5556.32000000001</v>
      </c>
    </row>
    <row r="134" customFormat="false" ht="15" hidden="false" customHeight="false" outlineLevel="0" collapsed="false">
      <c r="A134" s="105" t="s">
        <v>392</v>
      </c>
      <c r="B134" s="106" t="n">
        <v>45078</v>
      </c>
      <c r="C134" s="110" t="s">
        <v>418</v>
      </c>
      <c r="D134" s="105" t="s">
        <v>466</v>
      </c>
      <c r="E134" s="105"/>
      <c r="F134" s="105"/>
      <c r="G134" s="108" t="s">
        <v>324</v>
      </c>
      <c r="H134" s="110" t="s">
        <v>415</v>
      </c>
      <c r="I134" s="109" t="n">
        <v>0.5</v>
      </c>
      <c r="J134" s="109"/>
      <c r="K134" s="102" t="n">
        <f aca="false">IF(OR(H134="c",H134="R"),I134,0)</f>
        <v>0.5</v>
      </c>
      <c r="L134" s="102" t="n">
        <f aca="false">IF(OR(H134="c",H134="R"),J134,0)</f>
        <v>0</v>
      </c>
      <c r="M134" s="103" t="n">
        <f aca="true">SUMIF(A$4:OFFSET(A134,0,0,1,1),"="&amp;A134,J$4:OFFSET(J134,0,0,1,1))-SUMIF(A$4:OFFSET(A134,0,0,1,1),"="&amp;A134,I$4:OFFSET(I134,0,0,1,1))</f>
        <v>10.8</v>
      </c>
      <c r="N134" s="103" t="n">
        <f aca="true">SUMIF(A$4:OFFSET(A134,0,0,1,1),"="&amp;A134,L$4:OFFSET(L134,0,0,1,1))-SUMIF(A$4:OFFSET(A134,0,0,1,1),"="&amp;A134,K$4:OFFSET(K134,0,0,1,1))</f>
        <v>10.8</v>
      </c>
      <c r="O134" s="104" t="n">
        <f aca="true">IF(ISERROR(OFFSET(O134,-1,0,1,1)+J134-I134),J134-I134,OFFSET(O134,-1,0,1,1)+J134-I134)</f>
        <v>5555.82000000001</v>
      </c>
    </row>
    <row r="135" customFormat="false" ht="15" hidden="false" customHeight="false" outlineLevel="0" collapsed="false">
      <c r="A135" s="105" t="s">
        <v>391</v>
      </c>
      <c r="B135" s="106" t="n">
        <v>45078</v>
      </c>
      <c r="C135" s="110" t="s">
        <v>418</v>
      </c>
      <c r="D135" s="105" t="s">
        <v>442</v>
      </c>
      <c r="E135" s="105"/>
      <c r="F135" s="105"/>
      <c r="G135" s="108" t="s">
        <v>95</v>
      </c>
      <c r="H135" s="110" t="s">
        <v>415</v>
      </c>
      <c r="I135" s="109" t="n">
        <v>1000</v>
      </c>
      <c r="J135" s="109"/>
      <c r="K135" s="102" t="n">
        <f aca="false">IF(OR(H135="c",H135="R"),I135,0)</f>
        <v>1000</v>
      </c>
      <c r="L135" s="102" t="n">
        <f aca="false">IF(OR(H135="c",H135="R"),J135,0)</f>
        <v>0</v>
      </c>
      <c r="M135" s="103" t="n">
        <f aca="true">SUMIF(A$4:OFFSET(A135,0,0,1,1),"="&amp;A135,J$4:OFFSET(J135,0,0,1,1))-SUMIF(A$4:OFFSET(A135,0,0,1,1),"="&amp;A135,I$4:OFFSET(I135,0,0,1,1))</f>
        <v>1331.03</v>
      </c>
      <c r="N135" s="103" t="n">
        <f aca="true">SUMIF(A$4:OFFSET(A135,0,0,1,1),"="&amp;A135,L$4:OFFSET(L135,0,0,1,1))-SUMIF(A$4:OFFSET(A135,0,0,1,1),"="&amp;A135,K$4:OFFSET(K135,0,0,1,1))</f>
        <v>1331.03</v>
      </c>
      <c r="O135" s="104" t="n">
        <f aca="true">IF(ISERROR(OFFSET(O135,-1,0,1,1)+J135-I135),J135-I135,OFFSET(O135,-1,0,1,1)+J135-I135)</f>
        <v>4555.82000000001</v>
      </c>
    </row>
    <row r="136" customFormat="false" ht="15" hidden="false" customHeight="false" outlineLevel="0" collapsed="false">
      <c r="A136" s="105" t="s">
        <v>393</v>
      </c>
      <c r="B136" s="106" t="n">
        <v>45078</v>
      </c>
      <c r="C136" s="110" t="s">
        <v>418</v>
      </c>
      <c r="D136" s="105" t="s">
        <v>441</v>
      </c>
      <c r="E136" s="105"/>
      <c r="F136" s="105"/>
      <c r="G136" s="108" t="s">
        <v>95</v>
      </c>
      <c r="H136" s="110" t="s">
        <v>415</v>
      </c>
      <c r="I136" s="109"/>
      <c r="J136" s="109" t="n">
        <v>1000</v>
      </c>
      <c r="K136" s="102" t="n">
        <f aca="false">IF(OR(H136="c",H136="R"),I136,0)</f>
        <v>0</v>
      </c>
      <c r="L136" s="102" t="n">
        <f aca="false">IF(OR(H136="c",H136="R"),J136,0)</f>
        <v>1000</v>
      </c>
      <c r="M136" s="103" t="n">
        <f aca="true">SUMIF(A$4:OFFSET(A136,0,0,1,1),"="&amp;A136,J$4:OFFSET(J136,0,0,1,1))-SUMIF(A$4:OFFSET(A136,0,0,1,1),"="&amp;A136,I$4:OFFSET(I136,0,0,1,1))</f>
        <v>4213.99</v>
      </c>
      <c r="N136" s="103" t="n">
        <f aca="true">SUMIF(A$4:OFFSET(A136,0,0,1,1),"="&amp;A136,L$4:OFFSET(L136,0,0,1,1))-SUMIF(A$4:OFFSET(A136,0,0,1,1),"="&amp;A136,K$4:OFFSET(K136,0,0,1,1))</f>
        <v>4213.99</v>
      </c>
      <c r="O136" s="104" t="n">
        <f aca="true">IF(ISERROR(OFFSET(O136,-1,0,1,1)+J136-I136),J136-I136,OFFSET(O136,-1,0,1,1)+J136-I136)</f>
        <v>5555.82000000001</v>
      </c>
    </row>
    <row r="137" customFormat="false" ht="15" hidden="false" customHeight="false" outlineLevel="0" collapsed="false">
      <c r="A137" s="105" t="s">
        <v>391</v>
      </c>
      <c r="B137" s="106" t="n">
        <v>45078</v>
      </c>
      <c r="C137" s="110" t="s">
        <v>418</v>
      </c>
      <c r="D137" s="105" t="s">
        <v>421</v>
      </c>
      <c r="E137" s="105"/>
      <c r="F137" s="105"/>
      <c r="G137" s="108" t="s">
        <v>314</v>
      </c>
      <c r="H137" s="110" t="s">
        <v>415</v>
      </c>
      <c r="I137" s="109" t="n">
        <v>300</v>
      </c>
      <c r="J137" s="109"/>
      <c r="K137" s="102" t="n">
        <f aca="false">IF(OR(H137="c",H137="R"),I137,0)</f>
        <v>300</v>
      </c>
      <c r="L137" s="102" t="n">
        <f aca="false">IF(OR(H137="c",H137="R"),J137,0)</f>
        <v>0</v>
      </c>
      <c r="M137" s="103" t="n">
        <f aca="true">SUMIF(A$4:OFFSET(A137,0,0,1,1),"="&amp;A137,J$4:OFFSET(J137,0,0,1,1))-SUMIF(A$4:OFFSET(A137,0,0,1,1),"="&amp;A137,I$4:OFFSET(I137,0,0,1,1))</f>
        <v>1031.03</v>
      </c>
      <c r="N137" s="103" t="n">
        <f aca="true">SUMIF(A$4:OFFSET(A137,0,0,1,1),"="&amp;A137,L$4:OFFSET(L137,0,0,1,1))-SUMIF(A$4:OFFSET(A137,0,0,1,1),"="&amp;A137,K$4:OFFSET(K137,0,0,1,1))</f>
        <v>1031.03</v>
      </c>
      <c r="O137" s="104" t="n">
        <f aca="true">IF(ISERROR(OFFSET(O137,-1,0,1,1)+J137-I137),J137-I137,OFFSET(O137,-1,0,1,1)+J137-I137)</f>
        <v>5255.82000000001</v>
      </c>
    </row>
    <row r="138" customFormat="false" ht="15" hidden="false" customHeight="false" outlineLevel="0" collapsed="false">
      <c r="A138" s="105" t="s">
        <v>391</v>
      </c>
      <c r="B138" s="106" t="n">
        <v>45078</v>
      </c>
      <c r="C138" s="110" t="s">
        <v>418</v>
      </c>
      <c r="D138" s="105" t="s">
        <v>493</v>
      </c>
      <c r="E138" s="105"/>
      <c r="F138" s="105"/>
      <c r="G138" s="108" t="s">
        <v>372</v>
      </c>
      <c r="H138" s="110" t="s">
        <v>415</v>
      </c>
      <c r="I138" s="109" t="n">
        <v>57</v>
      </c>
      <c r="J138" s="109"/>
      <c r="K138" s="102" t="n">
        <f aca="false">IF(OR(H138="c",H138="R"),I138,0)</f>
        <v>57</v>
      </c>
      <c r="L138" s="102" t="n">
        <f aca="false">IF(OR(H138="c",H138="R"),J138,0)</f>
        <v>0</v>
      </c>
      <c r="M138" s="103" t="n">
        <f aca="true">SUMIF(A$4:OFFSET(A138,0,0,1,1),"="&amp;A138,J$4:OFFSET(J138,0,0,1,1))-SUMIF(A$4:OFFSET(A138,0,0,1,1),"="&amp;A138,I$4:OFFSET(I138,0,0,1,1))</f>
        <v>974.030000000001</v>
      </c>
      <c r="N138" s="103" t="n">
        <f aca="true">SUMIF(A$4:OFFSET(A138,0,0,1,1),"="&amp;A138,L$4:OFFSET(L138,0,0,1,1))-SUMIF(A$4:OFFSET(A138,0,0,1,1),"="&amp;A138,K$4:OFFSET(K138,0,0,1,1))</f>
        <v>974.030000000001</v>
      </c>
      <c r="O138" s="104" t="n">
        <f aca="true">IF(ISERROR(OFFSET(O138,-1,0,1,1)+J138-I138),J138-I138,OFFSET(O138,-1,0,1,1)+J138-I138)</f>
        <v>5198.82000000001</v>
      </c>
    </row>
    <row r="139" customFormat="false" ht="15" hidden="false" customHeight="false" outlineLevel="0" collapsed="false">
      <c r="A139" s="105" t="s">
        <v>391</v>
      </c>
      <c r="B139" s="106" t="n">
        <v>45078</v>
      </c>
      <c r="C139" s="110" t="s">
        <v>418</v>
      </c>
      <c r="D139" s="105" t="s">
        <v>426</v>
      </c>
      <c r="E139" s="105"/>
      <c r="F139" s="105"/>
      <c r="G139" s="108" t="s">
        <v>317</v>
      </c>
      <c r="H139" s="110" t="s">
        <v>415</v>
      </c>
      <c r="I139" s="109" t="n">
        <v>250</v>
      </c>
      <c r="J139" s="109"/>
      <c r="K139" s="102" t="n">
        <f aca="false">IF(OR(H139="c",H139="R"),I139,0)</f>
        <v>250</v>
      </c>
      <c r="L139" s="102" t="n">
        <f aca="false">IF(OR(H139="c",H139="R"),J139,0)</f>
        <v>0</v>
      </c>
      <c r="M139" s="103" t="n">
        <f aca="true">SUMIF(A$4:OFFSET(A139,0,0,1,1),"="&amp;A139,J$4:OFFSET(J139,0,0,1,1))-SUMIF(A$4:OFFSET(A139,0,0,1,1),"="&amp;A139,I$4:OFFSET(I139,0,0,1,1))</f>
        <v>724.030000000001</v>
      </c>
      <c r="N139" s="103" t="n">
        <f aca="true">SUMIF(A$4:OFFSET(A139,0,0,1,1),"="&amp;A139,L$4:OFFSET(L139,0,0,1,1))-SUMIF(A$4:OFFSET(A139,0,0,1,1),"="&amp;A139,K$4:OFFSET(K139,0,0,1,1))</f>
        <v>724.030000000001</v>
      </c>
      <c r="O139" s="104" t="n">
        <f aca="true">IF(ISERROR(OFFSET(O139,-1,0,1,1)+J139-I139),J139-I139,OFFSET(O139,-1,0,1,1)+J139-I139)</f>
        <v>4948.82000000001</v>
      </c>
    </row>
    <row r="140" customFormat="false" ht="15" hidden="false" customHeight="false" outlineLevel="0" collapsed="false">
      <c r="A140" s="105" t="s">
        <v>391</v>
      </c>
      <c r="B140" s="106" t="n">
        <v>45078</v>
      </c>
      <c r="C140" s="110" t="s">
        <v>418</v>
      </c>
      <c r="D140" s="105" t="s">
        <v>448</v>
      </c>
      <c r="E140" s="105"/>
      <c r="F140" s="105"/>
      <c r="G140" s="108" t="s">
        <v>320</v>
      </c>
      <c r="H140" s="110" t="s">
        <v>415</v>
      </c>
      <c r="I140" s="109" t="n">
        <v>60.33</v>
      </c>
      <c r="J140" s="109"/>
      <c r="K140" s="102" t="n">
        <f aca="false">IF(OR(H140="c",H140="R"),I140,0)</f>
        <v>60.33</v>
      </c>
      <c r="L140" s="102" t="n">
        <f aca="false">IF(OR(H140="c",H140="R"),J140,0)</f>
        <v>0</v>
      </c>
      <c r="M140" s="103" t="n">
        <f aca="true">SUMIF(A$4:OFFSET(A140,0,0,1,1),"="&amp;A140,J$4:OFFSET(J140,0,0,1,1))-SUMIF(A$4:OFFSET(A140,0,0,1,1),"="&amp;A140,I$4:OFFSET(I140,0,0,1,1))</f>
        <v>663.700000000001</v>
      </c>
      <c r="N140" s="103" t="n">
        <f aca="true">SUMIF(A$4:OFFSET(A140,0,0,1,1),"="&amp;A140,L$4:OFFSET(L140,0,0,1,1))-SUMIF(A$4:OFFSET(A140,0,0,1,1),"="&amp;A140,K$4:OFFSET(K140,0,0,1,1))</f>
        <v>663.700000000001</v>
      </c>
      <c r="O140" s="104" t="n">
        <f aca="true">IF(ISERROR(OFFSET(O140,-1,0,1,1)+J140-I140),J140-I140,OFFSET(O140,-1,0,1,1)+J140-I140)</f>
        <v>4888.49000000001</v>
      </c>
    </row>
    <row r="141" customFormat="false" ht="15" hidden="false" customHeight="false" outlineLevel="0" collapsed="false">
      <c r="A141" s="105" t="s">
        <v>391</v>
      </c>
      <c r="B141" s="106" t="n">
        <v>45078</v>
      </c>
      <c r="C141" s="110" t="s">
        <v>418</v>
      </c>
      <c r="D141" s="105" t="s">
        <v>494</v>
      </c>
      <c r="E141" s="105"/>
      <c r="F141" s="105"/>
      <c r="G141" s="108" t="s">
        <v>318</v>
      </c>
      <c r="H141" s="110" t="s">
        <v>415</v>
      </c>
      <c r="I141" s="109" t="n">
        <v>33.33</v>
      </c>
      <c r="J141" s="109"/>
      <c r="K141" s="102" t="n">
        <f aca="false">IF(OR(H141="c",H141="R"),I141,0)</f>
        <v>33.33</v>
      </c>
      <c r="L141" s="102" t="n">
        <f aca="false">IF(OR(H141="c",H141="R"),J141,0)</f>
        <v>0</v>
      </c>
      <c r="M141" s="103" t="n">
        <f aca="true">SUMIF(A$4:OFFSET(A141,0,0,1,1),"="&amp;A141,J$4:OFFSET(J141,0,0,1,1))-SUMIF(A$4:OFFSET(A141,0,0,1,1),"="&amp;A141,I$4:OFFSET(I141,0,0,1,1))</f>
        <v>630.370000000001</v>
      </c>
      <c r="N141" s="103" t="n">
        <f aca="true">SUMIF(A$4:OFFSET(A141,0,0,1,1),"="&amp;A141,L$4:OFFSET(L141,0,0,1,1))-SUMIF(A$4:OFFSET(A141,0,0,1,1),"="&amp;A141,K$4:OFFSET(K141,0,0,1,1))</f>
        <v>630.370000000001</v>
      </c>
      <c r="O141" s="104" t="n">
        <f aca="true">IF(ISERROR(OFFSET(O141,-1,0,1,1)+J141-I141),J141-I141,OFFSET(O141,-1,0,1,1)+J141-I141)</f>
        <v>4855.16000000001</v>
      </c>
    </row>
    <row r="142" customFormat="false" ht="15" hidden="false" customHeight="false" outlineLevel="0" collapsed="false">
      <c r="A142" s="105" t="s">
        <v>391</v>
      </c>
      <c r="B142" s="106" t="n">
        <v>45078</v>
      </c>
      <c r="C142" s="110" t="s">
        <v>418</v>
      </c>
      <c r="D142" s="105" t="s">
        <v>495</v>
      </c>
      <c r="E142" s="105"/>
      <c r="F142" s="105"/>
      <c r="G142" s="108" t="s">
        <v>372</v>
      </c>
      <c r="H142" s="110" t="s">
        <v>415</v>
      </c>
      <c r="I142" s="109" t="n">
        <v>2.34</v>
      </c>
      <c r="J142" s="109"/>
      <c r="K142" s="102" t="n">
        <f aca="false">IF(OR(H142="c",H142="R"),I142,0)</f>
        <v>2.34</v>
      </c>
      <c r="L142" s="102" t="n">
        <f aca="false">IF(OR(H142="c",H142="R"),J142,0)</f>
        <v>0</v>
      </c>
      <c r="M142" s="103" t="n">
        <f aca="true">SUMIF(A$4:OFFSET(A142,0,0,1,1),"="&amp;A142,J$4:OFFSET(J142,0,0,1,1))-SUMIF(A$4:OFFSET(A142,0,0,1,1),"="&amp;A142,I$4:OFFSET(I142,0,0,1,1))</f>
        <v>628.030000000001</v>
      </c>
      <c r="N142" s="103" t="n">
        <f aca="true">SUMIF(A$4:OFFSET(A142,0,0,1,1),"="&amp;A142,L$4:OFFSET(L142,0,0,1,1))-SUMIF(A$4:OFFSET(A142,0,0,1,1),"="&amp;A142,K$4:OFFSET(K142,0,0,1,1))</f>
        <v>628.030000000001</v>
      </c>
      <c r="O142" s="104" t="n">
        <f aca="true">IF(ISERROR(OFFSET(O142,-1,0,1,1)+J142-I142),J142-I142,OFFSET(O142,-1,0,1,1)+J142-I142)</f>
        <v>4852.82000000001</v>
      </c>
    </row>
    <row r="143" customFormat="false" ht="15" hidden="false" customHeight="false" outlineLevel="0" collapsed="false">
      <c r="A143" s="105" t="s">
        <v>412</v>
      </c>
      <c r="B143" s="106" t="n">
        <v>45080</v>
      </c>
      <c r="C143" s="110" t="s">
        <v>418</v>
      </c>
      <c r="D143" s="105" t="s">
        <v>496</v>
      </c>
      <c r="E143" s="105"/>
      <c r="F143" s="105"/>
      <c r="G143" s="108" t="s">
        <v>350</v>
      </c>
      <c r="H143" s="110" t="s">
        <v>415</v>
      </c>
      <c r="I143" s="109" t="n">
        <v>6</v>
      </c>
      <c r="J143" s="109"/>
      <c r="K143" s="102" t="n">
        <f aca="false">IF(OR(H143="c",H143="R"),I143,0)</f>
        <v>6</v>
      </c>
      <c r="L143" s="102" t="n">
        <f aca="false">IF(OR(H143="c",H143="R"),J143,0)</f>
        <v>0</v>
      </c>
      <c r="M143" s="103" t="n">
        <f aca="true">SUMIF(A$4:OFFSET(A143,0,0,1,1),"="&amp;A143,J$4:OFFSET(J143,0,0,1,1))-SUMIF(A$4:OFFSET(A143,0,0,1,1),"="&amp;A143,I$4:OFFSET(I143,0,0,1,1))</f>
        <v>622.030000000001</v>
      </c>
      <c r="N143" s="103" t="n">
        <f aca="true">SUMIF(A$4:OFFSET(A143,0,0,1,1),"="&amp;A143,L$4:OFFSET(L143,0,0,1,1))-SUMIF(A$4:OFFSET(A143,0,0,1,1),"="&amp;A143,K$4:OFFSET(K143,0,0,1,1))</f>
        <v>622.030000000001</v>
      </c>
      <c r="O143" s="104" t="n">
        <f aca="true">IF(ISERROR(OFFSET(O143,-1,0,1,1)+J143-I143),J143-I143,OFFSET(O143,-1,0,1,1)+J143-I143)</f>
        <v>4846.82000000001</v>
      </c>
    </row>
    <row r="144" customFormat="false" ht="15" hidden="false" customHeight="false" outlineLevel="0" collapsed="false">
      <c r="A144" s="105" t="s">
        <v>416</v>
      </c>
      <c r="B144" s="106" t="n">
        <v>45080</v>
      </c>
      <c r="C144" s="110" t="s">
        <v>418</v>
      </c>
      <c r="D144" s="105" t="s">
        <v>497</v>
      </c>
      <c r="E144" s="105"/>
      <c r="F144" s="105"/>
      <c r="G144" s="108" t="s">
        <v>324</v>
      </c>
      <c r="H144" s="110" t="s">
        <v>415</v>
      </c>
      <c r="I144" s="109" t="n">
        <v>1.2</v>
      </c>
      <c r="J144" s="109"/>
      <c r="K144" s="102" t="n">
        <f aca="false">IF(OR(H144="c",H144="R"),I144,0)</f>
        <v>1.2</v>
      </c>
      <c r="L144" s="102" t="n">
        <f aca="false">IF(OR(H144="c",H144="R"),J144,0)</f>
        <v>0</v>
      </c>
      <c r="M144" s="103" t="n">
        <f aca="true">SUMIF(A$4:OFFSET(A144,0,0,1,1),"="&amp;A144,J$4:OFFSET(J144,0,0,1,1))-SUMIF(A$4:OFFSET(A144,0,0,1,1),"="&amp;A144,I$4:OFFSET(I144,0,0,1,1))</f>
        <v>9.6</v>
      </c>
      <c r="N144" s="103" t="n">
        <f aca="true">SUMIF(A$4:OFFSET(A144,0,0,1,1),"="&amp;A144,L$4:OFFSET(L144,0,0,1,1))-SUMIF(A$4:OFFSET(A144,0,0,1,1),"="&amp;A144,K$4:OFFSET(K144,0,0,1,1))</f>
        <v>9.6</v>
      </c>
      <c r="O144" s="104" t="n">
        <f aca="true">IF(ISERROR(OFFSET(O144,-1,0,1,1)+J144-I144),J144-I144,OFFSET(O144,-1,0,1,1)+J144-I144)</f>
        <v>4845.62000000001</v>
      </c>
    </row>
    <row r="145" customFormat="false" ht="15" hidden="false" customHeight="false" outlineLevel="0" collapsed="false">
      <c r="A145" s="105" t="s">
        <v>412</v>
      </c>
      <c r="B145" s="106" t="n">
        <v>45080</v>
      </c>
      <c r="C145" s="110" t="s">
        <v>418</v>
      </c>
      <c r="D145" s="105" t="s">
        <v>420</v>
      </c>
      <c r="E145" s="105"/>
      <c r="F145" s="105"/>
      <c r="G145" s="108" t="s">
        <v>323</v>
      </c>
      <c r="H145" s="110" t="s">
        <v>415</v>
      </c>
      <c r="I145" s="109" t="n">
        <v>19.85</v>
      </c>
      <c r="J145" s="109"/>
      <c r="K145" s="102" t="n">
        <f aca="false">IF(OR(H145="c",H145="R"),I145,0)</f>
        <v>19.85</v>
      </c>
      <c r="L145" s="102" t="n">
        <f aca="false">IF(OR(H145="c",H145="R"),J145,0)</f>
        <v>0</v>
      </c>
      <c r="M145" s="103" t="n">
        <f aca="true">SUMIF(A$4:OFFSET(A145,0,0,1,1),"="&amp;A145,J$4:OFFSET(J145,0,0,1,1))-SUMIF(A$4:OFFSET(A145,0,0,1,1),"="&amp;A145,I$4:OFFSET(I145,0,0,1,1))</f>
        <v>602.18</v>
      </c>
      <c r="N145" s="103" t="n">
        <f aca="true">SUMIF(A$4:OFFSET(A145,0,0,1,1),"="&amp;A145,L$4:OFFSET(L145,0,0,1,1))-SUMIF(A$4:OFFSET(A145,0,0,1,1),"="&amp;A145,K$4:OFFSET(K145,0,0,1,1))</f>
        <v>602.18</v>
      </c>
      <c r="O145" s="104" t="n">
        <f aca="true">IF(ISERROR(OFFSET(O145,-1,0,1,1)+J145-I145),J145-I145,OFFSET(O145,-1,0,1,1)+J145-I145)</f>
        <v>4825.77000000001</v>
      </c>
    </row>
    <row r="146" customFormat="false" ht="15" hidden="false" customHeight="false" outlineLevel="0" collapsed="false">
      <c r="A146" s="105" t="s">
        <v>412</v>
      </c>
      <c r="B146" s="106" t="n">
        <v>45081</v>
      </c>
      <c r="C146" s="110" t="s">
        <v>418</v>
      </c>
      <c r="D146" s="105" t="s">
        <v>420</v>
      </c>
      <c r="E146" s="105"/>
      <c r="F146" s="105"/>
      <c r="G146" s="108" t="s">
        <v>323</v>
      </c>
      <c r="H146" s="110" t="s">
        <v>415</v>
      </c>
      <c r="I146" s="109" t="n">
        <v>31.64</v>
      </c>
      <c r="J146" s="109"/>
      <c r="K146" s="102" t="n">
        <f aca="false">IF(OR(H146="c",H146="R"),I146,0)</f>
        <v>31.64</v>
      </c>
      <c r="L146" s="102" t="n">
        <f aca="false">IF(OR(H146="c",H146="R"),J146,0)</f>
        <v>0</v>
      </c>
      <c r="M146" s="103" t="n">
        <f aca="true">SUMIF(A$4:OFFSET(A146,0,0,1,1),"="&amp;A146,J$4:OFFSET(J146,0,0,1,1))-SUMIF(A$4:OFFSET(A146,0,0,1,1),"="&amp;A146,I$4:OFFSET(I146,0,0,1,1))</f>
        <v>570.540000000001</v>
      </c>
      <c r="N146" s="103" t="n">
        <f aca="true">SUMIF(A$4:OFFSET(A146,0,0,1,1),"="&amp;A146,L$4:OFFSET(L146,0,0,1,1))-SUMIF(A$4:OFFSET(A146,0,0,1,1),"="&amp;A146,K$4:OFFSET(K146,0,0,1,1))</f>
        <v>570.540000000001</v>
      </c>
      <c r="O146" s="104" t="n">
        <f aca="true">IF(ISERROR(OFFSET(O146,-1,0,1,1)+J146-I146),J146-I146,OFFSET(O146,-1,0,1,1)+J146-I146)</f>
        <v>4794.13000000001</v>
      </c>
    </row>
    <row r="147" customFormat="false" ht="15" hidden="false" customHeight="false" outlineLevel="0" collapsed="false">
      <c r="A147" s="105" t="s">
        <v>412</v>
      </c>
      <c r="B147" s="106" t="n">
        <v>45082</v>
      </c>
      <c r="C147" s="110" t="s">
        <v>418</v>
      </c>
      <c r="D147" s="105" t="s">
        <v>450</v>
      </c>
      <c r="E147" s="105"/>
      <c r="F147" s="105"/>
      <c r="G147" s="108" t="s">
        <v>365</v>
      </c>
      <c r="H147" s="110" t="s">
        <v>415</v>
      </c>
      <c r="I147" s="109" t="n">
        <v>25.7</v>
      </c>
      <c r="J147" s="109"/>
      <c r="K147" s="102" t="n">
        <f aca="false">IF(OR(H147="c",H147="R"),I147,0)</f>
        <v>25.7</v>
      </c>
      <c r="L147" s="102" t="n">
        <f aca="false">IF(OR(H147="c",H147="R"),J147,0)</f>
        <v>0</v>
      </c>
      <c r="M147" s="103" t="n">
        <f aca="true">SUMIF(A$4:OFFSET(A147,0,0,1,1),"="&amp;A147,J$4:OFFSET(J147,0,0,1,1))-SUMIF(A$4:OFFSET(A147,0,0,1,1),"="&amp;A147,I$4:OFFSET(I147,0,0,1,1))</f>
        <v>544.84</v>
      </c>
      <c r="N147" s="103" t="n">
        <f aca="true">SUMIF(A$4:OFFSET(A147,0,0,1,1),"="&amp;A147,L$4:OFFSET(L147,0,0,1,1))-SUMIF(A$4:OFFSET(A147,0,0,1,1),"="&amp;A147,K$4:OFFSET(K147,0,0,1,1))</f>
        <v>544.84</v>
      </c>
      <c r="O147" s="104" t="n">
        <f aca="true">IF(ISERROR(OFFSET(O147,-1,0,1,1)+J147-I147),J147-I147,OFFSET(O147,-1,0,1,1)+J147-I147)</f>
        <v>4768.43000000001</v>
      </c>
    </row>
    <row r="148" customFormat="false" ht="15" hidden="false" customHeight="false" outlineLevel="0" collapsed="false">
      <c r="A148" s="105" t="s">
        <v>412</v>
      </c>
      <c r="B148" s="106" t="n">
        <v>45082</v>
      </c>
      <c r="C148" s="110" t="s">
        <v>418</v>
      </c>
      <c r="D148" s="105" t="s">
        <v>437</v>
      </c>
      <c r="E148" s="105"/>
      <c r="F148" s="105"/>
      <c r="G148" s="108" t="s">
        <v>323</v>
      </c>
      <c r="H148" s="110" t="s">
        <v>415</v>
      </c>
      <c r="I148" s="109" t="n">
        <v>9.92</v>
      </c>
      <c r="J148" s="109"/>
      <c r="K148" s="102" t="n">
        <f aca="false">IF(OR(H148="c",H148="R"),I148,0)</f>
        <v>9.92</v>
      </c>
      <c r="L148" s="102" t="n">
        <f aca="false">IF(OR(H148="c",H148="R"),J148,0)</f>
        <v>0</v>
      </c>
      <c r="M148" s="103" t="n">
        <f aca="true">SUMIF(A$4:OFFSET(A148,0,0,1,1),"="&amp;A148,J$4:OFFSET(J148,0,0,1,1))-SUMIF(A$4:OFFSET(A148,0,0,1,1),"="&amp;A148,I$4:OFFSET(I148,0,0,1,1))</f>
        <v>534.92</v>
      </c>
      <c r="N148" s="103" t="n">
        <f aca="true">SUMIF(A$4:OFFSET(A148,0,0,1,1),"="&amp;A148,L$4:OFFSET(L148,0,0,1,1))-SUMIF(A$4:OFFSET(A148,0,0,1,1),"="&amp;A148,K$4:OFFSET(K148,0,0,1,1))</f>
        <v>534.92</v>
      </c>
      <c r="O148" s="104" t="n">
        <f aca="true">IF(ISERROR(OFFSET(O148,-1,0,1,1)+J148-I148),J148-I148,OFFSET(O148,-1,0,1,1)+J148-I148)</f>
        <v>4758.51000000001</v>
      </c>
    </row>
    <row r="149" customFormat="false" ht="15" hidden="false" customHeight="false" outlineLevel="0" collapsed="false">
      <c r="A149" s="105" t="s">
        <v>412</v>
      </c>
      <c r="B149" s="106" t="n">
        <v>45083</v>
      </c>
      <c r="C149" s="110" t="s">
        <v>418</v>
      </c>
      <c r="D149" s="105" t="s">
        <v>498</v>
      </c>
      <c r="E149" s="105"/>
      <c r="F149" s="105"/>
      <c r="G149" s="108" t="s">
        <v>323</v>
      </c>
      <c r="H149" s="110" t="s">
        <v>415</v>
      </c>
      <c r="I149" s="109" t="n">
        <v>3.06</v>
      </c>
      <c r="J149" s="109"/>
      <c r="K149" s="102" t="n">
        <f aca="false">IF(OR(H149="c",H149="R"),I149,0)</f>
        <v>3.06</v>
      </c>
      <c r="L149" s="102" t="n">
        <f aca="false">IF(OR(H149="c",H149="R"),J149,0)</f>
        <v>0</v>
      </c>
      <c r="M149" s="103" t="n">
        <f aca="true">SUMIF(A$4:OFFSET(A149,0,0,1,1),"="&amp;A149,J$4:OFFSET(J149,0,0,1,1))-SUMIF(A$4:OFFSET(A149,0,0,1,1),"="&amp;A149,I$4:OFFSET(I149,0,0,1,1))</f>
        <v>531.860000000001</v>
      </c>
      <c r="N149" s="103" t="n">
        <f aca="true">SUMIF(A$4:OFFSET(A149,0,0,1,1),"="&amp;A149,L$4:OFFSET(L149,0,0,1,1))-SUMIF(A$4:OFFSET(A149,0,0,1,1),"="&amp;A149,K$4:OFFSET(K149,0,0,1,1))</f>
        <v>531.860000000001</v>
      </c>
      <c r="O149" s="104" t="n">
        <f aca="true">IF(ISERROR(OFFSET(O149,-1,0,1,1)+J149-I149),J149-I149,OFFSET(O149,-1,0,1,1)+J149-I149)</f>
        <v>4755.45</v>
      </c>
    </row>
    <row r="150" customFormat="false" ht="15" hidden="false" customHeight="false" outlineLevel="0" collapsed="false">
      <c r="A150" s="105" t="s">
        <v>416</v>
      </c>
      <c r="B150" s="106" t="n">
        <v>45084</v>
      </c>
      <c r="C150" s="110" t="s">
        <v>418</v>
      </c>
      <c r="D150" s="105" t="s">
        <v>466</v>
      </c>
      <c r="E150" s="105"/>
      <c r="F150" s="105"/>
      <c r="G150" s="108" t="s">
        <v>324</v>
      </c>
      <c r="H150" s="110" t="s">
        <v>415</v>
      </c>
      <c r="I150" s="109" t="n">
        <v>4.6</v>
      </c>
      <c r="J150" s="109"/>
      <c r="K150" s="102" t="n">
        <f aca="false">IF(OR(H150="c",H150="R"),I150,0)</f>
        <v>4.6</v>
      </c>
      <c r="L150" s="102" t="n">
        <f aca="false">IF(OR(H150="c",H150="R"),J150,0)</f>
        <v>0</v>
      </c>
      <c r="M150" s="103" t="n">
        <f aca="true">SUMIF(A$4:OFFSET(A150,0,0,1,1),"="&amp;A150,J$4:OFFSET(J150,0,0,1,1))-SUMIF(A$4:OFFSET(A150,0,0,1,1),"="&amp;A150,I$4:OFFSET(I150,0,0,1,1))</f>
        <v>5</v>
      </c>
      <c r="N150" s="103" t="n">
        <f aca="true">SUMIF(A$4:OFFSET(A150,0,0,1,1),"="&amp;A150,L$4:OFFSET(L150,0,0,1,1))-SUMIF(A$4:OFFSET(A150,0,0,1,1),"="&amp;A150,K$4:OFFSET(K150,0,0,1,1))</f>
        <v>5</v>
      </c>
      <c r="O150" s="104" t="n">
        <f aca="true">IF(ISERROR(OFFSET(O150,-1,0,1,1)+J150-I150),J150-I150,OFFSET(O150,-1,0,1,1)+J150-I150)</f>
        <v>4750.85</v>
      </c>
    </row>
    <row r="151" customFormat="false" ht="15" hidden="false" customHeight="false" outlineLevel="0" collapsed="false">
      <c r="A151" s="105" t="s">
        <v>412</v>
      </c>
      <c r="B151" s="106" t="n">
        <v>45084</v>
      </c>
      <c r="C151" s="110" t="s">
        <v>418</v>
      </c>
      <c r="D151" s="105" t="s">
        <v>420</v>
      </c>
      <c r="E151" s="105"/>
      <c r="F151" s="105"/>
      <c r="G151" s="108" t="s">
        <v>323</v>
      </c>
      <c r="H151" s="110" t="s">
        <v>415</v>
      </c>
      <c r="I151" s="109" t="n">
        <v>20.9</v>
      </c>
      <c r="J151" s="109"/>
      <c r="K151" s="102" t="n">
        <f aca="false">IF(OR(H151="c",H151="R"),I151,0)</f>
        <v>20.9</v>
      </c>
      <c r="L151" s="102" t="n">
        <f aca="false">IF(OR(H151="c",H151="R"),J151,0)</f>
        <v>0</v>
      </c>
      <c r="M151" s="103" t="n">
        <f aca="true">SUMIF(A$4:OFFSET(A151,0,0,1,1),"="&amp;A151,J$4:OFFSET(J151,0,0,1,1))-SUMIF(A$4:OFFSET(A151,0,0,1,1),"="&amp;A151,I$4:OFFSET(I151,0,0,1,1))</f>
        <v>510.960000000001</v>
      </c>
      <c r="N151" s="103" t="n">
        <f aca="true">SUMIF(A$4:OFFSET(A151,0,0,1,1),"="&amp;A151,L$4:OFFSET(L151,0,0,1,1))-SUMIF(A$4:OFFSET(A151,0,0,1,1),"="&amp;A151,K$4:OFFSET(K151,0,0,1,1))</f>
        <v>510.960000000001</v>
      </c>
      <c r="O151" s="104" t="n">
        <f aca="true">IF(ISERROR(OFFSET(O151,-1,0,1,1)+J151-I151),J151-I151,OFFSET(O151,-1,0,1,1)+J151-I151)</f>
        <v>4729.95</v>
      </c>
    </row>
    <row r="152" customFormat="false" ht="15" hidden="false" customHeight="false" outlineLevel="0" collapsed="false">
      <c r="A152" s="105" t="s">
        <v>412</v>
      </c>
      <c r="B152" s="106" t="n">
        <v>45086</v>
      </c>
      <c r="C152" s="110" t="s">
        <v>418</v>
      </c>
      <c r="D152" s="105" t="s">
        <v>469</v>
      </c>
      <c r="E152" s="105"/>
      <c r="F152" s="105"/>
      <c r="G152" s="108" t="s">
        <v>323</v>
      </c>
      <c r="H152" s="110" t="s">
        <v>415</v>
      </c>
      <c r="I152" s="109" t="n">
        <v>6.3</v>
      </c>
      <c r="J152" s="109"/>
      <c r="K152" s="102" t="n">
        <f aca="false">IF(OR(H152="c",H152="R"),I152,0)</f>
        <v>6.3</v>
      </c>
      <c r="L152" s="102" t="n">
        <f aca="false">IF(OR(H152="c",H152="R"),J152,0)</f>
        <v>0</v>
      </c>
      <c r="M152" s="103" t="n">
        <f aca="true">SUMIF(A$4:OFFSET(A152,0,0,1,1),"="&amp;A152,J$4:OFFSET(J152,0,0,1,1))-SUMIF(A$4:OFFSET(A152,0,0,1,1),"="&amp;A152,I$4:OFFSET(I152,0,0,1,1))</f>
        <v>504.660000000002</v>
      </c>
      <c r="N152" s="103" t="n">
        <f aca="true">SUMIF(A$4:OFFSET(A152,0,0,1,1),"="&amp;A152,L$4:OFFSET(L152,0,0,1,1))-SUMIF(A$4:OFFSET(A152,0,0,1,1),"="&amp;A152,K$4:OFFSET(K152,0,0,1,1))</f>
        <v>504.660000000002</v>
      </c>
      <c r="O152" s="104" t="n">
        <f aca="true">IF(ISERROR(OFFSET(O152,-1,0,1,1)+J152-I152),J152-I152,OFFSET(O152,-1,0,1,1)+J152-I152)</f>
        <v>4723.65</v>
      </c>
    </row>
    <row r="153" customFormat="false" ht="15" hidden="false" customHeight="false" outlineLevel="0" collapsed="false">
      <c r="A153" s="105" t="s">
        <v>416</v>
      </c>
      <c r="B153" s="106" t="n">
        <v>45086</v>
      </c>
      <c r="C153" s="110" t="s">
        <v>418</v>
      </c>
      <c r="D153" s="105" t="s">
        <v>469</v>
      </c>
      <c r="E153" s="105"/>
      <c r="F153" s="105"/>
      <c r="G153" s="108" t="s">
        <v>323</v>
      </c>
      <c r="H153" s="110" t="s">
        <v>415</v>
      </c>
      <c r="I153" s="109" t="n">
        <v>2.5</v>
      </c>
      <c r="J153" s="109"/>
      <c r="K153" s="102" t="n">
        <f aca="false">IF(OR(H153="c",H153="R"),I153,0)</f>
        <v>2.5</v>
      </c>
      <c r="L153" s="102" t="n">
        <f aca="false">IF(OR(H153="c",H153="R"),J153,0)</f>
        <v>0</v>
      </c>
      <c r="M153" s="103" t="n">
        <f aca="true">SUMIF(A$4:OFFSET(A153,0,0,1,1),"="&amp;A153,J$4:OFFSET(J153,0,0,1,1))-SUMIF(A$4:OFFSET(A153,0,0,1,1),"="&amp;A153,I$4:OFFSET(I153,0,0,1,1))</f>
        <v>2.5</v>
      </c>
      <c r="N153" s="103" t="n">
        <f aca="true">SUMIF(A$4:OFFSET(A153,0,0,1,1),"="&amp;A153,L$4:OFFSET(L153,0,0,1,1))-SUMIF(A$4:OFFSET(A153,0,0,1,1),"="&amp;A153,K$4:OFFSET(K153,0,0,1,1))</f>
        <v>2.5</v>
      </c>
      <c r="O153" s="104" t="n">
        <f aca="true">IF(ISERROR(OFFSET(O153,-1,0,1,1)+J153-I153),J153-I153,OFFSET(O153,-1,0,1,1)+J153-I153)</f>
        <v>4721.15</v>
      </c>
    </row>
    <row r="154" customFormat="false" ht="15" hidden="false" customHeight="false" outlineLevel="0" collapsed="false">
      <c r="A154" s="105" t="s">
        <v>416</v>
      </c>
      <c r="B154" s="106" t="n">
        <v>45086</v>
      </c>
      <c r="C154" s="110" t="s">
        <v>418</v>
      </c>
      <c r="D154" s="105" t="s">
        <v>492</v>
      </c>
      <c r="E154" s="105"/>
      <c r="F154" s="105"/>
      <c r="G154" s="108" t="s">
        <v>324</v>
      </c>
      <c r="H154" s="110" t="s">
        <v>415</v>
      </c>
      <c r="I154" s="109" t="n">
        <v>1.5</v>
      </c>
      <c r="J154" s="109"/>
      <c r="K154" s="102" t="n">
        <f aca="false">IF(OR(H154="c",H154="R"),I154,0)</f>
        <v>1.5</v>
      </c>
      <c r="L154" s="102" t="n">
        <f aca="false">IF(OR(H154="c",H154="R"),J154,0)</f>
        <v>0</v>
      </c>
      <c r="M154" s="103" t="n">
        <f aca="true">SUMIF(A$4:OFFSET(A154,0,0,1,1),"="&amp;A154,J$4:OFFSET(J154,0,0,1,1))-SUMIF(A$4:OFFSET(A154,0,0,1,1),"="&amp;A154,I$4:OFFSET(I154,0,0,1,1))</f>
        <v>1</v>
      </c>
      <c r="N154" s="103" t="n">
        <f aca="true">SUMIF(A$4:OFFSET(A154,0,0,1,1),"="&amp;A154,L$4:OFFSET(L154,0,0,1,1))-SUMIF(A$4:OFFSET(A154,0,0,1,1),"="&amp;A154,K$4:OFFSET(K154,0,0,1,1))</f>
        <v>1</v>
      </c>
      <c r="O154" s="104" t="n">
        <f aca="true">IF(ISERROR(OFFSET(O154,-1,0,1,1)+J154-I154),J154-I154,OFFSET(O154,-1,0,1,1)+J154-I154)</f>
        <v>4719.65</v>
      </c>
    </row>
    <row r="155" customFormat="false" ht="15" hidden="false" customHeight="false" outlineLevel="0" collapsed="false">
      <c r="A155" s="105" t="s">
        <v>412</v>
      </c>
      <c r="B155" s="106" t="n">
        <v>45089</v>
      </c>
      <c r="C155" s="110" t="s">
        <v>418</v>
      </c>
      <c r="D155" s="105" t="s">
        <v>420</v>
      </c>
      <c r="E155" s="105"/>
      <c r="F155" s="105"/>
      <c r="G155" s="108" t="s">
        <v>323</v>
      </c>
      <c r="H155" s="110" t="s">
        <v>415</v>
      </c>
      <c r="I155" s="109" t="n">
        <v>2.02</v>
      </c>
      <c r="J155" s="109"/>
      <c r="K155" s="102" t="n">
        <f aca="false">IF(OR(H155="c",H155="R"),I155,0)</f>
        <v>2.02</v>
      </c>
      <c r="L155" s="102" t="n">
        <f aca="false">IF(OR(H155="c",H155="R"),J155,0)</f>
        <v>0</v>
      </c>
      <c r="M155" s="103" t="n">
        <f aca="true">SUMIF(A$4:OFFSET(A155,0,0,1,1),"="&amp;A155,J$4:OFFSET(J155,0,0,1,1))-SUMIF(A$4:OFFSET(A155,0,0,1,1),"="&amp;A155,I$4:OFFSET(I155,0,0,1,1))</f>
        <v>502.640000000001</v>
      </c>
      <c r="N155" s="103" t="n">
        <f aca="true">SUMIF(A$4:OFFSET(A155,0,0,1,1),"="&amp;A155,L$4:OFFSET(L155,0,0,1,1))-SUMIF(A$4:OFFSET(A155,0,0,1,1),"="&amp;A155,K$4:OFFSET(K155,0,0,1,1))</f>
        <v>502.640000000001</v>
      </c>
      <c r="O155" s="104" t="n">
        <f aca="true">IF(ISERROR(OFFSET(O155,-1,0,1,1)+J155-I155),J155-I155,OFFSET(O155,-1,0,1,1)+J155-I155)</f>
        <v>4717.63</v>
      </c>
    </row>
    <row r="156" customFormat="false" ht="15" hidden="false" customHeight="false" outlineLevel="0" collapsed="false">
      <c r="A156" s="105" t="s">
        <v>412</v>
      </c>
      <c r="B156" s="106" t="n">
        <v>45090</v>
      </c>
      <c r="C156" s="110" t="s">
        <v>418</v>
      </c>
      <c r="D156" s="105" t="s">
        <v>499</v>
      </c>
      <c r="E156" s="105"/>
      <c r="F156" s="105"/>
      <c r="G156" s="108" t="s">
        <v>359</v>
      </c>
      <c r="H156" s="110" t="s">
        <v>415</v>
      </c>
      <c r="I156" s="109" t="n">
        <v>6</v>
      </c>
      <c r="J156" s="109"/>
      <c r="K156" s="102" t="n">
        <f aca="false">IF(OR(H156="c",H156="R"),I156,0)</f>
        <v>6</v>
      </c>
      <c r="L156" s="102" t="n">
        <f aca="false">IF(OR(H156="c",H156="R"),J156,0)</f>
        <v>0</v>
      </c>
      <c r="M156" s="103" t="n">
        <f aca="true">SUMIF(A$4:OFFSET(A156,0,0,1,1),"="&amp;A156,J$4:OFFSET(J156,0,0,1,1))-SUMIF(A$4:OFFSET(A156,0,0,1,1),"="&amp;A156,I$4:OFFSET(I156,0,0,1,1))</f>
        <v>496.640000000001</v>
      </c>
      <c r="N156" s="103" t="n">
        <f aca="true">SUMIF(A$4:OFFSET(A156,0,0,1,1),"="&amp;A156,L$4:OFFSET(L156,0,0,1,1))-SUMIF(A$4:OFFSET(A156,0,0,1,1),"="&amp;A156,K$4:OFFSET(K156,0,0,1,1))</f>
        <v>496.640000000001</v>
      </c>
      <c r="O156" s="104" t="n">
        <f aca="true">IF(ISERROR(OFFSET(O156,-1,0,1,1)+J156-I156),J156-I156,OFFSET(O156,-1,0,1,1)+J156-I156)</f>
        <v>4711.63</v>
      </c>
    </row>
    <row r="157" customFormat="false" ht="15" hidden="false" customHeight="false" outlineLevel="0" collapsed="false">
      <c r="A157" s="105" t="s">
        <v>412</v>
      </c>
      <c r="B157" s="106" t="n">
        <v>45090</v>
      </c>
      <c r="C157" s="110" t="s">
        <v>418</v>
      </c>
      <c r="D157" s="105" t="s">
        <v>500</v>
      </c>
      <c r="E157" s="105"/>
      <c r="F157" s="105"/>
      <c r="G157" s="108" t="s">
        <v>323</v>
      </c>
      <c r="H157" s="110" t="s">
        <v>415</v>
      </c>
      <c r="I157" s="109" t="n">
        <v>8.55</v>
      </c>
      <c r="J157" s="109"/>
      <c r="K157" s="102" t="n">
        <f aca="false">IF(OR(H157="c",H157="R"),I157,0)</f>
        <v>8.55</v>
      </c>
      <c r="L157" s="102" t="n">
        <f aca="false">IF(OR(H157="c",H157="R"),J157,0)</f>
        <v>0</v>
      </c>
      <c r="M157" s="103" t="n">
        <f aca="true">SUMIF(A$4:OFFSET(A157,0,0,1,1),"="&amp;A157,J$4:OFFSET(J157,0,0,1,1))-SUMIF(A$4:OFFSET(A157,0,0,1,1),"="&amp;A157,I$4:OFFSET(I157,0,0,1,1))</f>
        <v>488.09</v>
      </c>
      <c r="N157" s="103" t="n">
        <f aca="true">SUMIF(A$4:OFFSET(A157,0,0,1,1),"="&amp;A157,L$4:OFFSET(L157,0,0,1,1))-SUMIF(A$4:OFFSET(A157,0,0,1,1),"="&amp;A157,K$4:OFFSET(K157,0,0,1,1))</f>
        <v>488.09</v>
      </c>
      <c r="O157" s="104" t="n">
        <f aca="true">IF(ISERROR(OFFSET(O157,-1,0,1,1)+J157-I157),J157-I157,OFFSET(O157,-1,0,1,1)+J157-I157)</f>
        <v>4703.08</v>
      </c>
    </row>
    <row r="158" customFormat="false" ht="15" hidden="false" customHeight="false" outlineLevel="0" collapsed="false">
      <c r="A158" s="105" t="s">
        <v>394</v>
      </c>
      <c r="B158" s="106" t="n">
        <v>45091</v>
      </c>
      <c r="C158" s="110" t="s">
        <v>418</v>
      </c>
      <c r="D158" s="105" t="s">
        <v>501</v>
      </c>
      <c r="E158" s="105"/>
      <c r="F158" s="105"/>
      <c r="G158" s="108" t="s">
        <v>300</v>
      </c>
      <c r="H158" s="110" t="s">
        <v>415</v>
      </c>
      <c r="I158" s="109"/>
      <c r="J158" s="109" t="n">
        <v>200</v>
      </c>
      <c r="K158" s="102" t="n">
        <f aca="false">IF(OR(H158="c",H158="R"),I158,0)</f>
        <v>0</v>
      </c>
      <c r="L158" s="102" t="n">
        <f aca="false">IF(OR(H158="c",H158="R"),J158,0)</f>
        <v>200</v>
      </c>
      <c r="M158" s="103" t="n">
        <f aca="true">SUMIF(A$4:OFFSET(A158,0,0,1,1),"="&amp;A158,J$4:OFFSET(J158,0,0,1,1))-SUMIF(A$4:OFFSET(A158,0,0,1,1),"="&amp;A158,I$4:OFFSET(I158,0,0,1,1))</f>
        <v>200</v>
      </c>
      <c r="N158" s="103" t="n">
        <f aca="true">SUMIF(A$4:OFFSET(A158,0,0,1,1),"="&amp;A158,L$4:OFFSET(L158,0,0,1,1))-SUMIF(A$4:OFFSET(A158,0,0,1,1),"="&amp;A158,K$4:OFFSET(K158,0,0,1,1))</f>
        <v>200</v>
      </c>
      <c r="O158" s="104" t="n">
        <f aca="true">IF(ISERROR(OFFSET(O158,-1,0,1,1)+J158-I158),J158-I158,OFFSET(O158,-1,0,1,1)+J158-I158)</f>
        <v>4903.08</v>
      </c>
    </row>
    <row r="159" customFormat="false" ht="15" hidden="false" customHeight="false" outlineLevel="0" collapsed="false">
      <c r="A159" s="105" t="s">
        <v>394</v>
      </c>
      <c r="B159" s="106" t="n">
        <v>45091</v>
      </c>
      <c r="C159" s="110" t="s">
        <v>418</v>
      </c>
      <c r="D159" s="105" t="s">
        <v>502</v>
      </c>
      <c r="E159" s="105"/>
      <c r="F159" s="105"/>
      <c r="G159" s="108" t="s">
        <v>372</v>
      </c>
      <c r="H159" s="110" t="s">
        <v>415</v>
      </c>
      <c r="I159" s="109" t="n">
        <v>50</v>
      </c>
      <c r="J159" s="109"/>
      <c r="K159" s="102" t="n">
        <f aca="false">IF(OR(H159="c",H159="R"),I159,0)</f>
        <v>50</v>
      </c>
      <c r="L159" s="102" t="n">
        <f aca="false">IF(OR(H159="c",H159="R"),J159,0)</f>
        <v>0</v>
      </c>
      <c r="M159" s="103" t="n">
        <f aca="true">SUMIF(A$4:OFFSET(A159,0,0,1,1),"="&amp;A159,J$4:OFFSET(J159,0,0,1,1))-SUMIF(A$4:OFFSET(A159,0,0,1,1),"="&amp;A159,I$4:OFFSET(I159,0,0,1,1))</f>
        <v>150</v>
      </c>
      <c r="N159" s="103" t="n">
        <f aca="true">SUMIF(A$4:OFFSET(A159,0,0,1,1),"="&amp;A159,L$4:OFFSET(L159,0,0,1,1))-SUMIF(A$4:OFFSET(A159,0,0,1,1),"="&amp;A159,K$4:OFFSET(K159,0,0,1,1))</f>
        <v>150</v>
      </c>
      <c r="O159" s="104" t="n">
        <f aca="true">IF(ISERROR(OFFSET(O159,-1,0,1,1)+J159-I159),J159-I159,OFFSET(O159,-1,0,1,1)+J159-I159)</f>
        <v>4853.08</v>
      </c>
    </row>
    <row r="160" customFormat="false" ht="15" hidden="false" customHeight="false" outlineLevel="0" collapsed="false">
      <c r="A160" s="105" t="s">
        <v>416</v>
      </c>
      <c r="B160" s="106" t="n">
        <v>45091</v>
      </c>
      <c r="C160" s="110" t="s">
        <v>418</v>
      </c>
      <c r="D160" s="105" t="s">
        <v>503</v>
      </c>
      <c r="E160" s="105"/>
      <c r="F160" s="105"/>
      <c r="G160" s="108" t="s">
        <v>372</v>
      </c>
      <c r="H160" s="110" t="s">
        <v>415</v>
      </c>
      <c r="I160" s="109" t="n">
        <v>0.9</v>
      </c>
      <c r="J160" s="109"/>
      <c r="K160" s="102" t="n">
        <f aca="false">IF(OR(H160="c",H160="R"),I160,0)</f>
        <v>0.9</v>
      </c>
      <c r="L160" s="102" t="n">
        <f aca="false">IF(OR(H160="c",H160="R"),J160,0)</f>
        <v>0</v>
      </c>
      <c r="M160" s="103" t="n">
        <f aca="true">SUMIF(A$4:OFFSET(A160,0,0,1,1),"="&amp;A160,J$4:OFFSET(J160,0,0,1,1))-SUMIF(A$4:OFFSET(A160,0,0,1,1),"="&amp;A160,I$4:OFFSET(I160,0,0,1,1))</f>
        <v>0.100000000000001</v>
      </c>
      <c r="N160" s="103" t="n">
        <f aca="true">SUMIF(A$4:OFFSET(A160,0,0,1,1),"="&amp;A160,L$4:OFFSET(L160,0,0,1,1))-SUMIF(A$4:OFFSET(A160,0,0,1,1),"="&amp;A160,K$4:OFFSET(K160,0,0,1,1))</f>
        <v>0.100000000000001</v>
      </c>
      <c r="O160" s="104" t="n">
        <f aca="true">IF(ISERROR(OFFSET(O160,-1,0,1,1)+J160-I160),J160-I160,OFFSET(O160,-1,0,1,1)+J160-I160)</f>
        <v>4852.18</v>
      </c>
    </row>
    <row r="161" customFormat="false" ht="15" hidden="false" customHeight="false" outlineLevel="0" collapsed="false">
      <c r="A161" s="105" t="s">
        <v>412</v>
      </c>
      <c r="B161" s="106" t="n">
        <v>45092</v>
      </c>
      <c r="C161" s="110" t="s">
        <v>418</v>
      </c>
      <c r="D161" s="105" t="s">
        <v>504</v>
      </c>
      <c r="E161" s="105"/>
      <c r="F161" s="105"/>
      <c r="G161" s="108" t="s">
        <v>335</v>
      </c>
      <c r="H161" s="110" t="s">
        <v>415</v>
      </c>
      <c r="I161" s="109" t="n">
        <v>21.98</v>
      </c>
      <c r="J161" s="109"/>
      <c r="K161" s="102" t="n">
        <f aca="false">IF(OR(H161="c",H161="R"),I161,0)</f>
        <v>21.98</v>
      </c>
      <c r="L161" s="102" t="n">
        <f aca="false">IF(OR(H161="c",H161="R"),J161,0)</f>
        <v>0</v>
      </c>
      <c r="M161" s="103" t="n">
        <f aca="true">SUMIF(A$4:OFFSET(A161,0,0,1,1),"="&amp;A161,J$4:OFFSET(J161,0,0,1,1))-SUMIF(A$4:OFFSET(A161,0,0,1,1),"="&amp;A161,I$4:OFFSET(I161,0,0,1,1))</f>
        <v>466.110000000001</v>
      </c>
      <c r="N161" s="103" t="n">
        <f aca="true">SUMIF(A$4:OFFSET(A161,0,0,1,1),"="&amp;A161,L$4:OFFSET(L161,0,0,1,1))-SUMIF(A$4:OFFSET(A161,0,0,1,1),"="&amp;A161,K$4:OFFSET(K161,0,0,1,1))</f>
        <v>466.110000000001</v>
      </c>
      <c r="O161" s="104" t="n">
        <f aca="true">IF(ISERROR(OFFSET(O161,-1,0,1,1)+J161-I161),J161-I161,OFFSET(O161,-1,0,1,1)+J161-I161)</f>
        <v>4830.2</v>
      </c>
    </row>
    <row r="162" customFormat="false" ht="15" hidden="false" customHeight="false" outlineLevel="0" collapsed="false">
      <c r="A162" s="105" t="s">
        <v>412</v>
      </c>
      <c r="B162" s="106" t="n">
        <v>45093</v>
      </c>
      <c r="C162" s="110" t="s">
        <v>418</v>
      </c>
      <c r="D162" s="105" t="s">
        <v>420</v>
      </c>
      <c r="E162" s="105"/>
      <c r="F162" s="105"/>
      <c r="G162" s="108" t="s">
        <v>323</v>
      </c>
      <c r="H162" s="110" t="s">
        <v>415</v>
      </c>
      <c r="I162" s="109" t="n">
        <v>9.85</v>
      </c>
      <c r="J162" s="109"/>
      <c r="K162" s="102" t="n">
        <f aca="false">IF(OR(H162="c",H162="R"),I162,0)</f>
        <v>9.85</v>
      </c>
      <c r="L162" s="102" t="n">
        <f aca="false">IF(OR(H162="c",H162="R"),J162,0)</f>
        <v>0</v>
      </c>
      <c r="M162" s="103" t="n">
        <f aca="true">SUMIF(A$4:OFFSET(A162,0,0,1,1),"="&amp;A162,J$4:OFFSET(J162,0,0,1,1))-SUMIF(A$4:OFFSET(A162,0,0,1,1),"="&amp;A162,I$4:OFFSET(I162,0,0,1,1))</f>
        <v>456.26</v>
      </c>
      <c r="N162" s="103" t="n">
        <f aca="true">SUMIF(A$4:OFFSET(A162,0,0,1,1),"="&amp;A162,L$4:OFFSET(L162,0,0,1,1))-SUMIF(A$4:OFFSET(A162,0,0,1,1),"="&amp;A162,K$4:OFFSET(K162,0,0,1,1))</f>
        <v>456.26</v>
      </c>
      <c r="O162" s="104" t="n">
        <f aca="true">IF(ISERROR(OFFSET(O162,-1,0,1,1)+J162-I162),J162-I162,OFFSET(O162,-1,0,1,1)+J162-I162)</f>
        <v>4820.35</v>
      </c>
    </row>
    <row r="163" customFormat="false" ht="15" hidden="false" customHeight="false" outlineLevel="0" collapsed="false">
      <c r="A163" s="105" t="s">
        <v>412</v>
      </c>
      <c r="B163" s="106" t="n">
        <v>45093</v>
      </c>
      <c r="C163" s="110" t="s">
        <v>418</v>
      </c>
      <c r="D163" s="105" t="s">
        <v>505</v>
      </c>
      <c r="E163" s="105"/>
      <c r="F163" s="105"/>
      <c r="G163" s="108" t="s">
        <v>299</v>
      </c>
      <c r="H163" s="110" t="s">
        <v>415</v>
      </c>
      <c r="I163" s="109"/>
      <c r="J163" s="109" t="n">
        <v>2</v>
      </c>
      <c r="K163" s="102" t="n">
        <f aca="false">IF(OR(H163="c",H163="R"),I163,0)</f>
        <v>0</v>
      </c>
      <c r="L163" s="102" t="n">
        <f aca="false">IF(OR(H163="c",H163="R"),J163,0)</f>
        <v>2</v>
      </c>
      <c r="M163" s="103" t="n">
        <f aca="true">SUMIF(A$4:OFFSET(A163,0,0,1,1),"="&amp;A163,J$4:OFFSET(J163,0,0,1,1))-SUMIF(A$4:OFFSET(A163,0,0,1,1),"="&amp;A163,I$4:OFFSET(I163,0,0,1,1))</f>
        <v>458.26</v>
      </c>
      <c r="N163" s="103" t="n">
        <f aca="true">SUMIF(A$4:OFFSET(A163,0,0,1,1),"="&amp;A163,L$4:OFFSET(L163,0,0,1,1))-SUMIF(A$4:OFFSET(A163,0,0,1,1),"="&amp;A163,K$4:OFFSET(K163,0,0,1,1))</f>
        <v>458.26</v>
      </c>
      <c r="O163" s="104" t="n">
        <f aca="true">IF(ISERROR(OFFSET(O163,-1,0,1,1)+J163-I163),J163-I163,OFFSET(O163,-1,0,1,1)+J163-I163)</f>
        <v>4822.35</v>
      </c>
    </row>
    <row r="164" customFormat="false" ht="15" hidden="false" customHeight="false" outlineLevel="0" collapsed="false">
      <c r="A164" s="105" t="s">
        <v>412</v>
      </c>
      <c r="B164" s="106" t="n">
        <v>45094</v>
      </c>
      <c r="C164" s="110" t="s">
        <v>418</v>
      </c>
      <c r="D164" s="105" t="s">
        <v>506</v>
      </c>
      <c r="E164" s="105"/>
      <c r="F164" s="105"/>
      <c r="G164" s="108" t="s">
        <v>350</v>
      </c>
      <c r="H164" s="110" t="s">
        <v>415</v>
      </c>
      <c r="I164" s="109" t="n">
        <v>13.7</v>
      </c>
      <c r="J164" s="109"/>
      <c r="K164" s="102" t="n">
        <f aca="false">IF(OR(H164="c",H164="R"),I164,0)</f>
        <v>13.7</v>
      </c>
      <c r="L164" s="102" t="n">
        <f aca="false">IF(OR(H164="c",H164="R"),J164,0)</f>
        <v>0</v>
      </c>
      <c r="M164" s="103" t="n">
        <f aca="true">SUMIF(A$4:OFFSET(A164,0,0,1,1),"="&amp;A164,J$4:OFFSET(J164,0,0,1,1))-SUMIF(A$4:OFFSET(A164,0,0,1,1),"="&amp;A164,I$4:OFFSET(I164,0,0,1,1))</f>
        <v>444.560000000001</v>
      </c>
      <c r="N164" s="103" t="n">
        <f aca="true">SUMIF(A$4:OFFSET(A164,0,0,1,1),"="&amp;A164,L$4:OFFSET(L164,0,0,1,1))-SUMIF(A$4:OFFSET(A164,0,0,1,1),"="&amp;A164,K$4:OFFSET(K164,0,0,1,1))</f>
        <v>444.560000000001</v>
      </c>
      <c r="O164" s="104" t="n">
        <f aca="true">IF(ISERROR(OFFSET(O164,-1,0,1,1)+J164-I164),J164-I164,OFFSET(O164,-1,0,1,1)+J164-I164)</f>
        <v>4808.65</v>
      </c>
    </row>
    <row r="165" customFormat="false" ht="15" hidden="false" customHeight="false" outlineLevel="0" collapsed="false">
      <c r="A165" s="105" t="s">
        <v>412</v>
      </c>
      <c r="B165" s="106" t="n">
        <v>45094</v>
      </c>
      <c r="C165" s="110" t="s">
        <v>418</v>
      </c>
      <c r="D165" s="105" t="s">
        <v>507</v>
      </c>
      <c r="E165" s="105"/>
      <c r="F165" s="105"/>
      <c r="G165" s="108" t="s">
        <v>324</v>
      </c>
      <c r="H165" s="110" t="s">
        <v>415</v>
      </c>
      <c r="I165" s="109" t="n">
        <v>6.5</v>
      </c>
      <c r="J165" s="109"/>
      <c r="K165" s="102" t="n">
        <f aca="false">IF(OR(H165="c",H165="R"),I165,0)</f>
        <v>6.5</v>
      </c>
      <c r="L165" s="102" t="n">
        <f aca="false">IF(OR(H165="c",H165="R"),J165,0)</f>
        <v>0</v>
      </c>
      <c r="M165" s="103" t="n">
        <f aca="true">SUMIF(A$4:OFFSET(A165,0,0,1,1),"="&amp;A165,J$4:OFFSET(J165,0,0,1,1))-SUMIF(A$4:OFFSET(A165,0,0,1,1),"="&amp;A165,I$4:OFFSET(I165,0,0,1,1))</f>
        <v>438.060000000001</v>
      </c>
      <c r="N165" s="103" t="n">
        <f aca="true">SUMIF(A$4:OFFSET(A165,0,0,1,1),"="&amp;A165,L$4:OFFSET(L165,0,0,1,1))-SUMIF(A$4:OFFSET(A165,0,0,1,1),"="&amp;A165,K$4:OFFSET(K165,0,0,1,1))</f>
        <v>438.060000000001</v>
      </c>
      <c r="O165" s="104" t="n">
        <f aca="true">IF(ISERROR(OFFSET(O165,-1,0,1,1)+J165-I165),J165-I165,OFFSET(O165,-1,0,1,1)+J165-I165)</f>
        <v>4802.15</v>
      </c>
    </row>
    <row r="166" customFormat="false" ht="15" hidden="false" customHeight="false" outlineLevel="0" collapsed="false">
      <c r="A166" s="105" t="s">
        <v>412</v>
      </c>
      <c r="B166" s="106" t="n">
        <v>45094</v>
      </c>
      <c r="C166" s="110" t="s">
        <v>418</v>
      </c>
      <c r="D166" s="105" t="s">
        <v>508</v>
      </c>
      <c r="E166" s="105"/>
      <c r="F166" s="105"/>
      <c r="G166" s="108" t="s">
        <v>336</v>
      </c>
      <c r="H166" s="110" t="s">
        <v>415</v>
      </c>
      <c r="I166" s="109" t="n">
        <v>5.02</v>
      </c>
      <c r="J166" s="109"/>
      <c r="K166" s="102" t="n">
        <f aca="false">IF(OR(H166="c",H166="R"),I166,0)</f>
        <v>5.02</v>
      </c>
      <c r="L166" s="102" t="n">
        <f aca="false">IF(OR(H166="c",H166="R"),J166,0)</f>
        <v>0</v>
      </c>
      <c r="M166" s="103" t="n">
        <f aca="true">SUMIF(A$4:OFFSET(A166,0,0,1,1),"="&amp;A166,J$4:OFFSET(J166,0,0,1,1))-SUMIF(A$4:OFFSET(A166,0,0,1,1),"="&amp;A166,I$4:OFFSET(I166,0,0,1,1))</f>
        <v>433.040000000001</v>
      </c>
      <c r="N166" s="103" t="n">
        <f aca="true">SUMIF(A$4:OFFSET(A166,0,0,1,1),"="&amp;A166,L$4:OFFSET(L166,0,0,1,1))-SUMIF(A$4:OFFSET(A166,0,0,1,1),"="&amp;A166,K$4:OFFSET(K166,0,0,1,1))</f>
        <v>433.040000000001</v>
      </c>
      <c r="O166" s="104" t="n">
        <f aca="true">IF(ISERROR(OFFSET(O166,-1,0,1,1)+J166-I166),J166-I166,OFFSET(O166,-1,0,1,1)+J166-I166)</f>
        <v>4797.13</v>
      </c>
    </row>
    <row r="167" customFormat="false" ht="15" hidden="false" customHeight="false" outlineLevel="0" collapsed="false">
      <c r="A167" s="105" t="s">
        <v>412</v>
      </c>
      <c r="B167" s="106" t="n">
        <v>45095</v>
      </c>
      <c r="C167" s="110" t="s">
        <v>418</v>
      </c>
      <c r="D167" s="105" t="s">
        <v>420</v>
      </c>
      <c r="E167" s="105"/>
      <c r="F167" s="105"/>
      <c r="G167" s="108" t="s">
        <v>323</v>
      </c>
      <c r="H167" s="110" t="s">
        <v>415</v>
      </c>
      <c r="I167" s="109" t="n">
        <v>23.27</v>
      </c>
      <c r="J167" s="109"/>
      <c r="K167" s="102" t="n">
        <f aca="false">IF(OR(H167="c",H167="R"),I167,0)</f>
        <v>23.27</v>
      </c>
      <c r="L167" s="102" t="n">
        <f aca="false">IF(OR(H167="c",H167="R"),J167,0)</f>
        <v>0</v>
      </c>
      <c r="M167" s="103" t="n">
        <f aca="true">SUMIF(A$4:OFFSET(A167,0,0,1,1),"="&amp;A167,J$4:OFFSET(J167,0,0,1,1))-SUMIF(A$4:OFFSET(A167,0,0,1,1),"="&amp;A167,I$4:OFFSET(I167,0,0,1,1))</f>
        <v>409.77</v>
      </c>
      <c r="N167" s="103" t="n">
        <f aca="true">SUMIF(A$4:OFFSET(A167,0,0,1,1),"="&amp;A167,L$4:OFFSET(L167,0,0,1,1))-SUMIF(A$4:OFFSET(A167,0,0,1,1),"="&amp;A167,K$4:OFFSET(K167,0,0,1,1))</f>
        <v>409.77</v>
      </c>
      <c r="O167" s="104" t="n">
        <f aca="true">IF(ISERROR(OFFSET(O167,-1,0,1,1)+J167-I167),J167-I167,OFFSET(O167,-1,0,1,1)+J167-I167)</f>
        <v>4773.86</v>
      </c>
    </row>
    <row r="168" customFormat="false" ht="15" hidden="false" customHeight="false" outlineLevel="0" collapsed="false">
      <c r="A168" s="105" t="s">
        <v>412</v>
      </c>
      <c r="B168" s="106" t="n">
        <v>45095</v>
      </c>
      <c r="C168" s="110" t="s">
        <v>418</v>
      </c>
      <c r="D168" s="105" t="s">
        <v>437</v>
      </c>
      <c r="E168" s="105"/>
      <c r="F168" s="105"/>
      <c r="G168" s="108" t="s">
        <v>323</v>
      </c>
      <c r="H168" s="110" t="s">
        <v>415</v>
      </c>
      <c r="I168" s="109" t="n">
        <v>4.69</v>
      </c>
      <c r="J168" s="109"/>
      <c r="K168" s="102" t="n">
        <f aca="false">IF(OR(H168="c",H168="R"),I168,0)</f>
        <v>4.69</v>
      </c>
      <c r="L168" s="102" t="n">
        <f aca="false">IF(OR(H168="c",H168="R"),J168,0)</f>
        <v>0</v>
      </c>
      <c r="M168" s="103" t="n">
        <f aca="true">SUMIF(A$4:OFFSET(A168,0,0,1,1),"="&amp;A168,J$4:OFFSET(J168,0,0,1,1))-SUMIF(A$4:OFFSET(A168,0,0,1,1),"="&amp;A168,I$4:OFFSET(I168,0,0,1,1))</f>
        <v>405.080000000002</v>
      </c>
      <c r="N168" s="103" t="n">
        <f aca="true">SUMIF(A$4:OFFSET(A168,0,0,1,1),"="&amp;A168,L$4:OFFSET(L168,0,0,1,1))-SUMIF(A$4:OFFSET(A168,0,0,1,1),"="&amp;A168,K$4:OFFSET(K168,0,0,1,1))</f>
        <v>405.080000000002</v>
      </c>
      <c r="O168" s="104" t="n">
        <f aca="true">IF(ISERROR(OFFSET(O168,-1,0,1,1)+J168-I168),J168-I168,OFFSET(O168,-1,0,1,1)+J168-I168)</f>
        <v>4769.17</v>
      </c>
    </row>
    <row r="169" customFormat="false" ht="15" hidden="false" customHeight="false" outlineLevel="0" collapsed="false">
      <c r="A169" s="105" t="s">
        <v>412</v>
      </c>
      <c r="B169" s="106" t="n">
        <v>45095</v>
      </c>
      <c r="C169" s="110" t="s">
        <v>418</v>
      </c>
      <c r="D169" s="105" t="s">
        <v>509</v>
      </c>
      <c r="E169" s="105"/>
      <c r="F169" s="105"/>
      <c r="G169" s="108" t="s">
        <v>324</v>
      </c>
      <c r="H169" s="110" t="s">
        <v>415</v>
      </c>
      <c r="I169" s="109" t="n">
        <v>5.8</v>
      </c>
      <c r="J169" s="109"/>
      <c r="K169" s="102" t="n">
        <f aca="false">IF(OR(H169="c",H169="R"),I169,0)</f>
        <v>5.8</v>
      </c>
      <c r="L169" s="102" t="n">
        <f aca="false">IF(OR(H169="c",H169="R"),J169,0)</f>
        <v>0</v>
      </c>
      <c r="M169" s="103" t="n">
        <f aca="true">SUMIF(A$4:OFFSET(A169,0,0,1,1),"="&amp;A169,J$4:OFFSET(J169,0,0,1,1))-SUMIF(A$4:OFFSET(A169,0,0,1,1),"="&amp;A169,I$4:OFFSET(I169,0,0,1,1))</f>
        <v>399.280000000001</v>
      </c>
      <c r="N169" s="103" t="n">
        <f aca="true">SUMIF(A$4:OFFSET(A169,0,0,1,1),"="&amp;A169,L$4:OFFSET(L169,0,0,1,1))-SUMIF(A$4:OFFSET(A169,0,0,1,1),"="&amp;A169,K$4:OFFSET(K169,0,0,1,1))</f>
        <v>399.280000000001</v>
      </c>
      <c r="O169" s="104" t="n">
        <f aca="true">IF(ISERROR(OFFSET(O169,-1,0,1,1)+J169-I169),J169-I169,OFFSET(O169,-1,0,1,1)+J169-I169)</f>
        <v>4763.37</v>
      </c>
    </row>
    <row r="170" customFormat="false" ht="15" hidden="false" customHeight="false" outlineLevel="0" collapsed="false">
      <c r="A170" s="105" t="s">
        <v>412</v>
      </c>
      <c r="B170" s="106" t="n">
        <v>45095</v>
      </c>
      <c r="C170" s="110" t="s">
        <v>418</v>
      </c>
      <c r="D170" s="105" t="s">
        <v>510</v>
      </c>
      <c r="E170" s="105"/>
      <c r="F170" s="105"/>
      <c r="G170" s="108" t="s">
        <v>355</v>
      </c>
      <c r="H170" s="110" t="s">
        <v>415</v>
      </c>
      <c r="I170" s="109" t="n">
        <v>12.3</v>
      </c>
      <c r="J170" s="109"/>
      <c r="K170" s="102" t="n">
        <f aca="false">IF(OR(H170="c",H170="R"),I170,0)</f>
        <v>12.3</v>
      </c>
      <c r="L170" s="102" t="n">
        <f aca="false">IF(OR(H170="c",H170="R"),J170,0)</f>
        <v>0</v>
      </c>
      <c r="M170" s="103" t="n">
        <f aca="true">SUMIF(A$4:OFFSET(A170,0,0,1,1),"="&amp;A170,J$4:OFFSET(J170,0,0,1,1))-SUMIF(A$4:OFFSET(A170,0,0,1,1),"="&amp;A170,I$4:OFFSET(I170,0,0,1,1))</f>
        <v>386.980000000001</v>
      </c>
      <c r="N170" s="103" t="n">
        <f aca="true">SUMIF(A$4:OFFSET(A170,0,0,1,1),"="&amp;A170,L$4:OFFSET(L170,0,0,1,1))-SUMIF(A$4:OFFSET(A170,0,0,1,1),"="&amp;A170,K$4:OFFSET(K170,0,0,1,1))</f>
        <v>386.980000000001</v>
      </c>
      <c r="O170" s="104" t="n">
        <f aca="true">IF(ISERROR(OFFSET(O170,-1,0,1,1)+J170-I170),J170-I170,OFFSET(O170,-1,0,1,1)+J170-I170)</f>
        <v>4751.07</v>
      </c>
    </row>
    <row r="171" customFormat="false" ht="15" hidden="false" customHeight="false" outlineLevel="0" collapsed="false">
      <c r="A171" s="97" t="s">
        <v>373</v>
      </c>
      <c r="B171" s="98" t="n">
        <v>45095</v>
      </c>
      <c r="C171" s="99" t="s">
        <v>413</v>
      </c>
      <c r="D171" s="100" t="s">
        <v>511</v>
      </c>
      <c r="E171" s="100"/>
      <c r="F171" s="100"/>
      <c r="G171" s="100" t="s">
        <v>98</v>
      </c>
      <c r="H171" s="99" t="s">
        <v>415</v>
      </c>
      <c r="I171" s="101"/>
      <c r="J171" s="101" t="n">
        <v>1139.3</v>
      </c>
      <c r="K171" s="102" t="n">
        <f aca="false">IF(OR(H171="c",H171="R"),I171,0)</f>
        <v>0</v>
      </c>
      <c r="L171" s="102" t="n">
        <f aca="false">IF(OR(H171="c",H171="R"),J171,0)</f>
        <v>1139.3</v>
      </c>
      <c r="M171" s="103" t="n">
        <f aca="true">SUMIF(A$4:OFFSET(A171,0,0,1,1),"="&amp;A171,J$4:OFFSET(J171,0,0,1,1))-SUMIF(A$4:OFFSET(A171,0,0,1,1),"="&amp;A171,I$4:OFFSET(I171,0,0,1,1))</f>
        <v>1139.3</v>
      </c>
      <c r="N171" s="103" t="n">
        <f aca="true">SUMIF(A$4:OFFSET(A171,0,0,1,1),"="&amp;A171,L$4:OFFSET(L171,0,0,1,1))-SUMIF(A$4:OFFSET(A171,0,0,1,1),"="&amp;A171,K$4:OFFSET(K171,0,0,1,1))</f>
        <v>1139.3</v>
      </c>
      <c r="O171" s="104" t="n">
        <f aca="true">IF(ISERROR(OFFSET(O171,-1,0,1,1)+J171-I171),J171-I171,OFFSET(O171,-1,0,1,1)+J171-I171)</f>
        <v>5890.37</v>
      </c>
    </row>
    <row r="172" customFormat="false" ht="15" hidden="false" customHeight="false" outlineLevel="0" collapsed="false">
      <c r="A172" s="97" t="s">
        <v>373</v>
      </c>
      <c r="B172" s="98" t="n">
        <v>45095</v>
      </c>
      <c r="C172" s="110" t="s">
        <v>418</v>
      </c>
      <c r="D172" s="105" t="s">
        <v>512</v>
      </c>
      <c r="E172" s="100"/>
      <c r="F172" s="100"/>
      <c r="G172" s="100" t="s">
        <v>95</v>
      </c>
      <c r="H172" s="99" t="s">
        <v>415</v>
      </c>
      <c r="I172" s="101" t="n">
        <v>50</v>
      </c>
      <c r="J172" s="101"/>
      <c r="K172" s="102" t="n">
        <f aca="false">IF(OR(H172="c",H172="R"),I172,0)</f>
        <v>50</v>
      </c>
      <c r="L172" s="102" t="n">
        <f aca="false">IF(OR(H172="c",H172="R"),J172,0)</f>
        <v>0</v>
      </c>
      <c r="M172" s="103" t="n">
        <f aca="true">SUMIF(A$4:OFFSET(A172,0,0,1,1),"="&amp;A172,J$4:OFFSET(J172,0,0,1,1))-SUMIF(A$4:OFFSET(A172,0,0,1,1),"="&amp;A172,I$4:OFFSET(I172,0,0,1,1))</f>
        <v>1089.3</v>
      </c>
      <c r="N172" s="103" t="n">
        <f aca="true">SUMIF(A$4:OFFSET(A172,0,0,1,1),"="&amp;A172,L$4:OFFSET(L172,0,0,1,1))-SUMIF(A$4:OFFSET(A172,0,0,1,1),"="&amp;A172,K$4:OFFSET(K172,0,0,1,1))</f>
        <v>1089.3</v>
      </c>
      <c r="O172" s="104" t="n">
        <f aca="true">IF(ISERROR(OFFSET(O172,-1,0,1,1)+J172-I172),J172-I172,OFFSET(O172,-1,0,1,1)+J172-I172)</f>
        <v>5840.37</v>
      </c>
    </row>
    <row r="173" customFormat="false" ht="15" hidden="false" customHeight="false" outlineLevel="0" collapsed="false">
      <c r="A173" s="105" t="s">
        <v>412</v>
      </c>
      <c r="B173" s="106" t="n">
        <v>45096</v>
      </c>
      <c r="C173" s="110" t="s">
        <v>418</v>
      </c>
      <c r="D173" s="105" t="s">
        <v>512</v>
      </c>
      <c r="E173" s="105"/>
      <c r="F173" s="105"/>
      <c r="G173" s="108" t="s">
        <v>95</v>
      </c>
      <c r="H173" s="110" t="s">
        <v>415</v>
      </c>
      <c r="I173" s="109"/>
      <c r="J173" s="109" t="n">
        <v>50</v>
      </c>
      <c r="K173" s="102" t="n">
        <f aca="false">IF(OR(H173="c",H173="R"),I173,0)</f>
        <v>0</v>
      </c>
      <c r="L173" s="102" t="n">
        <f aca="false">IF(OR(H173="c",H173="R"),J173,0)</f>
        <v>50</v>
      </c>
      <c r="M173" s="103" t="n">
        <f aca="true">SUMIF(A$4:OFFSET(A173,0,0,1,1),"="&amp;A173,J$4:OFFSET(J173,0,0,1,1))-SUMIF(A$4:OFFSET(A173,0,0,1,1),"="&amp;A173,I$4:OFFSET(I173,0,0,1,1))</f>
        <v>436.980000000001</v>
      </c>
      <c r="N173" s="103" t="n">
        <f aca="true">SUMIF(A$4:OFFSET(A173,0,0,1,1),"="&amp;A173,L$4:OFFSET(L173,0,0,1,1))-SUMIF(A$4:OFFSET(A173,0,0,1,1),"="&amp;A173,K$4:OFFSET(K173,0,0,1,1))</f>
        <v>436.980000000001</v>
      </c>
      <c r="O173" s="104" t="n">
        <f aca="true">IF(ISERROR(OFFSET(O173,-1,0,1,1)+J173-I173),J173-I173,OFFSET(O173,-1,0,1,1)+J173-I173)</f>
        <v>5890.37</v>
      </c>
    </row>
    <row r="174" customFormat="false" ht="15" hidden="false" customHeight="false" outlineLevel="0" collapsed="false">
      <c r="A174" s="105" t="s">
        <v>412</v>
      </c>
      <c r="B174" s="106" t="n">
        <v>45099</v>
      </c>
      <c r="C174" s="110" t="s">
        <v>418</v>
      </c>
      <c r="D174" s="105" t="s">
        <v>420</v>
      </c>
      <c r="E174" s="105"/>
      <c r="F174" s="105"/>
      <c r="G174" s="108" t="s">
        <v>323</v>
      </c>
      <c r="H174" s="110" t="s">
        <v>415</v>
      </c>
      <c r="I174" s="109" t="n">
        <v>21.37</v>
      </c>
      <c r="J174" s="109"/>
      <c r="K174" s="102" t="n">
        <f aca="false">IF(OR(H174="c",H174="R"),I174,0)</f>
        <v>21.37</v>
      </c>
      <c r="L174" s="102" t="n">
        <f aca="false">IF(OR(H174="c",H174="R"),J174,0)</f>
        <v>0</v>
      </c>
      <c r="M174" s="103" t="n">
        <f aca="true">SUMIF(A$4:OFFSET(A174,0,0,1,1),"="&amp;A174,J$4:OFFSET(J174,0,0,1,1))-SUMIF(A$4:OFFSET(A174,0,0,1,1),"="&amp;A174,I$4:OFFSET(I174,0,0,1,1))</f>
        <v>415.610000000001</v>
      </c>
      <c r="N174" s="103" t="n">
        <f aca="true">SUMIF(A$4:OFFSET(A174,0,0,1,1),"="&amp;A174,L$4:OFFSET(L174,0,0,1,1))-SUMIF(A$4:OFFSET(A174,0,0,1,1),"="&amp;A174,K$4:OFFSET(K174,0,0,1,1))</f>
        <v>415.610000000001</v>
      </c>
      <c r="O174" s="104" t="n">
        <f aca="true">IF(ISERROR(OFFSET(O174,-1,0,1,1)+J174-I174),J174-I174,OFFSET(O174,-1,0,1,1)+J174-I174)</f>
        <v>5869</v>
      </c>
    </row>
    <row r="175" customFormat="false" ht="15" hidden="false" customHeight="false" outlineLevel="0" collapsed="false">
      <c r="A175" s="105" t="s">
        <v>412</v>
      </c>
      <c r="B175" s="106" t="n">
        <v>45100</v>
      </c>
      <c r="C175" s="110" t="s">
        <v>418</v>
      </c>
      <c r="D175" s="105" t="s">
        <v>513</v>
      </c>
      <c r="E175" s="105"/>
      <c r="F175" s="105"/>
      <c r="G175" s="108" t="s">
        <v>368</v>
      </c>
      <c r="H175" s="110" t="s">
        <v>415</v>
      </c>
      <c r="I175" s="109" t="n">
        <v>3.5</v>
      </c>
      <c r="J175" s="109"/>
      <c r="K175" s="102" t="n">
        <f aca="false">IF(OR(H175="c",H175="R"),I175,0)</f>
        <v>3.5</v>
      </c>
      <c r="L175" s="102" t="n">
        <f aca="false">IF(OR(H175="c",H175="R"),J175,0)</f>
        <v>0</v>
      </c>
      <c r="M175" s="103" t="n">
        <f aca="true">SUMIF(A$4:OFFSET(A175,0,0,1,1),"="&amp;A175,J$4:OFFSET(J175,0,0,1,1))-SUMIF(A$4:OFFSET(A175,0,0,1,1),"="&amp;A175,I$4:OFFSET(I175,0,0,1,1))</f>
        <v>412.110000000001</v>
      </c>
      <c r="N175" s="103" t="n">
        <f aca="true">SUMIF(A$4:OFFSET(A175,0,0,1,1),"="&amp;A175,L$4:OFFSET(L175,0,0,1,1))-SUMIF(A$4:OFFSET(A175,0,0,1,1),"="&amp;A175,K$4:OFFSET(K175,0,0,1,1))</f>
        <v>412.110000000001</v>
      </c>
      <c r="O175" s="104" t="n">
        <f aca="true">IF(ISERROR(OFFSET(O175,-1,0,1,1)+J175-I175),J175-I175,OFFSET(O175,-1,0,1,1)+J175-I175)</f>
        <v>5865.5</v>
      </c>
    </row>
    <row r="176" customFormat="false" ht="15" hidden="false" customHeight="false" outlineLevel="0" collapsed="false">
      <c r="A176" s="105" t="s">
        <v>412</v>
      </c>
      <c r="B176" s="106" t="n">
        <v>45100</v>
      </c>
      <c r="C176" s="110" t="s">
        <v>418</v>
      </c>
      <c r="D176" s="105" t="s">
        <v>514</v>
      </c>
      <c r="E176" s="105"/>
      <c r="F176" s="105"/>
      <c r="G176" s="108" t="s">
        <v>323</v>
      </c>
      <c r="H176" s="110" t="s">
        <v>415</v>
      </c>
      <c r="I176" s="109" t="n">
        <v>9.26</v>
      </c>
      <c r="J176" s="109"/>
      <c r="K176" s="102" t="n">
        <f aca="false">IF(OR(H176="c",H176="R"),I176,0)</f>
        <v>9.26</v>
      </c>
      <c r="L176" s="102" t="n">
        <f aca="false">IF(OR(H176="c",H176="R"),J176,0)</f>
        <v>0</v>
      </c>
      <c r="M176" s="103" t="n">
        <f aca="true">SUMIF(A$4:OFFSET(A176,0,0,1,1),"="&amp;A176,J$4:OFFSET(J176,0,0,1,1))-SUMIF(A$4:OFFSET(A176,0,0,1,1),"="&amp;A176,I$4:OFFSET(I176,0,0,1,1))</f>
        <v>402.85</v>
      </c>
      <c r="N176" s="103" t="n">
        <f aca="true">SUMIF(A$4:OFFSET(A176,0,0,1,1),"="&amp;A176,L$4:OFFSET(L176,0,0,1,1))-SUMIF(A$4:OFFSET(A176,0,0,1,1),"="&amp;A176,K$4:OFFSET(K176,0,0,1,1))</f>
        <v>402.85</v>
      </c>
      <c r="O176" s="104" t="n">
        <f aca="true">IF(ISERROR(OFFSET(O176,-1,0,1,1)+J176-I176),J176-I176,OFFSET(O176,-1,0,1,1)+J176-I176)</f>
        <v>5856.24</v>
      </c>
    </row>
    <row r="177" customFormat="false" ht="15" hidden="false" customHeight="false" outlineLevel="0" collapsed="false">
      <c r="A177" s="97" t="s">
        <v>373</v>
      </c>
      <c r="B177" s="98" t="n">
        <v>45100</v>
      </c>
      <c r="C177" s="110" t="s">
        <v>418</v>
      </c>
      <c r="D177" s="105" t="s">
        <v>515</v>
      </c>
      <c r="E177" s="100"/>
      <c r="F177" s="100"/>
      <c r="G177" s="100" t="s">
        <v>95</v>
      </c>
      <c r="H177" s="99" t="s">
        <v>415</v>
      </c>
      <c r="I177" s="101" t="n">
        <v>10</v>
      </c>
      <c r="J177" s="101"/>
      <c r="K177" s="102" t="n">
        <f aca="false">IF(OR(H177="c",H177="R"),I177,0)</f>
        <v>10</v>
      </c>
      <c r="L177" s="102" t="n">
        <f aca="false">IF(OR(H177="c",H177="R"),J177,0)</f>
        <v>0</v>
      </c>
      <c r="M177" s="103" t="n">
        <f aca="true">SUMIF(A$4:OFFSET(A177,0,0,1,1),"="&amp;A177,J$4:OFFSET(J177,0,0,1,1))-SUMIF(A$4:OFFSET(A177,0,0,1,1),"="&amp;A177,I$4:OFFSET(I177,0,0,1,1))</f>
        <v>1079.3</v>
      </c>
      <c r="N177" s="103" t="n">
        <f aca="true">SUMIF(A$4:OFFSET(A177,0,0,1,1),"="&amp;A177,L$4:OFFSET(L177,0,0,1,1))-SUMIF(A$4:OFFSET(A177,0,0,1,1),"="&amp;A177,K$4:OFFSET(K177,0,0,1,1))</f>
        <v>1079.3</v>
      </c>
      <c r="O177" s="104" t="n">
        <f aca="true">IF(ISERROR(OFFSET(O177,-1,0,1,1)+J177-I177),J177-I177,OFFSET(O177,-1,0,1,1)+J177-I177)</f>
        <v>5846.24</v>
      </c>
    </row>
    <row r="178" customFormat="false" ht="15" hidden="false" customHeight="false" outlineLevel="0" collapsed="false">
      <c r="A178" s="105" t="s">
        <v>392</v>
      </c>
      <c r="B178" s="98" t="n">
        <v>45100</v>
      </c>
      <c r="C178" s="110" t="s">
        <v>418</v>
      </c>
      <c r="D178" s="105" t="s">
        <v>515</v>
      </c>
      <c r="E178" s="105"/>
      <c r="F178" s="105"/>
      <c r="G178" s="100" t="s">
        <v>95</v>
      </c>
      <c r="H178" s="99" t="s">
        <v>415</v>
      </c>
      <c r="I178" s="101"/>
      <c r="J178" s="109" t="n">
        <v>10</v>
      </c>
      <c r="K178" s="102" t="n">
        <f aca="false">IF(OR(H178="c",H178="R"),I178,0)</f>
        <v>0</v>
      </c>
      <c r="L178" s="102" t="n">
        <f aca="false">IF(OR(H178="c",H178="R"),J178,0)</f>
        <v>10</v>
      </c>
      <c r="M178" s="103" t="n">
        <f aca="true">SUMIF(A$4:OFFSET(A178,0,0,1,1),"="&amp;A178,J$4:OFFSET(J178,0,0,1,1))-SUMIF(A$4:OFFSET(A178,0,0,1,1),"="&amp;A178,I$4:OFFSET(I178,0,0,1,1))</f>
        <v>10.1</v>
      </c>
      <c r="N178" s="103" t="n">
        <f aca="true">SUMIF(A$4:OFFSET(A178,0,0,1,1),"="&amp;A178,L$4:OFFSET(L178,0,0,1,1))-SUMIF(A$4:OFFSET(A178,0,0,1,1),"="&amp;A178,K$4:OFFSET(K178,0,0,1,1))</f>
        <v>10.1</v>
      </c>
      <c r="O178" s="104" t="n">
        <f aca="true">IF(ISERROR(OFFSET(O178,-1,0,1,1)+J178-I178),J178-I178,OFFSET(O178,-1,0,1,1)+J178-I178)</f>
        <v>5856.24</v>
      </c>
    </row>
    <row r="179" customFormat="false" ht="15" hidden="false" customHeight="false" outlineLevel="0" collapsed="false">
      <c r="A179" s="105" t="s">
        <v>412</v>
      </c>
      <c r="B179" s="98" t="n">
        <v>45101</v>
      </c>
      <c r="C179" s="110" t="s">
        <v>418</v>
      </c>
      <c r="D179" s="105" t="s">
        <v>516</v>
      </c>
      <c r="E179" s="105"/>
      <c r="F179" s="105"/>
      <c r="G179" s="108" t="s">
        <v>517</v>
      </c>
      <c r="H179" s="99" t="s">
        <v>415</v>
      </c>
      <c r="I179" s="109" t="n">
        <v>5.8</v>
      </c>
      <c r="J179" s="109"/>
      <c r="K179" s="102" t="n">
        <f aca="false">IF(OR(H179="c",H179="R"),I179,0)</f>
        <v>5.8</v>
      </c>
      <c r="L179" s="102" t="n">
        <f aca="false">IF(OR(H179="c",H179="R"),J179,0)</f>
        <v>0</v>
      </c>
      <c r="M179" s="103" t="n">
        <f aca="true">SUMIF(A$4:OFFSET(A179,0,0,1,1),"="&amp;A179,J$4:OFFSET(J179,0,0,1,1))-SUMIF(A$4:OFFSET(A179,0,0,1,1),"="&amp;A179,I$4:OFFSET(I179,0,0,1,1))</f>
        <v>397.050000000001</v>
      </c>
      <c r="N179" s="103" t="n">
        <f aca="true">SUMIF(A$4:OFFSET(A179,0,0,1,1),"="&amp;A179,L$4:OFFSET(L179,0,0,1,1))-SUMIF(A$4:OFFSET(A179,0,0,1,1),"="&amp;A179,K$4:OFFSET(K179,0,0,1,1))</f>
        <v>397.050000000001</v>
      </c>
      <c r="O179" s="104" t="n">
        <f aca="true">IF(ISERROR(OFFSET(O179,-1,0,1,1)+J179-I179),J179-I179,OFFSET(O179,-1,0,1,1)+J179-I179)</f>
        <v>5850.44</v>
      </c>
    </row>
    <row r="180" customFormat="false" ht="15" hidden="false" customHeight="false" outlineLevel="0" collapsed="false">
      <c r="A180" s="105" t="s">
        <v>412</v>
      </c>
      <c r="B180" s="98" t="n">
        <v>45101</v>
      </c>
      <c r="C180" s="110" t="s">
        <v>418</v>
      </c>
      <c r="D180" s="105" t="s">
        <v>516</v>
      </c>
      <c r="E180" s="105"/>
      <c r="F180" s="105"/>
      <c r="G180" s="108" t="s">
        <v>517</v>
      </c>
      <c r="H180" s="99" t="s">
        <v>415</v>
      </c>
      <c r="I180" s="109" t="n">
        <v>5</v>
      </c>
      <c r="J180" s="109"/>
      <c r="K180" s="102" t="n">
        <f aca="false">IF(OR(H180="c",H180="R"),I180,0)</f>
        <v>5</v>
      </c>
      <c r="L180" s="102" t="n">
        <f aca="false">IF(OR(H180="c",H180="R"),J180,0)</f>
        <v>0</v>
      </c>
      <c r="M180" s="103" t="n">
        <f aca="true">SUMIF(A$4:OFFSET(A180,0,0,1,1),"="&amp;A180,J$4:OFFSET(J180,0,0,1,1))-SUMIF(A$4:OFFSET(A180,0,0,1,1),"="&amp;A180,I$4:OFFSET(I180,0,0,1,1))</f>
        <v>392.050000000001</v>
      </c>
      <c r="N180" s="103" t="n">
        <f aca="true">SUMIF(A$4:OFFSET(A180,0,0,1,1),"="&amp;A180,L$4:OFFSET(L180,0,0,1,1))-SUMIF(A$4:OFFSET(A180,0,0,1,1),"="&amp;A180,K$4:OFFSET(K180,0,0,1,1))</f>
        <v>392.050000000001</v>
      </c>
      <c r="O180" s="104" t="n">
        <f aca="true">IF(ISERROR(OFFSET(O180,-1,0,1,1)+J180-I180),J180-I180,OFFSET(O180,-1,0,1,1)+J180-I180)</f>
        <v>5845.44</v>
      </c>
    </row>
    <row r="181" customFormat="false" ht="15" hidden="false" customHeight="false" outlineLevel="0" collapsed="false">
      <c r="A181" s="105" t="s">
        <v>392</v>
      </c>
      <c r="B181" s="98" t="n">
        <v>45101</v>
      </c>
      <c r="C181" s="110" t="s">
        <v>418</v>
      </c>
      <c r="D181" s="105" t="s">
        <v>518</v>
      </c>
      <c r="E181" s="105"/>
      <c r="F181" s="105"/>
      <c r="G181" s="108" t="s">
        <v>324</v>
      </c>
      <c r="H181" s="99" t="s">
        <v>415</v>
      </c>
      <c r="I181" s="109" t="n">
        <v>2.6</v>
      </c>
      <c r="J181" s="109"/>
      <c r="K181" s="102" t="n">
        <f aca="false">IF(OR(H181="c",H181="R"),I181,0)</f>
        <v>2.6</v>
      </c>
      <c r="L181" s="102" t="n">
        <f aca="false">IF(OR(H181="c",H181="R"),J181,0)</f>
        <v>0</v>
      </c>
      <c r="M181" s="103" t="n">
        <f aca="true">SUMIF(A$4:OFFSET(A181,0,0,1,1),"="&amp;A181,J$4:OFFSET(J181,0,0,1,1))-SUMIF(A$4:OFFSET(A181,0,0,1,1),"="&amp;A181,I$4:OFFSET(I181,0,0,1,1))</f>
        <v>7.5</v>
      </c>
      <c r="N181" s="103" t="n">
        <f aca="true">SUMIF(A$4:OFFSET(A181,0,0,1,1),"="&amp;A181,L$4:OFFSET(L181,0,0,1,1))-SUMIF(A$4:OFFSET(A181,0,0,1,1),"="&amp;A181,K$4:OFFSET(K181,0,0,1,1))</f>
        <v>7.5</v>
      </c>
      <c r="O181" s="104" t="n">
        <f aca="true">IF(ISERROR(OFFSET(O181,-1,0,1,1)+J181-I181),J181-I181,OFFSET(O181,-1,0,1,1)+J181-I181)</f>
        <v>5842.84</v>
      </c>
    </row>
    <row r="182" customFormat="false" ht="15" hidden="false" customHeight="false" outlineLevel="0" collapsed="false">
      <c r="A182" s="105" t="s">
        <v>392</v>
      </c>
      <c r="B182" s="98" t="n">
        <v>45101</v>
      </c>
      <c r="C182" s="110" t="s">
        <v>418</v>
      </c>
      <c r="D182" s="105" t="s">
        <v>491</v>
      </c>
      <c r="E182" s="105"/>
      <c r="F182" s="105"/>
      <c r="G182" s="108" t="s">
        <v>324</v>
      </c>
      <c r="H182" s="99" t="s">
        <v>415</v>
      </c>
      <c r="I182" s="109" t="n">
        <v>1.5</v>
      </c>
      <c r="J182" s="109"/>
      <c r="K182" s="102" t="n">
        <f aca="false">IF(OR(H182="c",H182="R"),I182,0)</f>
        <v>1.5</v>
      </c>
      <c r="L182" s="102" t="n">
        <f aca="false">IF(OR(H182="c",H182="R"),J182,0)</f>
        <v>0</v>
      </c>
      <c r="M182" s="103" t="n">
        <f aca="true">SUMIF(A$4:OFFSET(A182,0,0,1,1),"="&amp;A182,J$4:OFFSET(J182,0,0,1,1))-SUMIF(A$4:OFFSET(A182,0,0,1,1),"="&amp;A182,I$4:OFFSET(I182,0,0,1,1))</f>
        <v>6</v>
      </c>
      <c r="N182" s="103" t="n">
        <f aca="true">SUMIF(A$4:OFFSET(A182,0,0,1,1),"="&amp;A182,L$4:OFFSET(L182,0,0,1,1))-SUMIF(A$4:OFFSET(A182,0,0,1,1),"="&amp;A182,K$4:OFFSET(K182,0,0,1,1))</f>
        <v>6</v>
      </c>
      <c r="O182" s="104" t="n">
        <f aca="true">IF(ISERROR(OFFSET(O182,-1,0,1,1)+J182-I182),J182-I182,OFFSET(O182,-1,0,1,1)+J182-I182)</f>
        <v>5841.34</v>
      </c>
    </row>
    <row r="183" customFormat="false" ht="15" hidden="false" customHeight="false" outlineLevel="0" collapsed="false">
      <c r="A183" s="105" t="s">
        <v>412</v>
      </c>
      <c r="B183" s="98" t="n">
        <v>45101</v>
      </c>
      <c r="C183" s="110" t="s">
        <v>418</v>
      </c>
      <c r="D183" s="105" t="s">
        <v>519</v>
      </c>
      <c r="E183" s="105"/>
      <c r="F183" s="105"/>
      <c r="G183" s="108" t="s">
        <v>95</v>
      </c>
      <c r="H183" s="99" t="s">
        <v>415</v>
      </c>
      <c r="I183" s="109" t="n">
        <v>12.54</v>
      </c>
      <c r="J183" s="109"/>
      <c r="K183" s="102" t="n">
        <f aca="false">IF(OR(H183="c",H183="R"),I183,0)</f>
        <v>12.54</v>
      </c>
      <c r="L183" s="102" t="n">
        <f aca="false">IF(OR(H183="c",H183="R"),J183,0)</f>
        <v>0</v>
      </c>
      <c r="M183" s="103" t="n">
        <f aca="true">SUMIF(A$4:OFFSET(A183,0,0,1,1),"="&amp;A183,J$4:OFFSET(J183,0,0,1,1))-SUMIF(A$4:OFFSET(A183,0,0,1,1),"="&amp;A183,I$4:OFFSET(I183,0,0,1,1))</f>
        <v>379.51</v>
      </c>
      <c r="N183" s="103" t="n">
        <f aca="true">SUMIF(A$4:OFFSET(A183,0,0,1,1),"="&amp;A183,L$4:OFFSET(L183,0,0,1,1))-SUMIF(A$4:OFFSET(A183,0,0,1,1),"="&amp;A183,K$4:OFFSET(K183,0,0,1,1))</f>
        <v>379.51</v>
      </c>
      <c r="O183" s="104" t="n">
        <f aca="true">IF(ISERROR(OFFSET(O183,-1,0,1,1)+J183-I183),J183-I183,OFFSET(O183,-1,0,1,1)+J183-I183)</f>
        <v>5828.8</v>
      </c>
    </row>
    <row r="184" customFormat="false" ht="15" hidden="false" customHeight="false" outlineLevel="0" collapsed="false">
      <c r="A184" s="105" t="s">
        <v>373</v>
      </c>
      <c r="B184" s="98" t="n">
        <v>45101</v>
      </c>
      <c r="C184" s="110" t="s">
        <v>418</v>
      </c>
      <c r="D184" s="105" t="s">
        <v>519</v>
      </c>
      <c r="E184" s="105"/>
      <c r="F184" s="105"/>
      <c r="G184" s="108" t="s">
        <v>95</v>
      </c>
      <c r="H184" s="99" t="s">
        <v>415</v>
      </c>
      <c r="I184" s="109"/>
      <c r="J184" s="109" t="n">
        <v>12.54</v>
      </c>
      <c r="K184" s="102" t="n">
        <f aca="false">IF(OR(H184="c",H184="R"),I184,0)</f>
        <v>0</v>
      </c>
      <c r="L184" s="102" t="n">
        <f aca="false">IF(OR(H184="c",H184="R"),J184,0)</f>
        <v>12.54</v>
      </c>
      <c r="M184" s="103" t="n">
        <f aca="true">SUMIF(A$4:OFFSET(A184,0,0,1,1),"="&amp;A184,J$4:OFFSET(J184,0,0,1,1))-SUMIF(A$4:OFFSET(A184,0,0,1,1),"="&amp;A184,I$4:OFFSET(I184,0,0,1,1))</f>
        <v>1091.84</v>
      </c>
      <c r="N184" s="103" t="n">
        <f aca="true">SUMIF(A$4:OFFSET(A184,0,0,1,1),"="&amp;A184,L$4:OFFSET(L184,0,0,1,1))-SUMIF(A$4:OFFSET(A184,0,0,1,1),"="&amp;A184,K$4:OFFSET(K184,0,0,1,1))</f>
        <v>1091.84</v>
      </c>
      <c r="O184" s="104" t="n">
        <f aca="true">IF(ISERROR(OFFSET(O184,-1,0,1,1)+J184-I184),J184-I184,OFFSET(O184,-1,0,1,1)+J184-I184)</f>
        <v>5841.34</v>
      </c>
    </row>
    <row r="185" customFormat="false" ht="15" hidden="false" customHeight="false" outlineLevel="0" collapsed="false">
      <c r="A185" s="105" t="s">
        <v>373</v>
      </c>
      <c r="B185" s="98" t="n">
        <v>45101</v>
      </c>
      <c r="C185" s="110" t="s">
        <v>418</v>
      </c>
      <c r="D185" s="105" t="s">
        <v>520</v>
      </c>
      <c r="E185" s="105"/>
      <c r="F185" s="105"/>
      <c r="G185" s="108" t="s">
        <v>95</v>
      </c>
      <c r="H185" s="99" t="s">
        <v>415</v>
      </c>
      <c r="I185" s="109" t="n">
        <v>2</v>
      </c>
      <c r="J185" s="109"/>
      <c r="K185" s="102" t="n">
        <f aca="false">IF(OR(H185="c",H185="R"),I185,0)</f>
        <v>2</v>
      </c>
      <c r="L185" s="102" t="n">
        <f aca="false">IF(OR(H185="c",H185="R"),J185,0)</f>
        <v>0</v>
      </c>
      <c r="M185" s="103" t="n">
        <f aca="true">SUMIF(A$4:OFFSET(A185,0,0,1,1),"="&amp;A185,J$4:OFFSET(J185,0,0,1,1))-SUMIF(A$4:OFFSET(A185,0,0,1,1),"="&amp;A185,I$4:OFFSET(I185,0,0,1,1))</f>
        <v>1089.84</v>
      </c>
      <c r="N185" s="103" t="n">
        <f aca="true">SUMIF(A$4:OFFSET(A185,0,0,1,1),"="&amp;A185,L$4:OFFSET(L185,0,0,1,1))-SUMIF(A$4:OFFSET(A185,0,0,1,1),"="&amp;A185,K$4:OFFSET(K185,0,0,1,1))</f>
        <v>1089.84</v>
      </c>
      <c r="O185" s="104" t="n">
        <f aca="true">IF(ISERROR(OFFSET(O185,-1,0,1,1)+J185-I185),J185-I185,OFFSET(O185,-1,0,1,1)+J185-I185)</f>
        <v>5839.34</v>
      </c>
    </row>
    <row r="186" customFormat="false" ht="15" hidden="false" customHeight="false" outlineLevel="0" collapsed="false">
      <c r="A186" s="105" t="s">
        <v>412</v>
      </c>
      <c r="B186" s="98" t="n">
        <v>45102</v>
      </c>
      <c r="C186" s="110" t="s">
        <v>418</v>
      </c>
      <c r="D186" s="105" t="s">
        <v>521</v>
      </c>
      <c r="E186" s="105"/>
      <c r="F186" s="105"/>
      <c r="G186" s="108" t="s">
        <v>324</v>
      </c>
      <c r="H186" s="99" t="s">
        <v>415</v>
      </c>
      <c r="I186" s="109" t="n">
        <v>2.73</v>
      </c>
      <c r="J186" s="109"/>
      <c r="K186" s="102" t="n">
        <f aca="false">IF(OR(H186="c",H186="R"),I186,0)</f>
        <v>2.73</v>
      </c>
      <c r="L186" s="102" t="n">
        <f aca="false">IF(OR(H186="c",H186="R"),J186,0)</f>
        <v>0</v>
      </c>
      <c r="M186" s="103" t="n">
        <f aca="true">SUMIF(A$4:OFFSET(A186,0,0,1,1),"="&amp;A186,J$4:OFFSET(J186,0,0,1,1))-SUMIF(A$4:OFFSET(A186,0,0,1,1),"="&amp;A186,I$4:OFFSET(I186,0,0,1,1))</f>
        <v>376.780000000001</v>
      </c>
      <c r="N186" s="103" t="n">
        <f aca="true">SUMIF(A$4:OFFSET(A186,0,0,1,1),"="&amp;A186,L$4:OFFSET(L186,0,0,1,1))-SUMIF(A$4:OFFSET(A186,0,0,1,1),"="&amp;A186,K$4:OFFSET(K186,0,0,1,1))</f>
        <v>376.780000000001</v>
      </c>
      <c r="O186" s="104" t="n">
        <f aca="true">IF(ISERROR(OFFSET(O186,-1,0,1,1)+J186-I186),J186-I186,OFFSET(O186,-1,0,1,1)+J186-I186)</f>
        <v>5836.61</v>
      </c>
    </row>
    <row r="187" customFormat="false" ht="15" hidden="false" customHeight="false" outlineLevel="0" collapsed="false">
      <c r="A187" s="105" t="s">
        <v>412</v>
      </c>
      <c r="B187" s="98" t="n">
        <v>45102</v>
      </c>
      <c r="C187" s="110" t="s">
        <v>418</v>
      </c>
      <c r="D187" s="105" t="s">
        <v>522</v>
      </c>
      <c r="E187" s="105"/>
      <c r="F187" s="105"/>
      <c r="G187" s="108" t="s">
        <v>336</v>
      </c>
      <c r="H187" s="99" t="s">
        <v>415</v>
      </c>
      <c r="I187" s="109" t="n">
        <v>2.09</v>
      </c>
      <c r="J187" s="109"/>
      <c r="K187" s="102" t="n">
        <f aca="false">IF(OR(H187="c",H187="R"),I187,0)</f>
        <v>2.09</v>
      </c>
      <c r="L187" s="102" t="n">
        <f aca="false">IF(OR(H187="c",H187="R"),J187,0)</f>
        <v>0</v>
      </c>
      <c r="M187" s="103" t="n">
        <f aca="true">SUMIF(A$4:OFFSET(A187,0,0,1,1),"="&amp;A187,J$4:OFFSET(J187,0,0,1,1))-SUMIF(A$4:OFFSET(A187,0,0,1,1),"="&amp;A187,I$4:OFFSET(I187,0,0,1,1))</f>
        <v>374.690000000001</v>
      </c>
      <c r="N187" s="103" t="n">
        <f aca="true">SUMIF(A$4:OFFSET(A187,0,0,1,1),"="&amp;A187,L$4:OFFSET(L187,0,0,1,1))-SUMIF(A$4:OFFSET(A187,0,0,1,1),"="&amp;A187,K$4:OFFSET(K187,0,0,1,1))</f>
        <v>374.690000000001</v>
      </c>
      <c r="O187" s="104" t="n">
        <f aca="true">IF(ISERROR(OFFSET(O187,-1,0,1,1)+J187-I187),J187-I187,OFFSET(O187,-1,0,1,1)+J187-I187)</f>
        <v>5834.52</v>
      </c>
    </row>
    <row r="188" customFormat="false" ht="15" hidden="false" customHeight="false" outlineLevel="0" collapsed="false">
      <c r="A188" s="105" t="s">
        <v>412</v>
      </c>
      <c r="B188" s="98" t="n">
        <v>45102</v>
      </c>
      <c r="C188" s="110" t="s">
        <v>418</v>
      </c>
      <c r="D188" s="105" t="s">
        <v>523</v>
      </c>
      <c r="E188" s="105"/>
      <c r="F188" s="105"/>
      <c r="G188" s="108" t="s">
        <v>324</v>
      </c>
      <c r="H188" s="99" t="s">
        <v>415</v>
      </c>
      <c r="I188" s="109" t="n">
        <v>6</v>
      </c>
      <c r="J188" s="109"/>
      <c r="K188" s="102" t="n">
        <f aca="false">IF(OR(H188="c",H188="R"),I188,0)</f>
        <v>6</v>
      </c>
      <c r="L188" s="102" t="n">
        <f aca="false">IF(OR(H188="c",H188="R"),J188,0)</f>
        <v>0</v>
      </c>
      <c r="M188" s="103" t="n">
        <f aca="true">SUMIF(A$4:OFFSET(A188,0,0,1,1),"="&amp;A188,J$4:OFFSET(J188,0,0,1,1))-SUMIF(A$4:OFFSET(A188,0,0,1,1),"="&amp;A188,I$4:OFFSET(I188,0,0,1,1))</f>
        <v>368.690000000001</v>
      </c>
      <c r="N188" s="103" t="n">
        <f aca="true">SUMIF(A$4:OFFSET(A188,0,0,1,1),"="&amp;A188,L$4:OFFSET(L188,0,0,1,1))-SUMIF(A$4:OFFSET(A188,0,0,1,1),"="&amp;A188,K$4:OFFSET(K188,0,0,1,1))</f>
        <v>368.690000000001</v>
      </c>
      <c r="O188" s="104" t="n">
        <f aca="true">IF(ISERROR(OFFSET(O188,-1,0,1,1)+J188-I188),J188-I188,OFFSET(O188,-1,0,1,1)+J188-I188)</f>
        <v>5828.52</v>
      </c>
    </row>
    <row r="189" customFormat="false" ht="15" hidden="false" customHeight="false" outlineLevel="0" collapsed="false">
      <c r="A189" s="105" t="s">
        <v>412</v>
      </c>
      <c r="B189" s="98" t="n">
        <v>45103</v>
      </c>
      <c r="C189" s="110" t="s">
        <v>418</v>
      </c>
      <c r="D189" s="105" t="s">
        <v>420</v>
      </c>
      <c r="E189" s="105"/>
      <c r="F189" s="105"/>
      <c r="G189" s="108" t="s">
        <v>323</v>
      </c>
      <c r="H189" s="99" t="s">
        <v>415</v>
      </c>
      <c r="I189" s="109" t="n">
        <v>1.62</v>
      </c>
      <c r="J189" s="109"/>
      <c r="K189" s="102" t="n">
        <f aca="false">IF(OR(H189="c",H189="R"),I189,0)</f>
        <v>1.62</v>
      </c>
      <c r="L189" s="102" t="n">
        <f aca="false">IF(OR(H189="c",H189="R"),J189,0)</f>
        <v>0</v>
      </c>
      <c r="M189" s="103" t="n">
        <f aca="true">SUMIF(A$4:OFFSET(A189,0,0,1,1),"="&amp;A189,J$4:OFFSET(J189,0,0,1,1))-SUMIF(A$4:OFFSET(A189,0,0,1,1),"="&amp;A189,I$4:OFFSET(I189,0,0,1,1))</f>
        <v>367.070000000002</v>
      </c>
      <c r="N189" s="103" t="n">
        <f aca="true">SUMIF(A$4:OFFSET(A189,0,0,1,1),"="&amp;A189,L$4:OFFSET(L189,0,0,1,1))-SUMIF(A$4:OFFSET(A189,0,0,1,1),"="&amp;A189,K$4:OFFSET(K189,0,0,1,1))</f>
        <v>367.070000000002</v>
      </c>
      <c r="O189" s="104" t="n">
        <f aca="true">IF(ISERROR(OFFSET(O189,-1,0,1,1)+J189-I189),J189-I189,OFFSET(O189,-1,0,1,1)+J189-I189)</f>
        <v>5826.9</v>
      </c>
    </row>
    <row r="190" customFormat="false" ht="15" hidden="false" customHeight="false" outlineLevel="0" collapsed="false">
      <c r="A190" s="105" t="s">
        <v>412</v>
      </c>
      <c r="B190" s="98" t="n">
        <v>45104</v>
      </c>
      <c r="C190" s="110" t="s">
        <v>418</v>
      </c>
      <c r="D190" s="105" t="s">
        <v>524</v>
      </c>
      <c r="E190" s="105"/>
      <c r="F190" s="105"/>
      <c r="G190" s="108" t="s">
        <v>324</v>
      </c>
      <c r="H190" s="99" t="s">
        <v>415</v>
      </c>
      <c r="I190" s="109" t="n">
        <v>6</v>
      </c>
      <c r="J190" s="109"/>
      <c r="K190" s="102" t="n">
        <f aca="false">IF(OR(H190="c",H190="R"),I190,0)</f>
        <v>6</v>
      </c>
      <c r="L190" s="102" t="n">
        <f aca="false">IF(OR(H190="c",H190="R"),J190,0)</f>
        <v>0</v>
      </c>
      <c r="M190" s="103" t="n">
        <f aca="true">SUMIF(A$4:OFFSET(A190,0,0,1,1),"="&amp;A190,J$4:OFFSET(J190,0,0,1,1))-SUMIF(A$4:OFFSET(A190,0,0,1,1),"="&amp;A190,I$4:OFFSET(I190,0,0,1,1))</f>
        <v>361.070000000002</v>
      </c>
      <c r="N190" s="103" t="n">
        <f aca="true">SUMIF(A$4:OFFSET(A190,0,0,1,1),"="&amp;A190,L$4:OFFSET(L190,0,0,1,1))-SUMIF(A$4:OFFSET(A190,0,0,1,1),"="&amp;A190,K$4:OFFSET(K190,0,0,1,1))</f>
        <v>361.070000000002</v>
      </c>
      <c r="O190" s="104" t="n">
        <f aca="true">IF(ISERROR(OFFSET(O190,-1,0,1,1)+J190-I190),J190-I190,OFFSET(O190,-1,0,1,1)+J190-I190)</f>
        <v>5820.9</v>
      </c>
    </row>
    <row r="191" customFormat="false" ht="15" hidden="false" customHeight="false" outlineLevel="0" collapsed="false">
      <c r="A191" s="105" t="s">
        <v>373</v>
      </c>
      <c r="B191" s="98" t="n">
        <v>45104</v>
      </c>
      <c r="C191" s="110" t="s">
        <v>418</v>
      </c>
      <c r="D191" s="105" t="s">
        <v>525</v>
      </c>
      <c r="E191" s="105"/>
      <c r="F191" s="105"/>
      <c r="G191" s="108" t="s">
        <v>95</v>
      </c>
      <c r="H191" s="99" t="s">
        <v>415</v>
      </c>
      <c r="I191" s="109"/>
      <c r="J191" s="109" t="n">
        <v>3</v>
      </c>
      <c r="K191" s="102" t="n">
        <f aca="false">IF(OR(H191="c",H191="R"),I191,0)</f>
        <v>0</v>
      </c>
      <c r="L191" s="102" t="n">
        <f aca="false">IF(OR(H191="c",H191="R"),J191,0)</f>
        <v>3</v>
      </c>
      <c r="M191" s="103" t="n">
        <f aca="true">SUMIF(A$4:OFFSET(A191,0,0,1,1),"="&amp;A191,J$4:OFFSET(J191,0,0,1,1))-SUMIF(A$4:OFFSET(A191,0,0,1,1),"="&amp;A191,I$4:OFFSET(I191,0,0,1,1))</f>
        <v>1092.84</v>
      </c>
      <c r="N191" s="103" t="n">
        <f aca="true">SUMIF(A$4:OFFSET(A191,0,0,1,1),"="&amp;A191,L$4:OFFSET(L191,0,0,1,1))-SUMIF(A$4:OFFSET(A191,0,0,1,1),"="&amp;A191,K$4:OFFSET(K191,0,0,1,1))</f>
        <v>1092.84</v>
      </c>
      <c r="O191" s="104" t="n">
        <f aca="true">IF(ISERROR(OFFSET(O191,-1,0,1,1)+J191-I191),J191-I191,OFFSET(O191,-1,0,1,1)+J191-I191)</f>
        <v>5823.9</v>
      </c>
    </row>
    <row r="192" customFormat="false" ht="15" hidden="false" customHeight="false" outlineLevel="0" collapsed="false">
      <c r="A192" s="105" t="s">
        <v>391</v>
      </c>
      <c r="B192" s="98" t="n">
        <v>45104</v>
      </c>
      <c r="C192" s="110" t="s">
        <v>418</v>
      </c>
      <c r="D192" s="105" t="s">
        <v>526</v>
      </c>
      <c r="E192" s="105"/>
      <c r="F192" s="105"/>
      <c r="G192" s="108" t="s">
        <v>332</v>
      </c>
      <c r="H192" s="99" t="s">
        <v>415</v>
      </c>
      <c r="I192" s="109" t="n">
        <v>8.9</v>
      </c>
      <c r="J192" s="109"/>
      <c r="K192" s="102" t="n">
        <f aca="false">IF(OR(H192="c",H192="R"),I192,0)</f>
        <v>8.9</v>
      </c>
      <c r="L192" s="102" t="n">
        <f aca="false">IF(OR(H192="c",H192="R"),J192,0)</f>
        <v>0</v>
      </c>
      <c r="M192" s="103" t="n">
        <f aca="true">SUMIF(A$4:OFFSET(A192,0,0,1,1),"="&amp;A192,J$4:OFFSET(J192,0,0,1,1))-SUMIF(A$4:OFFSET(A192,0,0,1,1),"="&amp;A192,I$4:OFFSET(I192,0,0,1,1))</f>
        <v>352.17</v>
      </c>
      <c r="N192" s="103" t="n">
        <f aca="true">SUMIF(A$4:OFFSET(A192,0,0,1,1),"="&amp;A192,L$4:OFFSET(L192,0,0,1,1))-SUMIF(A$4:OFFSET(A192,0,0,1,1),"="&amp;A192,K$4:OFFSET(K192,0,0,1,1))</f>
        <v>352.17</v>
      </c>
      <c r="O192" s="104" t="n">
        <f aca="true">IF(ISERROR(OFFSET(O192,-1,0,1,1)+J192-I192),J192-I192,OFFSET(O192,-1,0,1,1)+J192-I192)</f>
        <v>5815</v>
      </c>
    </row>
    <row r="193" customFormat="false" ht="15" hidden="false" customHeight="false" outlineLevel="0" collapsed="false">
      <c r="A193" s="105" t="s">
        <v>391</v>
      </c>
      <c r="B193" s="98" t="n">
        <v>45104</v>
      </c>
      <c r="C193" s="110" t="s">
        <v>418</v>
      </c>
      <c r="D193" s="105" t="s">
        <v>430</v>
      </c>
      <c r="E193" s="105"/>
      <c r="F193" s="105"/>
      <c r="G193" s="108" t="s">
        <v>323</v>
      </c>
      <c r="H193" s="99" t="s">
        <v>415</v>
      </c>
      <c r="I193" s="109" t="n">
        <v>62.98</v>
      </c>
      <c r="J193" s="109"/>
      <c r="K193" s="102" t="n">
        <f aca="false">IF(OR(H193="c",H193="R"),I193,0)</f>
        <v>62.98</v>
      </c>
      <c r="L193" s="102" t="n">
        <f aca="false">IF(OR(H193="c",H193="R"),J193,0)</f>
        <v>0</v>
      </c>
      <c r="M193" s="103" t="n">
        <f aca="true">SUMIF(A$4:OFFSET(A193,0,0,1,1),"="&amp;A193,J$4:OFFSET(J193,0,0,1,1))-SUMIF(A$4:OFFSET(A193,0,0,1,1),"="&amp;A193,I$4:OFFSET(I193,0,0,1,1))</f>
        <v>289.190000000001</v>
      </c>
      <c r="N193" s="103" t="n">
        <f aca="true">SUMIF(A$4:OFFSET(A193,0,0,1,1),"="&amp;A193,L$4:OFFSET(L193,0,0,1,1))-SUMIF(A$4:OFFSET(A193,0,0,1,1),"="&amp;A193,K$4:OFFSET(K193,0,0,1,1))</f>
        <v>289.190000000001</v>
      </c>
      <c r="O193" s="104" t="n">
        <f aca="true">IF(ISERROR(OFFSET(O193,-1,0,1,1)+J193-I193),J193-I193,OFFSET(O193,-1,0,1,1)+J193-I193)</f>
        <v>5752.02</v>
      </c>
    </row>
    <row r="194" customFormat="false" ht="15" hidden="false" customHeight="false" outlineLevel="0" collapsed="false">
      <c r="A194" s="105" t="s">
        <v>391</v>
      </c>
      <c r="B194" s="98" t="n">
        <v>45106</v>
      </c>
      <c r="C194" s="110" t="s">
        <v>418</v>
      </c>
      <c r="D194" s="105" t="s">
        <v>527</v>
      </c>
      <c r="E194" s="105"/>
      <c r="F194" s="105"/>
      <c r="G194" s="108" t="s">
        <v>324</v>
      </c>
      <c r="H194" s="99" t="s">
        <v>415</v>
      </c>
      <c r="I194" s="109" t="n">
        <v>12</v>
      </c>
      <c r="J194" s="109"/>
      <c r="K194" s="102" t="n">
        <f aca="false">IF(OR(H194="c",H194="R"),I194,0)</f>
        <v>12</v>
      </c>
      <c r="L194" s="102" t="n">
        <f aca="false">IF(OR(H194="c",H194="R"),J194,0)</f>
        <v>0</v>
      </c>
      <c r="M194" s="103" t="n">
        <f aca="true">SUMIF(A$4:OFFSET(A194,0,0,1,1),"="&amp;A194,J$4:OFFSET(J194,0,0,1,1))-SUMIF(A$4:OFFSET(A194,0,0,1,1),"="&amp;A194,I$4:OFFSET(I194,0,0,1,1))</f>
        <v>277.190000000001</v>
      </c>
      <c r="N194" s="103" t="n">
        <f aca="true">SUMIF(A$4:OFFSET(A194,0,0,1,1),"="&amp;A194,L$4:OFFSET(L194,0,0,1,1))-SUMIF(A$4:OFFSET(A194,0,0,1,1),"="&amp;A194,K$4:OFFSET(K194,0,0,1,1))</f>
        <v>277.190000000001</v>
      </c>
      <c r="O194" s="104" t="n">
        <f aca="true">IF(ISERROR(OFFSET(O194,-1,0,1,1)+J194-I194),J194-I194,OFFSET(O194,-1,0,1,1)+J194-I194)</f>
        <v>5740.02</v>
      </c>
    </row>
    <row r="195" customFormat="false" ht="15" hidden="false" customHeight="false" outlineLevel="0" collapsed="false">
      <c r="A195" s="105" t="s">
        <v>391</v>
      </c>
      <c r="B195" s="98" t="n">
        <v>45106</v>
      </c>
      <c r="C195" s="110" t="s">
        <v>418</v>
      </c>
      <c r="D195" s="105" t="s">
        <v>437</v>
      </c>
      <c r="E195" s="105"/>
      <c r="F195" s="105"/>
      <c r="G195" s="108" t="s">
        <v>323</v>
      </c>
      <c r="H195" s="99" t="s">
        <v>415</v>
      </c>
      <c r="I195" s="109" t="n">
        <v>10.51</v>
      </c>
      <c r="J195" s="109"/>
      <c r="K195" s="102" t="n">
        <f aca="false">IF(OR(H195="c",H195="R"),I195,0)</f>
        <v>10.51</v>
      </c>
      <c r="L195" s="102" t="n">
        <f aca="false">IF(OR(H195="c",H195="R"),J195,0)</f>
        <v>0</v>
      </c>
      <c r="M195" s="103" t="n">
        <f aca="true">SUMIF(A$4:OFFSET(A195,0,0,1,1),"="&amp;A195,J$4:OFFSET(J195,0,0,1,1))-SUMIF(A$4:OFFSET(A195,0,0,1,1),"="&amp;A195,I$4:OFFSET(I195,0,0,1,1))</f>
        <v>266.68</v>
      </c>
      <c r="N195" s="103" t="n">
        <f aca="true">SUMIF(A$4:OFFSET(A195,0,0,1,1),"="&amp;A195,L$4:OFFSET(L195,0,0,1,1))-SUMIF(A$4:OFFSET(A195,0,0,1,1),"="&amp;A195,K$4:OFFSET(K195,0,0,1,1))</f>
        <v>266.68</v>
      </c>
      <c r="O195" s="104" t="n">
        <f aca="true">IF(ISERROR(OFFSET(O195,-1,0,1,1)+J195-I195),J195-I195,OFFSET(O195,-1,0,1,1)+J195-I195)</f>
        <v>5729.51</v>
      </c>
    </row>
    <row r="196" customFormat="false" ht="15" hidden="false" customHeight="false" outlineLevel="0" collapsed="false">
      <c r="A196" s="105" t="s">
        <v>391</v>
      </c>
      <c r="B196" s="106" t="n">
        <v>45107</v>
      </c>
      <c r="C196" s="110" t="s">
        <v>418</v>
      </c>
      <c r="D196" s="105" t="s">
        <v>295</v>
      </c>
      <c r="E196" s="105"/>
      <c r="F196" s="105"/>
      <c r="G196" s="108" t="s">
        <v>295</v>
      </c>
      <c r="H196" s="99" t="s">
        <v>415</v>
      </c>
      <c r="I196" s="109"/>
      <c r="J196" s="109" t="n">
        <v>2711.74</v>
      </c>
      <c r="K196" s="102" t="n">
        <f aca="false">IF(OR(H196="c",H196="R"),I196,0)</f>
        <v>0</v>
      </c>
      <c r="L196" s="102" t="n">
        <f aca="false">IF(OR(H196="c",H196="R"),J196,0)</f>
        <v>2711.74</v>
      </c>
      <c r="M196" s="103" t="n">
        <f aca="true">SUMIF(A$4:OFFSET(A196,0,0,1,1),"="&amp;A196,J$4:OFFSET(J196,0,0,1,1))-SUMIF(A$4:OFFSET(A196,0,0,1,1),"="&amp;A196,I$4:OFFSET(I196,0,0,1,1))</f>
        <v>2978.42</v>
      </c>
      <c r="N196" s="103" t="n">
        <f aca="true">SUMIF(A$4:OFFSET(A196,0,0,1,1),"="&amp;A196,L$4:OFFSET(L196,0,0,1,1))-SUMIF(A$4:OFFSET(A196,0,0,1,1),"="&amp;A196,K$4:OFFSET(K196,0,0,1,1))</f>
        <v>2978.42</v>
      </c>
      <c r="O196" s="104" t="n">
        <f aca="true">IF(ISERROR(OFFSET(O196,-1,0,1,1)+J196-I196),J196-I196,OFFSET(O196,-1,0,1,1)+J196-I196)</f>
        <v>8441.25</v>
      </c>
    </row>
    <row r="197" customFormat="false" ht="15" hidden="false" customHeight="false" outlineLevel="0" collapsed="false">
      <c r="A197" s="105" t="s">
        <v>391</v>
      </c>
      <c r="B197" s="106" t="n">
        <v>45108</v>
      </c>
      <c r="C197" s="110" t="s">
        <v>418</v>
      </c>
      <c r="D197" s="105" t="s">
        <v>447</v>
      </c>
      <c r="E197" s="105"/>
      <c r="F197" s="105"/>
      <c r="G197" s="108" t="s">
        <v>337</v>
      </c>
      <c r="H197" s="99" t="s">
        <v>415</v>
      </c>
      <c r="I197" s="109" t="n">
        <v>12</v>
      </c>
      <c r="J197" s="109"/>
      <c r="K197" s="102" t="n">
        <f aca="false">IF(OR(H197="c",H197="R"),I197,0)</f>
        <v>12</v>
      </c>
      <c r="L197" s="102" t="n">
        <f aca="false">IF(OR(H197="c",H197="R"),J197,0)</f>
        <v>0</v>
      </c>
      <c r="M197" s="103" t="n">
        <f aca="true">SUMIF(A$4:OFFSET(A197,0,0,1,1),"="&amp;A197,J$4:OFFSET(J197,0,0,1,1))-SUMIF(A$4:OFFSET(A197,0,0,1,1),"="&amp;A197,I$4:OFFSET(I197,0,0,1,1))</f>
        <v>2966.42</v>
      </c>
      <c r="N197" s="103" t="n">
        <f aca="true">SUMIF(A$4:OFFSET(A197,0,0,1,1),"="&amp;A197,L$4:OFFSET(L197,0,0,1,1))-SUMIF(A$4:OFFSET(A197,0,0,1,1),"="&amp;A197,K$4:OFFSET(K197,0,0,1,1))</f>
        <v>2966.42</v>
      </c>
      <c r="O197" s="104" t="n">
        <f aca="true">IF(ISERROR(OFFSET(O197,-1,0,1,1)+J197-I197),J197-I197,OFFSET(O197,-1,0,1,1)+J197-I197)</f>
        <v>8429.25</v>
      </c>
    </row>
    <row r="198" customFormat="false" ht="15" hidden="false" customHeight="false" outlineLevel="0" collapsed="false">
      <c r="A198" s="105" t="s">
        <v>391</v>
      </c>
      <c r="B198" s="106" t="n">
        <v>45108</v>
      </c>
      <c r="C198" s="110" t="s">
        <v>418</v>
      </c>
      <c r="D198" s="105" t="s">
        <v>437</v>
      </c>
      <c r="E198" s="105"/>
      <c r="F198" s="105"/>
      <c r="G198" s="108" t="s">
        <v>323</v>
      </c>
      <c r="H198" s="110" t="s">
        <v>415</v>
      </c>
      <c r="I198" s="109" t="n">
        <v>7.51</v>
      </c>
      <c r="J198" s="109"/>
      <c r="K198" s="102" t="n">
        <f aca="false">IF(OR(H198="c",H198="R"),I198,0)</f>
        <v>7.51</v>
      </c>
      <c r="L198" s="102" t="n">
        <f aca="false">IF(OR(H198="c",H198="R"),J198,0)</f>
        <v>0</v>
      </c>
      <c r="M198" s="103" t="n">
        <f aca="true">SUMIF(A$4:OFFSET(A198,0,0,1,1),"="&amp;A198,J$4:OFFSET(J198,0,0,1,1))-SUMIF(A$4:OFFSET(A198,0,0,1,1),"="&amp;A198,I$4:OFFSET(I198,0,0,1,1))</f>
        <v>2958.91</v>
      </c>
      <c r="N198" s="103" t="n">
        <f aca="true">SUMIF(A$4:OFFSET(A198,0,0,1,1),"="&amp;A198,L$4:OFFSET(L198,0,0,1,1))-SUMIF(A$4:OFFSET(A198,0,0,1,1),"="&amp;A198,K$4:OFFSET(K198,0,0,1,1))</f>
        <v>2958.91</v>
      </c>
      <c r="O198" s="104" t="n">
        <f aca="true">IF(ISERROR(OFFSET(O198,-1,0,1,1)+J198-I198),J198-I198,OFFSET(O198,-1,0,1,1)+J198-I198)</f>
        <v>8421.74</v>
      </c>
    </row>
    <row r="199" customFormat="false" ht="15" hidden="false" customHeight="false" outlineLevel="0" collapsed="false">
      <c r="A199" s="105" t="s">
        <v>391</v>
      </c>
      <c r="B199" s="106" t="n">
        <v>45108</v>
      </c>
      <c r="C199" s="110" t="s">
        <v>418</v>
      </c>
      <c r="D199" s="105" t="s">
        <v>437</v>
      </c>
      <c r="E199" s="105"/>
      <c r="F199" s="105"/>
      <c r="G199" s="108" t="s">
        <v>323</v>
      </c>
      <c r="H199" s="110" t="s">
        <v>415</v>
      </c>
      <c r="I199" s="109" t="n">
        <v>11.52</v>
      </c>
      <c r="J199" s="109"/>
      <c r="K199" s="102" t="n">
        <f aca="false">IF(OR(H199="c",H199="R"),I199,0)</f>
        <v>11.52</v>
      </c>
      <c r="L199" s="102" t="n">
        <f aca="false">IF(OR(H199="c",H199="R"),J199,0)</f>
        <v>0</v>
      </c>
      <c r="M199" s="103" t="n">
        <f aca="true">SUMIF(A$4:OFFSET(A199,0,0,1,1),"="&amp;A199,J$4:OFFSET(J199,0,0,1,1))-SUMIF(A$4:OFFSET(A199,0,0,1,1),"="&amp;A199,I$4:OFFSET(I199,0,0,1,1))</f>
        <v>2947.39</v>
      </c>
      <c r="N199" s="103" t="n">
        <f aca="true">SUMIF(A$4:OFFSET(A199,0,0,1,1),"="&amp;A199,L$4:OFFSET(L199,0,0,1,1))-SUMIF(A$4:OFFSET(A199,0,0,1,1),"="&amp;A199,K$4:OFFSET(K199,0,0,1,1))</f>
        <v>2947.39</v>
      </c>
      <c r="O199" s="104" t="n">
        <f aca="true">IF(ISERROR(OFFSET(O199,-1,0,1,1)+J199-I199),J199-I199,OFFSET(O199,-1,0,1,1)+J199-I199)</f>
        <v>8410.22</v>
      </c>
    </row>
    <row r="200" customFormat="false" ht="15" hidden="false" customHeight="false" outlineLevel="0" collapsed="false">
      <c r="A200" s="105" t="s">
        <v>391</v>
      </c>
      <c r="B200" s="106" t="n">
        <v>45109</v>
      </c>
      <c r="C200" s="110" t="s">
        <v>418</v>
      </c>
      <c r="D200" s="105" t="s">
        <v>528</v>
      </c>
      <c r="E200" s="105"/>
      <c r="F200" s="105"/>
      <c r="G200" s="108" t="s">
        <v>318</v>
      </c>
      <c r="H200" s="110" t="s">
        <v>415</v>
      </c>
      <c r="I200" s="109" t="n">
        <v>10.69</v>
      </c>
      <c r="J200" s="109"/>
      <c r="K200" s="102" t="n">
        <f aca="false">IF(OR(H200="c",H200="R"),I200,0)</f>
        <v>10.69</v>
      </c>
      <c r="L200" s="102" t="n">
        <f aca="false">IF(OR(H200="c",H200="R"),J200,0)</f>
        <v>0</v>
      </c>
      <c r="M200" s="103" t="n">
        <f aca="true">SUMIF(A$4:OFFSET(A200,0,0,1,1),"="&amp;A200,J$4:OFFSET(J200,0,0,1,1))-SUMIF(A$4:OFFSET(A200,0,0,1,1),"="&amp;A200,I$4:OFFSET(I200,0,0,1,1))</f>
        <v>2936.7</v>
      </c>
      <c r="N200" s="103" t="n">
        <f aca="true">SUMIF(A$4:OFFSET(A200,0,0,1,1),"="&amp;A200,L$4:OFFSET(L200,0,0,1,1))-SUMIF(A$4:OFFSET(A200,0,0,1,1),"="&amp;A200,K$4:OFFSET(K200,0,0,1,1))</f>
        <v>2936.7</v>
      </c>
      <c r="O200" s="104" t="n">
        <f aca="true">IF(ISERROR(OFFSET(O200,-1,0,1,1)+J200-I200),J200-I200,OFFSET(O200,-1,0,1,1)+J200-I200)</f>
        <v>8399.53</v>
      </c>
    </row>
    <row r="201" customFormat="false" ht="15" hidden="false" customHeight="false" outlineLevel="0" collapsed="false">
      <c r="A201" s="105" t="s">
        <v>391</v>
      </c>
      <c r="B201" s="106" t="n">
        <v>45109</v>
      </c>
      <c r="C201" s="110" t="s">
        <v>418</v>
      </c>
      <c r="D201" s="105" t="s">
        <v>529</v>
      </c>
      <c r="E201" s="105"/>
      <c r="F201" s="105"/>
      <c r="G201" s="108" t="s">
        <v>324</v>
      </c>
      <c r="H201" s="110" t="s">
        <v>415</v>
      </c>
      <c r="I201" s="109" t="n">
        <v>8.5</v>
      </c>
      <c r="J201" s="109"/>
      <c r="K201" s="102" t="n">
        <f aca="false">IF(OR(H201="c",H201="R"),I201,0)</f>
        <v>8.5</v>
      </c>
      <c r="L201" s="102" t="n">
        <f aca="false">IF(OR(H201="c",H201="R"),J201,0)</f>
        <v>0</v>
      </c>
      <c r="M201" s="103" t="n">
        <f aca="true">SUMIF(A$4:OFFSET(A201,0,0,1,1),"="&amp;A201,J$4:OFFSET(J201,0,0,1,1))-SUMIF(A$4:OFFSET(A201,0,0,1,1),"="&amp;A201,I$4:OFFSET(I201,0,0,1,1))</f>
        <v>2928.2</v>
      </c>
      <c r="N201" s="103" t="n">
        <f aca="true">SUMIF(A$4:OFFSET(A201,0,0,1,1),"="&amp;A201,L$4:OFFSET(L201,0,0,1,1))-SUMIF(A$4:OFFSET(A201,0,0,1,1),"="&amp;A201,K$4:OFFSET(K201,0,0,1,1))</f>
        <v>2928.2</v>
      </c>
      <c r="O201" s="104" t="n">
        <f aca="true">IF(ISERROR(OFFSET(O201,-1,0,1,1)+J201-I201),J201-I201,OFFSET(O201,-1,0,1,1)+J201-I201)</f>
        <v>8391.03</v>
      </c>
    </row>
    <row r="202" customFormat="false" ht="15" hidden="false" customHeight="false" outlineLevel="0" collapsed="false">
      <c r="A202" s="105" t="s">
        <v>391</v>
      </c>
      <c r="B202" s="106" t="n">
        <v>45109</v>
      </c>
      <c r="C202" s="110" t="s">
        <v>418</v>
      </c>
      <c r="D202" s="105" t="s">
        <v>528</v>
      </c>
      <c r="E202" s="105"/>
      <c r="F202" s="105"/>
      <c r="G202" s="108" t="s">
        <v>318</v>
      </c>
      <c r="H202" s="110" t="s">
        <v>415</v>
      </c>
      <c r="I202" s="109" t="n">
        <v>3.1</v>
      </c>
      <c r="J202" s="109"/>
      <c r="K202" s="102" t="n">
        <f aca="false">IF(OR(H202="c",H202="R"),I202,0)</f>
        <v>3.1</v>
      </c>
      <c r="L202" s="102" t="n">
        <f aca="false">IF(OR(H202="c",H202="R"),J202,0)</f>
        <v>0</v>
      </c>
      <c r="M202" s="103" t="n">
        <f aca="true">SUMIF(A$4:OFFSET(A202,0,0,1,1),"="&amp;A202,J$4:OFFSET(J202,0,0,1,1))-SUMIF(A$4:OFFSET(A202,0,0,1,1),"="&amp;A202,I$4:OFFSET(I202,0,0,1,1))</f>
        <v>2925.1</v>
      </c>
      <c r="N202" s="103" t="n">
        <f aca="true">SUMIF(A$4:OFFSET(A202,0,0,1,1),"="&amp;A202,L$4:OFFSET(L202,0,0,1,1))-SUMIF(A$4:OFFSET(A202,0,0,1,1),"="&amp;A202,K$4:OFFSET(K202,0,0,1,1))</f>
        <v>2925.1</v>
      </c>
      <c r="O202" s="104" t="n">
        <f aca="true">IF(ISERROR(OFFSET(O202,-1,0,1,1)+J202-I202),J202-I202,OFFSET(O202,-1,0,1,1)+J202-I202)</f>
        <v>8387.93</v>
      </c>
    </row>
    <row r="203" customFormat="false" ht="15" hidden="false" customHeight="false" outlineLevel="0" collapsed="false">
      <c r="A203" s="105" t="s">
        <v>391</v>
      </c>
      <c r="B203" s="106" t="n">
        <v>45109</v>
      </c>
      <c r="C203" s="110" t="s">
        <v>418</v>
      </c>
      <c r="D203" s="105" t="s">
        <v>469</v>
      </c>
      <c r="E203" s="105"/>
      <c r="F203" s="105"/>
      <c r="G203" s="108" t="s">
        <v>323</v>
      </c>
      <c r="H203" s="110" t="s">
        <v>415</v>
      </c>
      <c r="I203" s="109" t="n">
        <v>17.6</v>
      </c>
      <c r="J203" s="109"/>
      <c r="K203" s="102" t="n">
        <f aca="false">IF(OR(H203="c",H203="R"),I203,0)</f>
        <v>17.6</v>
      </c>
      <c r="L203" s="102" t="n">
        <f aca="false">IF(OR(H203="c",H203="R"),J203,0)</f>
        <v>0</v>
      </c>
      <c r="M203" s="103" t="n">
        <f aca="true">SUMIF(A$4:OFFSET(A203,0,0,1,1),"="&amp;A203,J$4:OFFSET(J203,0,0,1,1))-SUMIF(A$4:OFFSET(A203,0,0,1,1),"="&amp;A203,I$4:OFFSET(I203,0,0,1,1))</f>
        <v>2907.5</v>
      </c>
      <c r="N203" s="103" t="n">
        <f aca="true">SUMIF(A$4:OFFSET(A203,0,0,1,1),"="&amp;A203,L$4:OFFSET(L203,0,0,1,1))-SUMIF(A$4:OFFSET(A203,0,0,1,1),"="&amp;A203,K$4:OFFSET(K203,0,0,1,1))</f>
        <v>2907.5</v>
      </c>
      <c r="O203" s="104" t="n">
        <f aca="true">IF(ISERROR(OFFSET(O203,-1,0,1,1)+J203-I203),J203-I203,OFFSET(O203,-1,0,1,1)+J203-I203)</f>
        <v>8370.33</v>
      </c>
    </row>
    <row r="204" customFormat="false" ht="15" hidden="false" customHeight="false" outlineLevel="0" collapsed="false">
      <c r="A204" s="105" t="s">
        <v>391</v>
      </c>
      <c r="B204" s="106" t="n">
        <v>45109</v>
      </c>
      <c r="C204" s="110" t="s">
        <v>418</v>
      </c>
      <c r="D204" s="105" t="s">
        <v>530</v>
      </c>
      <c r="E204" s="105"/>
      <c r="F204" s="105"/>
      <c r="G204" s="108" t="s">
        <v>338</v>
      </c>
      <c r="H204" s="110" t="s">
        <v>415</v>
      </c>
      <c r="I204" s="109" t="n">
        <v>4.99</v>
      </c>
      <c r="J204" s="109"/>
      <c r="K204" s="102" t="n">
        <f aca="false">IF(OR(H204="c",H204="R"),I204,0)</f>
        <v>4.99</v>
      </c>
      <c r="L204" s="102" t="n">
        <f aca="false">IF(OR(H204="c",H204="R"),J204,0)</f>
        <v>0</v>
      </c>
      <c r="M204" s="103" t="n">
        <f aca="true">SUMIF(A$4:OFFSET(A204,0,0,1,1),"="&amp;A204,J$4:OFFSET(J204,0,0,1,1))-SUMIF(A$4:OFFSET(A204,0,0,1,1),"="&amp;A204,I$4:OFFSET(I204,0,0,1,1))</f>
        <v>2902.51</v>
      </c>
      <c r="N204" s="103" t="n">
        <f aca="true">SUMIF(A$4:OFFSET(A204,0,0,1,1),"="&amp;A204,L$4:OFFSET(L204,0,0,1,1))-SUMIF(A$4:OFFSET(A204,0,0,1,1),"="&amp;A204,K$4:OFFSET(K204,0,0,1,1))</f>
        <v>2902.51</v>
      </c>
      <c r="O204" s="104" t="n">
        <f aca="true">IF(ISERROR(OFFSET(O204,-1,0,1,1)+J204-I204),J204-I204,OFFSET(O204,-1,0,1,1)+J204-I204)</f>
        <v>8365.34</v>
      </c>
    </row>
    <row r="205" customFormat="false" ht="15" hidden="false" customHeight="false" outlineLevel="0" collapsed="false">
      <c r="A205" s="105" t="s">
        <v>391</v>
      </c>
      <c r="B205" s="106" t="n">
        <v>45109</v>
      </c>
      <c r="C205" s="110" t="s">
        <v>418</v>
      </c>
      <c r="D205" s="105" t="s">
        <v>531</v>
      </c>
      <c r="E205" s="105"/>
      <c r="F205" s="105"/>
      <c r="G205" s="108" t="s">
        <v>95</v>
      </c>
      <c r="H205" s="110" t="s">
        <v>415</v>
      </c>
      <c r="I205" s="109" t="n">
        <v>29.99</v>
      </c>
      <c r="J205" s="109"/>
      <c r="K205" s="102" t="n">
        <f aca="false">IF(OR(H205="c",H205="R"),I205,0)</f>
        <v>29.99</v>
      </c>
      <c r="L205" s="102" t="n">
        <f aca="false">IF(OR(H205="c",H205="R"),J205,0)</f>
        <v>0</v>
      </c>
      <c r="M205" s="103" t="n">
        <f aca="true">SUMIF(A$4:OFFSET(A205,0,0,1,1),"="&amp;A205,J$4:OFFSET(J205,0,0,1,1))-SUMIF(A$4:OFFSET(A205,0,0,1,1),"="&amp;A205,I$4:OFFSET(I205,0,0,1,1))</f>
        <v>2872.52</v>
      </c>
      <c r="N205" s="103" t="n">
        <f aca="true">SUMIF(A$4:OFFSET(A205,0,0,1,1),"="&amp;A205,L$4:OFFSET(L205,0,0,1,1))-SUMIF(A$4:OFFSET(A205,0,0,1,1),"="&amp;A205,K$4:OFFSET(K205,0,0,1,1))</f>
        <v>2872.52</v>
      </c>
      <c r="O205" s="104" t="n">
        <f aca="true">IF(ISERROR(OFFSET(O205,-1,0,1,1)+J205-I205),J205-I205,OFFSET(O205,-1,0,1,1)+J205-I205)</f>
        <v>8335.35</v>
      </c>
    </row>
    <row r="206" customFormat="false" ht="15" hidden="false" customHeight="false" outlineLevel="0" collapsed="false">
      <c r="A206" s="105" t="s">
        <v>373</v>
      </c>
      <c r="B206" s="106" t="n">
        <v>45109</v>
      </c>
      <c r="C206" s="110" t="s">
        <v>418</v>
      </c>
      <c r="D206" s="105" t="s">
        <v>531</v>
      </c>
      <c r="E206" s="105"/>
      <c r="F206" s="105"/>
      <c r="G206" s="108" t="s">
        <v>95</v>
      </c>
      <c r="H206" s="110" t="s">
        <v>415</v>
      </c>
      <c r="I206" s="109"/>
      <c r="J206" s="109" t="n">
        <v>29.99</v>
      </c>
      <c r="K206" s="102" t="n">
        <f aca="false">IF(OR(H206="c",H206="R"),I206,0)</f>
        <v>0</v>
      </c>
      <c r="L206" s="102" t="n">
        <f aca="false">IF(OR(H206="c",H206="R"),J206,0)</f>
        <v>29.99</v>
      </c>
      <c r="M206" s="103" t="n">
        <f aca="true">SUMIF(A$4:OFFSET(A206,0,0,1,1),"="&amp;A206,J$4:OFFSET(J206,0,0,1,1))-SUMIF(A$4:OFFSET(A206,0,0,1,1),"="&amp;A206,I$4:OFFSET(I206,0,0,1,1))</f>
        <v>1122.83</v>
      </c>
      <c r="N206" s="103" t="n">
        <f aca="true">SUMIF(A$4:OFFSET(A206,0,0,1,1),"="&amp;A206,L$4:OFFSET(L206,0,0,1,1))-SUMIF(A$4:OFFSET(A206,0,0,1,1),"="&amp;A206,K$4:OFFSET(K206,0,0,1,1))</f>
        <v>1122.83</v>
      </c>
      <c r="O206" s="104" t="n">
        <f aca="true">IF(ISERROR(OFFSET(O206,-1,0,1,1)+J206-I206),J206-I206,OFFSET(O206,-1,0,1,1)+J206-I206)</f>
        <v>8365.34</v>
      </c>
    </row>
    <row r="207" customFormat="false" ht="15" hidden="false" customHeight="false" outlineLevel="0" collapsed="false">
      <c r="A207" s="105" t="s">
        <v>416</v>
      </c>
      <c r="B207" s="106" t="n">
        <v>45109</v>
      </c>
      <c r="C207" s="110" t="s">
        <v>418</v>
      </c>
      <c r="D207" s="105" t="s">
        <v>532</v>
      </c>
      <c r="E207" s="105"/>
      <c r="F207" s="105"/>
      <c r="G207" s="108" t="s">
        <v>323</v>
      </c>
      <c r="H207" s="110" t="s">
        <v>415</v>
      </c>
      <c r="I207" s="109" t="n">
        <v>5</v>
      </c>
      <c r="J207" s="109"/>
      <c r="K207" s="102" t="n">
        <f aca="false">IF(OR(H207="c",H207="R"),I207,0)</f>
        <v>5</v>
      </c>
      <c r="L207" s="102" t="n">
        <f aca="false">IF(OR(H207="c",H207="R"),J207,0)</f>
        <v>0</v>
      </c>
      <c r="M207" s="103" t="n">
        <f aca="true">SUMIF(A$4:OFFSET(A207,0,0,1,1),"="&amp;A207,J$4:OFFSET(J207,0,0,1,1))-SUMIF(A$4:OFFSET(A207,0,0,1,1),"="&amp;A207,I$4:OFFSET(I207,0,0,1,1))</f>
        <v>1</v>
      </c>
      <c r="N207" s="103" t="n">
        <f aca="true">SUMIF(A$4:OFFSET(A207,0,0,1,1),"="&amp;A207,L$4:OFFSET(L207,0,0,1,1))-SUMIF(A$4:OFFSET(A207,0,0,1,1),"="&amp;A207,K$4:OFFSET(K207,0,0,1,1))</f>
        <v>1</v>
      </c>
      <c r="O207" s="104" t="n">
        <f aca="true">IF(ISERROR(OFFSET(O207,-1,0,1,1)+J207-I207),J207-I207,OFFSET(O207,-1,0,1,1)+J207-I207)</f>
        <v>8360.34</v>
      </c>
    </row>
    <row r="208" customFormat="false" ht="15" hidden="false" customHeight="false" outlineLevel="0" collapsed="false">
      <c r="A208" s="105" t="s">
        <v>391</v>
      </c>
      <c r="B208" s="106" t="n">
        <v>45110</v>
      </c>
      <c r="C208" s="110" t="s">
        <v>418</v>
      </c>
      <c r="D208" s="105" t="s">
        <v>426</v>
      </c>
      <c r="E208" s="105"/>
      <c r="F208" s="105"/>
      <c r="G208" s="108" t="s">
        <v>317</v>
      </c>
      <c r="H208" s="110" t="s">
        <v>415</v>
      </c>
      <c r="I208" s="109" t="n">
        <v>250</v>
      </c>
      <c r="J208" s="109"/>
      <c r="K208" s="102" t="n">
        <f aca="false">IF(OR(H208="c",H208="R"),I208,0)</f>
        <v>250</v>
      </c>
      <c r="L208" s="102" t="n">
        <f aca="false">IF(OR(H208="c",H208="R"),J208,0)</f>
        <v>0</v>
      </c>
      <c r="M208" s="103" t="n">
        <f aca="true">SUMIF(A$4:OFFSET(A208,0,0,1,1),"="&amp;A208,J$4:OFFSET(J208,0,0,1,1))-SUMIF(A$4:OFFSET(A208,0,0,1,1),"="&amp;A208,I$4:OFFSET(I208,0,0,1,1))</f>
        <v>2622.52</v>
      </c>
      <c r="N208" s="103" t="n">
        <f aca="true">SUMIF(A$4:OFFSET(A208,0,0,1,1),"="&amp;A208,L$4:OFFSET(L208,0,0,1,1))-SUMIF(A$4:OFFSET(A208,0,0,1,1),"="&amp;A208,K$4:OFFSET(K208,0,0,1,1))</f>
        <v>2622.52</v>
      </c>
      <c r="O208" s="104" t="n">
        <f aca="true">IF(ISERROR(OFFSET(O208,-1,0,1,1)+J208-I208),J208-I208,OFFSET(O208,-1,0,1,1)+J208-I208)</f>
        <v>8110.34</v>
      </c>
    </row>
    <row r="209" customFormat="false" ht="15" hidden="false" customHeight="false" outlineLevel="0" collapsed="false">
      <c r="A209" s="105" t="s">
        <v>391</v>
      </c>
      <c r="B209" s="106" t="n">
        <v>45110</v>
      </c>
      <c r="C209" s="110" t="s">
        <v>418</v>
      </c>
      <c r="D209" s="105" t="s">
        <v>420</v>
      </c>
      <c r="E209" s="105"/>
      <c r="F209" s="105"/>
      <c r="G209" s="108" t="s">
        <v>323</v>
      </c>
      <c r="H209" s="110" t="s">
        <v>415</v>
      </c>
      <c r="I209" s="109" t="n">
        <v>1.65</v>
      </c>
      <c r="J209" s="109"/>
      <c r="K209" s="102" t="n">
        <f aca="false">IF(OR(H209="c",H209="R"),I209,0)</f>
        <v>1.65</v>
      </c>
      <c r="L209" s="102" t="n">
        <f aca="false">IF(OR(H209="c",H209="R"),J209,0)</f>
        <v>0</v>
      </c>
      <c r="M209" s="103" t="n">
        <f aca="true">SUMIF(A$4:OFFSET(A209,0,0,1,1),"="&amp;A209,J$4:OFFSET(J209,0,0,1,1))-SUMIF(A$4:OFFSET(A209,0,0,1,1),"="&amp;A209,I$4:OFFSET(I209,0,0,1,1))</f>
        <v>2620.87</v>
      </c>
      <c r="N209" s="103" t="n">
        <f aca="true">SUMIF(A$4:OFFSET(A209,0,0,1,1),"="&amp;A209,L$4:OFFSET(L209,0,0,1,1))-SUMIF(A$4:OFFSET(A209,0,0,1,1),"="&amp;A209,K$4:OFFSET(K209,0,0,1,1))</f>
        <v>2620.87</v>
      </c>
      <c r="O209" s="104" t="n">
        <f aca="true">IF(ISERROR(OFFSET(O209,-1,0,1,1)+J209-I209),J209-I209,OFFSET(O209,-1,0,1,1)+J209-I209)</f>
        <v>8108.69</v>
      </c>
    </row>
    <row r="210" customFormat="false" ht="15" hidden="false" customHeight="false" outlineLevel="0" collapsed="false">
      <c r="A210" s="105" t="s">
        <v>391</v>
      </c>
      <c r="B210" s="106" t="n">
        <v>45112</v>
      </c>
      <c r="C210" s="110" t="s">
        <v>418</v>
      </c>
      <c r="D210" s="105" t="s">
        <v>450</v>
      </c>
      <c r="E210" s="105"/>
      <c r="F210" s="105"/>
      <c r="G210" s="108" t="s">
        <v>365</v>
      </c>
      <c r="H210" s="110" t="s">
        <v>415</v>
      </c>
      <c r="I210" s="109" t="n">
        <v>25.7</v>
      </c>
      <c r="J210" s="109"/>
      <c r="K210" s="102" t="n">
        <f aca="false">IF(OR(H210="c",H210="R"),I210,0)</f>
        <v>25.7</v>
      </c>
      <c r="L210" s="102" t="n">
        <f aca="false">IF(OR(H210="c",H210="R"),J210,0)</f>
        <v>0</v>
      </c>
      <c r="M210" s="103" t="n">
        <f aca="true">SUMIF(A$4:OFFSET(A210,0,0,1,1),"="&amp;A210,J$4:OFFSET(J210,0,0,1,1))-SUMIF(A$4:OFFSET(A210,0,0,1,1),"="&amp;A210,I$4:OFFSET(I210,0,0,1,1))</f>
        <v>2595.17</v>
      </c>
      <c r="N210" s="103" t="n">
        <f aca="true">SUMIF(A$4:OFFSET(A210,0,0,1,1),"="&amp;A210,L$4:OFFSET(L210,0,0,1,1))-SUMIF(A$4:OFFSET(A210,0,0,1,1),"="&amp;A210,K$4:OFFSET(K210,0,0,1,1))</f>
        <v>2595.17</v>
      </c>
      <c r="O210" s="104" t="n">
        <f aca="true">IF(ISERROR(OFFSET(O210,-1,0,1,1)+J210-I210),J210-I210,OFFSET(O210,-1,0,1,1)+J210-I210)</f>
        <v>8082.99</v>
      </c>
    </row>
    <row r="211" customFormat="false" ht="15" hidden="false" customHeight="false" outlineLevel="0" collapsed="false">
      <c r="A211" s="105" t="s">
        <v>391</v>
      </c>
      <c r="B211" s="106" t="n">
        <v>45112</v>
      </c>
      <c r="C211" s="110" t="s">
        <v>418</v>
      </c>
      <c r="D211" s="105" t="s">
        <v>533</v>
      </c>
      <c r="E211" s="105"/>
      <c r="F211" s="105"/>
      <c r="G211" s="108" t="s">
        <v>314</v>
      </c>
      <c r="H211" s="110" t="s">
        <v>415</v>
      </c>
      <c r="I211" s="109" t="n">
        <v>302.99</v>
      </c>
      <c r="J211" s="109"/>
      <c r="K211" s="102" t="n">
        <f aca="false">IF(OR(H211="c",H211="R"),I211,0)</f>
        <v>302.99</v>
      </c>
      <c r="L211" s="102" t="n">
        <f aca="false">IF(OR(H211="c",H211="R"),J211,0)</f>
        <v>0</v>
      </c>
      <c r="M211" s="103" t="n">
        <f aca="true">SUMIF(A$4:OFFSET(A211,0,0,1,1),"="&amp;A211,J$4:OFFSET(J211,0,0,1,1))-SUMIF(A$4:OFFSET(A211,0,0,1,1),"="&amp;A211,I$4:OFFSET(I211,0,0,1,1))</f>
        <v>2292.18</v>
      </c>
      <c r="N211" s="103" t="n">
        <f aca="true">SUMIF(A$4:OFFSET(A211,0,0,1,1),"="&amp;A211,L$4:OFFSET(L211,0,0,1,1))-SUMIF(A$4:OFFSET(A211,0,0,1,1),"="&amp;A211,K$4:OFFSET(K211,0,0,1,1))</f>
        <v>2292.18</v>
      </c>
      <c r="O211" s="104" t="n">
        <f aca="true">IF(ISERROR(OFFSET(O211,-1,0,1,1)+J211-I211),J211-I211,OFFSET(O211,-1,0,1,1)+J211-I211)</f>
        <v>7780</v>
      </c>
    </row>
    <row r="212" customFormat="false" ht="15" hidden="false" customHeight="false" outlineLevel="0" collapsed="false">
      <c r="A212" s="105" t="s">
        <v>391</v>
      </c>
      <c r="B212" s="106" t="n">
        <v>45114</v>
      </c>
      <c r="C212" s="110" t="s">
        <v>418</v>
      </c>
      <c r="D212" s="105" t="s">
        <v>534</v>
      </c>
      <c r="E212" s="105"/>
      <c r="F212" s="105"/>
      <c r="G212" s="108" t="s">
        <v>350</v>
      </c>
      <c r="H212" s="110" t="s">
        <v>415</v>
      </c>
      <c r="I212" s="109" t="n">
        <v>15</v>
      </c>
      <c r="J212" s="109"/>
      <c r="K212" s="102" t="n">
        <f aca="false">IF(OR(H212="c",H212="R"),I212,0)</f>
        <v>15</v>
      </c>
      <c r="L212" s="102" t="n">
        <f aca="false">IF(OR(H212="c",H212="R"),J212,0)</f>
        <v>0</v>
      </c>
      <c r="M212" s="103" t="n">
        <f aca="true">SUMIF(A$4:OFFSET(A212,0,0,1,1),"="&amp;A212,J$4:OFFSET(J212,0,0,1,1))-SUMIF(A$4:OFFSET(A212,0,0,1,1),"="&amp;A212,I$4:OFFSET(I212,0,0,1,1))</f>
        <v>2277.18</v>
      </c>
      <c r="N212" s="103" t="n">
        <f aca="true">SUMIF(A$4:OFFSET(A212,0,0,1,1),"="&amp;A212,L$4:OFFSET(L212,0,0,1,1))-SUMIF(A$4:OFFSET(A212,0,0,1,1),"="&amp;A212,K$4:OFFSET(K212,0,0,1,1))</f>
        <v>2277.18</v>
      </c>
      <c r="O212" s="104" t="n">
        <f aca="true">IF(ISERROR(OFFSET(O212,-1,0,1,1)+J212-I212),J212-I212,OFFSET(O212,-1,0,1,1)+J212-I212)</f>
        <v>7765</v>
      </c>
    </row>
    <row r="213" customFormat="false" ht="15" hidden="false" customHeight="false" outlineLevel="0" collapsed="false">
      <c r="A213" s="105" t="s">
        <v>391</v>
      </c>
      <c r="B213" s="106" t="n">
        <v>45115</v>
      </c>
      <c r="C213" s="110" t="s">
        <v>418</v>
      </c>
      <c r="D213" s="105" t="s">
        <v>457</v>
      </c>
      <c r="E213" s="105"/>
      <c r="F213" s="105"/>
      <c r="G213" s="108" t="s">
        <v>324</v>
      </c>
      <c r="H213" s="110" t="s">
        <v>415</v>
      </c>
      <c r="I213" s="109" t="n">
        <v>1.2</v>
      </c>
      <c r="J213" s="109"/>
      <c r="K213" s="102" t="n">
        <f aca="false">IF(OR(H213="c",H213="R"),I213,0)</f>
        <v>1.2</v>
      </c>
      <c r="L213" s="102" t="n">
        <f aca="false">IF(OR(H213="c",H213="R"),J213,0)</f>
        <v>0</v>
      </c>
      <c r="M213" s="103" t="n">
        <f aca="true">SUMIF(A$4:OFFSET(A213,0,0,1,1),"="&amp;A213,J$4:OFFSET(J213,0,0,1,1))-SUMIF(A$4:OFFSET(A213,0,0,1,1),"="&amp;A213,I$4:OFFSET(I213,0,0,1,1))</f>
        <v>2275.98</v>
      </c>
      <c r="N213" s="103" t="n">
        <f aca="true">SUMIF(A$4:OFFSET(A213,0,0,1,1),"="&amp;A213,L$4:OFFSET(L213,0,0,1,1))-SUMIF(A$4:OFFSET(A213,0,0,1,1),"="&amp;A213,K$4:OFFSET(K213,0,0,1,1))</f>
        <v>2275.98</v>
      </c>
      <c r="O213" s="104" t="n">
        <f aca="true">IF(ISERROR(OFFSET(O213,-1,0,1,1)+J213-I213),J213-I213,OFFSET(O213,-1,0,1,1)+J213-I213)</f>
        <v>7763.8</v>
      </c>
    </row>
    <row r="214" customFormat="false" ht="15" hidden="false" customHeight="false" outlineLevel="0" collapsed="false">
      <c r="A214" s="105" t="s">
        <v>391</v>
      </c>
      <c r="B214" s="106" t="n">
        <v>45115</v>
      </c>
      <c r="C214" s="110" t="s">
        <v>418</v>
      </c>
      <c r="D214" s="105" t="s">
        <v>535</v>
      </c>
      <c r="E214" s="105"/>
      <c r="F214" s="105"/>
      <c r="G214" s="108" t="s">
        <v>324</v>
      </c>
      <c r="H214" s="110" t="s">
        <v>415</v>
      </c>
      <c r="I214" s="109" t="n">
        <v>1.5</v>
      </c>
      <c r="J214" s="109"/>
      <c r="K214" s="102" t="n">
        <f aca="false">IF(OR(H214="c",H214="R"),I214,0)</f>
        <v>1.5</v>
      </c>
      <c r="L214" s="102" t="n">
        <f aca="false">IF(OR(H214="c",H214="R"),J214,0)</f>
        <v>0</v>
      </c>
      <c r="M214" s="103" t="n">
        <f aca="true">SUMIF(A$4:OFFSET(A214,0,0,1,1),"="&amp;A214,J$4:OFFSET(J214,0,0,1,1))-SUMIF(A$4:OFFSET(A214,0,0,1,1),"="&amp;A214,I$4:OFFSET(I214,0,0,1,1))</f>
        <v>2274.48</v>
      </c>
      <c r="N214" s="103" t="n">
        <f aca="true">SUMIF(A$4:OFFSET(A214,0,0,1,1),"="&amp;A214,L$4:OFFSET(L214,0,0,1,1))-SUMIF(A$4:OFFSET(A214,0,0,1,1),"="&amp;A214,K$4:OFFSET(K214,0,0,1,1))</f>
        <v>2274.48</v>
      </c>
      <c r="O214" s="104" t="n">
        <f aca="true">IF(ISERROR(OFFSET(O214,-1,0,1,1)+J214-I214),J214-I214,OFFSET(O214,-1,0,1,1)+J214-I214)</f>
        <v>7762.3</v>
      </c>
    </row>
    <row r="215" customFormat="false" ht="15" hidden="false" customHeight="false" outlineLevel="0" collapsed="false">
      <c r="A215" s="105" t="s">
        <v>391</v>
      </c>
      <c r="B215" s="106" t="n">
        <v>45115</v>
      </c>
      <c r="C215" s="110" t="s">
        <v>418</v>
      </c>
      <c r="D215" s="105" t="s">
        <v>536</v>
      </c>
      <c r="E215" s="105"/>
      <c r="F215" s="105"/>
      <c r="G215" s="108" t="s">
        <v>350</v>
      </c>
      <c r="H215" s="110" t="s">
        <v>415</v>
      </c>
      <c r="I215" s="109" t="n">
        <v>1.5</v>
      </c>
      <c r="J215" s="109"/>
      <c r="K215" s="102" t="n">
        <f aca="false">IF(OR(H215="c",H215="R"),I215,0)</f>
        <v>1.5</v>
      </c>
      <c r="L215" s="102" t="n">
        <f aca="false">IF(OR(H215="c",H215="R"),J215,0)</f>
        <v>0</v>
      </c>
      <c r="M215" s="103" t="n">
        <f aca="true">SUMIF(A$4:OFFSET(A215,0,0,1,1),"="&amp;A215,J$4:OFFSET(J215,0,0,1,1))-SUMIF(A$4:OFFSET(A215,0,0,1,1),"="&amp;A215,I$4:OFFSET(I215,0,0,1,1))</f>
        <v>2272.98</v>
      </c>
      <c r="N215" s="103" t="n">
        <f aca="true">SUMIF(A$4:OFFSET(A215,0,0,1,1),"="&amp;A215,L$4:OFFSET(L215,0,0,1,1))-SUMIF(A$4:OFFSET(A215,0,0,1,1),"="&amp;A215,K$4:OFFSET(K215,0,0,1,1))</f>
        <v>2272.98</v>
      </c>
      <c r="O215" s="104" t="n">
        <f aca="true">IF(ISERROR(OFFSET(O215,-1,0,1,1)+J215-I215),J215-I215,OFFSET(O215,-1,0,1,1)+J215-I215)</f>
        <v>7760.8</v>
      </c>
    </row>
    <row r="216" customFormat="false" ht="15" hidden="false" customHeight="false" outlineLevel="0" collapsed="false">
      <c r="A216" s="105" t="s">
        <v>391</v>
      </c>
      <c r="B216" s="106" t="n">
        <v>45115</v>
      </c>
      <c r="C216" s="110" t="s">
        <v>418</v>
      </c>
      <c r="D216" s="105" t="s">
        <v>436</v>
      </c>
      <c r="E216" s="105"/>
      <c r="F216" s="105"/>
      <c r="G216" s="108" t="s">
        <v>324</v>
      </c>
      <c r="H216" s="110" t="s">
        <v>415</v>
      </c>
      <c r="I216" s="109" t="n">
        <v>3</v>
      </c>
      <c r="J216" s="109"/>
      <c r="K216" s="102" t="n">
        <f aca="false">IF(OR(H216="c",H216="R"),I216,0)</f>
        <v>3</v>
      </c>
      <c r="L216" s="102" t="n">
        <f aca="false">IF(OR(H216="c",H216="R"),J216,0)</f>
        <v>0</v>
      </c>
      <c r="M216" s="103" t="n">
        <f aca="true">SUMIF(A$4:OFFSET(A216,0,0,1,1),"="&amp;A216,J$4:OFFSET(J216,0,0,1,1))-SUMIF(A$4:OFFSET(A216,0,0,1,1),"="&amp;A216,I$4:OFFSET(I216,0,0,1,1))</f>
        <v>2269.98</v>
      </c>
      <c r="N216" s="103" t="n">
        <f aca="true">SUMIF(A$4:OFFSET(A216,0,0,1,1),"="&amp;A216,L$4:OFFSET(L216,0,0,1,1))-SUMIF(A$4:OFFSET(A216,0,0,1,1),"="&amp;A216,K$4:OFFSET(K216,0,0,1,1))</f>
        <v>2269.98</v>
      </c>
      <c r="O216" s="104" t="n">
        <f aca="true">IF(ISERROR(OFFSET(O216,-1,0,1,1)+J216-I216),J216-I216,OFFSET(O216,-1,0,1,1)+J216-I216)</f>
        <v>7757.8</v>
      </c>
    </row>
    <row r="217" customFormat="false" ht="15" hidden="false" customHeight="false" outlineLevel="0" collapsed="false">
      <c r="A217" s="105" t="s">
        <v>391</v>
      </c>
      <c r="B217" s="106" t="n">
        <v>45115</v>
      </c>
      <c r="C217" s="110" t="s">
        <v>418</v>
      </c>
      <c r="D217" s="105" t="s">
        <v>537</v>
      </c>
      <c r="E217" s="105"/>
      <c r="F217" s="105"/>
      <c r="G217" s="108" t="s">
        <v>324</v>
      </c>
      <c r="H217" s="110" t="s">
        <v>415</v>
      </c>
      <c r="I217" s="109" t="n">
        <v>8.25</v>
      </c>
      <c r="J217" s="109"/>
      <c r="K217" s="102" t="n">
        <f aca="false">IF(OR(H217="c",H217="R"),I217,0)</f>
        <v>8.25</v>
      </c>
      <c r="L217" s="102" t="n">
        <f aca="false">IF(OR(H217="c",H217="R"),J217,0)</f>
        <v>0</v>
      </c>
      <c r="M217" s="103" t="n">
        <f aca="true">SUMIF(A$4:OFFSET(A217,0,0,1,1),"="&amp;A217,J$4:OFFSET(J217,0,0,1,1))-SUMIF(A$4:OFFSET(A217,0,0,1,1),"="&amp;A217,I$4:OFFSET(I217,0,0,1,1))</f>
        <v>2261.73</v>
      </c>
      <c r="N217" s="103" t="n">
        <f aca="true">SUMIF(A$4:OFFSET(A217,0,0,1,1),"="&amp;A217,L$4:OFFSET(L217,0,0,1,1))-SUMIF(A$4:OFFSET(A217,0,0,1,1),"="&amp;A217,K$4:OFFSET(K217,0,0,1,1))</f>
        <v>2261.73</v>
      </c>
      <c r="O217" s="104" t="n">
        <f aca="true">IF(ISERROR(OFFSET(O217,-1,0,1,1)+J217-I217),J217-I217,OFFSET(O217,-1,0,1,1)+J217-I217)</f>
        <v>7749.55</v>
      </c>
    </row>
    <row r="218" customFormat="false" ht="15" hidden="false" customHeight="false" outlineLevel="0" collapsed="false">
      <c r="A218" s="105" t="s">
        <v>391</v>
      </c>
      <c r="B218" s="106" t="n">
        <v>45116</v>
      </c>
      <c r="C218" s="110" t="s">
        <v>418</v>
      </c>
      <c r="D218" s="105" t="s">
        <v>437</v>
      </c>
      <c r="E218" s="105"/>
      <c r="F218" s="105"/>
      <c r="G218" s="108" t="s">
        <v>323</v>
      </c>
      <c r="H218" s="110" t="s">
        <v>415</v>
      </c>
      <c r="I218" s="109" t="n">
        <v>10.17</v>
      </c>
      <c r="J218" s="109"/>
      <c r="K218" s="102" t="n">
        <f aca="false">IF(OR(H218="c",H218="R"),I218,0)</f>
        <v>10.17</v>
      </c>
      <c r="L218" s="102" t="n">
        <f aca="false">IF(OR(H218="c",H218="R"),J218,0)</f>
        <v>0</v>
      </c>
      <c r="M218" s="103" t="n">
        <f aca="true">SUMIF(A$4:OFFSET(A218,0,0,1,1),"="&amp;A218,J$4:OFFSET(J218,0,0,1,1))-SUMIF(A$4:OFFSET(A218,0,0,1,1),"="&amp;A218,I$4:OFFSET(I218,0,0,1,1))</f>
        <v>2251.56</v>
      </c>
      <c r="N218" s="103" t="n">
        <f aca="true">SUMIF(A$4:OFFSET(A218,0,0,1,1),"="&amp;A218,L$4:OFFSET(L218,0,0,1,1))-SUMIF(A$4:OFFSET(A218,0,0,1,1),"="&amp;A218,K$4:OFFSET(K218,0,0,1,1))</f>
        <v>2251.56</v>
      </c>
      <c r="O218" s="104" t="n">
        <f aca="true">IF(ISERROR(OFFSET(O218,-1,0,1,1)+J218-I218),J218-I218,OFFSET(O218,-1,0,1,1)+J218-I218)</f>
        <v>7739.38</v>
      </c>
    </row>
    <row r="219" customFormat="false" ht="15" hidden="false" customHeight="false" outlineLevel="0" collapsed="false">
      <c r="A219" s="105" t="s">
        <v>391</v>
      </c>
      <c r="B219" s="106" t="n">
        <v>45117</v>
      </c>
      <c r="C219" s="110" t="s">
        <v>418</v>
      </c>
      <c r="D219" s="105" t="s">
        <v>420</v>
      </c>
      <c r="E219" s="105"/>
      <c r="F219" s="105"/>
      <c r="G219" s="108" t="s">
        <v>323</v>
      </c>
      <c r="H219" s="110" t="s">
        <v>415</v>
      </c>
      <c r="I219" s="109" t="n">
        <v>26.15</v>
      </c>
      <c r="J219" s="109"/>
      <c r="K219" s="102" t="n">
        <f aca="false">IF(OR(H219="c",H219="R"),I219,0)</f>
        <v>26.15</v>
      </c>
      <c r="L219" s="102" t="n">
        <f aca="false">IF(OR(H219="c",H219="R"),J219,0)</f>
        <v>0</v>
      </c>
      <c r="M219" s="103" t="n">
        <f aca="true">SUMIF(A$4:OFFSET(A219,0,0,1,1),"="&amp;A219,J$4:OFFSET(J219,0,0,1,1))-SUMIF(A$4:OFFSET(A219,0,0,1,1),"="&amp;A219,I$4:OFFSET(I219,0,0,1,1))</f>
        <v>2225.41</v>
      </c>
      <c r="N219" s="103" t="n">
        <f aca="true">SUMIF(A$4:OFFSET(A219,0,0,1,1),"="&amp;A219,L$4:OFFSET(L219,0,0,1,1))-SUMIF(A$4:OFFSET(A219,0,0,1,1),"="&amp;A219,K$4:OFFSET(K219,0,0,1,1))</f>
        <v>2225.41</v>
      </c>
      <c r="O219" s="104" t="n">
        <f aca="true">IF(ISERROR(OFFSET(O219,-1,0,1,1)+J219-I219),J219-I219,OFFSET(O219,-1,0,1,1)+J219-I219)</f>
        <v>7713.23</v>
      </c>
    </row>
    <row r="220" customFormat="false" ht="15" hidden="false" customHeight="false" outlineLevel="0" collapsed="false">
      <c r="A220" s="105" t="s">
        <v>391</v>
      </c>
      <c r="B220" s="106" t="n">
        <v>45118</v>
      </c>
      <c r="C220" s="110" t="s">
        <v>418</v>
      </c>
      <c r="D220" s="105" t="s">
        <v>538</v>
      </c>
      <c r="E220" s="105"/>
      <c r="F220" s="105"/>
      <c r="G220" s="108" t="s">
        <v>332</v>
      </c>
      <c r="H220" s="110" t="s">
        <v>415</v>
      </c>
      <c r="I220" s="109" t="n">
        <v>2.95</v>
      </c>
      <c r="J220" s="109"/>
      <c r="K220" s="102" t="n">
        <f aca="false">IF(OR(H220="c",H220="R"),I220,0)</f>
        <v>2.95</v>
      </c>
      <c r="L220" s="102" t="n">
        <f aca="false">IF(OR(H220="c",H220="R"),J220,0)</f>
        <v>0</v>
      </c>
      <c r="M220" s="103" t="n">
        <f aca="true">SUMIF(A$4:OFFSET(A220,0,0,1,1),"="&amp;A220,J$4:OFFSET(J220,0,0,1,1))-SUMIF(A$4:OFFSET(A220,0,0,1,1),"="&amp;A220,I$4:OFFSET(I220,0,0,1,1))</f>
        <v>2222.46</v>
      </c>
      <c r="N220" s="103" t="n">
        <f aca="true">SUMIF(A$4:OFFSET(A220,0,0,1,1),"="&amp;A220,L$4:OFFSET(L220,0,0,1,1))-SUMIF(A$4:OFFSET(A220,0,0,1,1),"="&amp;A220,K$4:OFFSET(K220,0,0,1,1))</f>
        <v>2222.46</v>
      </c>
      <c r="O220" s="104" t="n">
        <f aca="true">IF(ISERROR(OFFSET(O220,-1,0,1,1)+J220-I220),J220-I220,OFFSET(O220,-1,0,1,1)+J220-I220)</f>
        <v>7710.28</v>
      </c>
    </row>
    <row r="221" customFormat="false" ht="15" hidden="false" customHeight="false" outlineLevel="0" collapsed="false">
      <c r="A221" s="105" t="s">
        <v>391</v>
      </c>
      <c r="B221" s="106" t="n">
        <v>45118</v>
      </c>
      <c r="C221" s="110" t="s">
        <v>418</v>
      </c>
      <c r="D221" s="105" t="s">
        <v>539</v>
      </c>
      <c r="E221" s="105"/>
      <c r="F221" s="105"/>
      <c r="G221" s="108" t="s">
        <v>324</v>
      </c>
      <c r="H221" s="110" t="s">
        <v>415</v>
      </c>
      <c r="I221" s="109" t="n">
        <v>5.2</v>
      </c>
      <c r="J221" s="109"/>
      <c r="K221" s="102" t="n">
        <f aca="false">IF(OR(H221="c",H221="R"),I221,0)</f>
        <v>5.2</v>
      </c>
      <c r="L221" s="102" t="n">
        <f aca="false">IF(OR(H221="c",H221="R"),J221,0)</f>
        <v>0</v>
      </c>
      <c r="M221" s="103" t="n">
        <f aca="true">SUMIF(A$4:OFFSET(A221,0,0,1,1),"="&amp;A221,J$4:OFFSET(J221,0,0,1,1))-SUMIF(A$4:OFFSET(A221,0,0,1,1),"="&amp;A221,I$4:OFFSET(I221,0,0,1,1))</f>
        <v>2217.26</v>
      </c>
      <c r="N221" s="103" t="n">
        <f aca="true">SUMIF(A$4:OFFSET(A221,0,0,1,1),"="&amp;A221,L$4:OFFSET(L221,0,0,1,1))-SUMIF(A$4:OFFSET(A221,0,0,1,1),"="&amp;A221,K$4:OFFSET(K221,0,0,1,1))</f>
        <v>2217.26</v>
      </c>
      <c r="O221" s="104" t="n">
        <f aca="true">IF(ISERROR(OFFSET(O221,-1,0,1,1)+J221-I221),J221-I221,OFFSET(O221,-1,0,1,1)+J221-I221)</f>
        <v>7705.08</v>
      </c>
    </row>
    <row r="222" customFormat="false" ht="15" hidden="false" customHeight="false" outlineLevel="0" collapsed="false">
      <c r="A222" s="105" t="s">
        <v>391</v>
      </c>
      <c r="B222" s="106" t="n">
        <v>45119</v>
      </c>
      <c r="C222" s="110" t="s">
        <v>418</v>
      </c>
      <c r="D222" s="105" t="s">
        <v>540</v>
      </c>
      <c r="E222" s="105"/>
      <c r="F222" s="105"/>
      <c r="G222" s="108" t="s">
        <v>324</v>
      </c>
      <c r="H222" s="110" t="s">
        <v>415</v>
      </c>
      <c r="I222" s="109" t="n">
        <v>3.5</v>
      </c>
      <c r="J222" s="109"/>
      <c r="K222" s="102" t="n">
        <f aca="false">IF(OR(H222="c",H222="R"),I222,0)</f>
        <v>3.5</v>
      </c>
      <c r="L222" s="102" t="n">
        <f aca="false">IF(OR(H222="c",H222="R"),J222,0)</f>
        <v>0</v>
      </c>
      <c r="M222" s="103" t="n">
        <f aca="true">SUMIF(A$4:OFFSET(A222,0,0,1,1),"="&amp;A222,J$4:OFFSET(J222,0,0,1,1))-SUMIF(A$4:OFFSET(A222,0,0,1,1),"="&amp;A222,I$4:OFFSET(I222,0,0,1,1))</f>
        <v>2213.76</v>
      </c>
      <c r="N222" s="103" t="n">
        <f aca="true">SUMIF(A$4:OFFSET(A222,0,0,1,1),"="&amp;A222,L$4:OFFSET(L222,0,0,1,1))-SUMIF(A$4:OFFSET(A222,0,0,1,1),"="&amp;A222,K$4:OFFSET(K222,0,0,1,1))</f>
        <v>2213.76</v>
      </c>
      <c r="O222" s="104" t="n">
        <f aca="true">IF(ISERROR(OFFSET(O222,-1,0,1,1)+J222-I222),J222-I222,OFFSET(O222,-1,0,1,1)+J222-I222)</f>
        <v>7701.58</v>
      </c>
    </row>
    <row r="223" customFormat="false" ht="15" hidden="false" customHeight="false" outlineLevel="0" collapsed="false">
      <c r="A223" s="105" t="s">
        <v>391</v>
      </c>
      <c r="B223" s="106" t="n">
        <v>45119</v>
      </c>
      <c r="C223" s="110" t="s">
        <v>418</v>
      </c>
      <c r="D223" s="105" t="s">
        <v>541</v>
      </c>
      <c r="E223" s="105"/>
      <c r="F223" s="105"/>
      <c r="G223" s="108" t="s">
        <v>335</v>
      </c>
      <c r="H223" s="110" t="s">
        <v>415</v>
      </c>
      <c r="I223" s="109" t="n">
        <v>47.95</v>
      </c>
      <c r="J223" s="109"/>
      <c r="K223" s="102" t="n">
        <f aca="false">IF(OR(H223="c",H223="R"),I223,0)</f>
        <v>47.95</v>
      </c>
      <c r="L223" s="102" t="n">
        <f aca="false">IF(OR(H223="c",H223="R"),J223,0)</f>
        <v>0</v>
      </c>
      <c r="M223" s="103" t="n">
        <f aca="true">SUMIF(A$4:OFFSET(A223,0,0,1,1),"="&amp;A223,J$4:OFFSET(J223,0,0,1,1))-SUMIF(A$4:OFFSET(A223,0,0,1,1),"="&amp;A223,I$4:OFFSET(I223,0,0,1,1))</f>
        <v>2165.81</v>
      </c>
      <c r="N223" s="103" t="n">
        <f aca="true">SUMIF(A$4:OFFSET(A223,0,0,1,1),"="&amp;A223,L$4:OFFSET(L223,0,0,1,1))-SUMIF(A$4:OFFSET(A223,0,0,1,1),"="&amp;A223,K$4:OFFSET(K223,0,0,1,1))</f>
        <v>2165.81</v>
      </c>
      <c r="O223" s="104" t="n">
        <f aca="true">IF(ISERROR(OFFSET(O223,-1,0,1,1)+J223-I223),J223-I223,OFFSET(O223,-1,0,1,1)+J223-I223)</f>
        <v>7653.63</v>
      </c>
    </row>
    <row r="224" customFormat="false" ht="15" hidden="false" customHeight="false" outlineLevel="0" collapsed="false">
      <c r="A224" s="105" t="s">
        <v>391</v>
      </c>
      <c r="B224" s="106" t="n">
        <v>45119</v>
      </c>
      <c r="C224" s="110" t="s">
        <v>418</v>
      </c>
      <c r="D224" s="105" t="s">
        <v>542</v>
      </c>
      <c r="E224" s="105"/>
      <c r="F224" s="105"/>
      <c r="G224" s="108" t="s">
        <v>335</v>
      </c>
      <c r="H224" s="110" t="s">
        <v>415</v>
      </c>
      <c r="I224" s="109" t="n">
        <v>62.95</v>
      </c>
      <c r="J224" s="109"/>
      <c r="K224" s="102" t="n">
        <f aca="false">IF(OR(H224="c",H224="R"),I224,0)</f>
        <v>62.95</v>
      </c>
      <c r="L224" s="102" t="n">
        <f aca="false">IF(OR(H224="c",H224="R"),J224,0)</f>
        <v>0</v>
      </c>
      <c r="M224" s="103" t="n">
        <f aca="true">SUMIF(A$4:OFFSET(A224,0,0,1,1),"="&amp;A224,J$4:OFFSET(J224,0,0,1,1))-SUMIF(A$4:OFFSET(A224,0,0,1,1),"="&amp;A224,I$4:OFFSET(I224,0,0,1,1))</f>
        <v>2102.86</v>
      </c>
      <c r="N224" s="103" t="n">
        <f aca="true">SUMIF(A$4:OFFSET(A224,0,0,1,1),"="&amp;A224,L$4:OFFSET(L224,0,0,1,1))-SUMIF(A$4:OFFSET(A224,0,0,1,1),"="&amp;A224,K$4:OFFSET(K224,0,0,1,1))</f>
        <v>2102.86</v>
      </c>
      <c r="O224" s="104" t="n">
        <f aca="true">IF(ISERROR(OFFSET(O224,-1,0,1,1)+J224-I224),J224-I224,OFFSET(O224,-1,0,1,1)+J224-I224)</f>
        <v>7590.68</v>
      </c>
    </row>
    <row r="225" customFormat="false" ht="15" hidden="false" customHeight="false" outlineLevel="0" collapsed="false">
      <c r="A225" s="105" t="s">
        <v>391</v>
      </c>
      <c r="B225" s="106" t="n">
        <v>45119</v>
      </c>
      <c r="C225" s="110" t="s">
        <v>418</v>
      </c>
      <c r="D225" s="105" t="s">
        <v>543</v>
      </c>
      <c r="E225" s="105"/>
      <c r="F225" s="105"/>
      <c r="G225" s="108" t="s">
        <v>335</v>
      </c>
      <c r="H225" s="110" t="s">
        <v>415</v>
      </c>
      <c r="I225" s="109" t="n">
        <v>64.99</v>
      </c>
      <c r="J225" s="109"/>
      <c r="K225" s="102" t="n">
        <f aca="false">IF(OR(H225="c",H225="R"),I225,0)</f>
        <v>64.99</v>
      </c>
      <c r="L225" s="102" t="n">
        <f aca="false">IF(OR(H225="c",H225="R"),J225,0)</f>
        <v>0</v>
      </c>
      <c r="M225" s="103" t="n">
        <f aca="true">SUMIF(A$4:OFFSET(A225,0,0,1,1),"="&amp;A225,J$4:OFFSET(J225,0,0,1,1))-SUMIF(A$4:OFFSET(A225,0,0,1,1),"="&amp;A225,I$4:OFFSET(I225,0,0,1,1))</f>
        <v>2037.87</v>
      </c>
      <c r="N225" s="103" t="n">
        <f aca="true">SUMIF(A$4:OFFSET(A225,0,0,1,1),"="&amp;A225,L$4:OFFSET(L225,0,0,1,1))-SUMIF(A$4:OFFSET(A225,0,0,1,1),"="&amp;A225,K$4:OFFSET(K225,0,0,1,1))</f>
        <v>2037.87</v>
      </c>
      <c r="O225" s="104" t="n">
        <f aca="true">IF(ISERROR(OFFSET(O225,-1,0,1,1)+J225-I225),J225-I225,OFFSET(O225,-1,0,1,1)+J225-I225)</f>
        <v>7525.69</v>
      </c>
    </row>
    <row r="226" customFormat="false" ht="15" hidden="false" customHeight="false" outlineLevel="0" collapsed="false">
      <c r="A226" s="105" t="s">
        <v>391</v>
      </c>
      <c r="B226" s="106" t="n">
        <v>45119</v>
      </c>
      <c r="C226" s="110" t="s">
        <v>418</v>
      </c>
      <c r="D226" s="105" t="s">
        <v>466</v>
      </c>
      <c r="E226" s="105"/>
      <c r="F226" s="105"/>
      <c r="G226" s="108" t="s">
        <v>324</v>
      </c>
      <c r="H226" s="110" t="s">
        <v>415</v>
      </c>
      <c r="I226" s="109" t="n">
        <v>5</v>
      </c>
      <c r="J226" s="109"/>
      <c r="K226" s="102" t="n">
        <f aca="false">IF(OR(H226="c",H226="R"),I226,0)</f>
        <v>5</v>
      </c>
      <c r="L226" s="102" t="n">
        <f aca="false">IF(OR(H226="c",H226="R"),J226,0)</f>
        <v>0</v>
      </c>
      <c r="M226" s="103" t="n">
        <f aca="true">SUMIF(A$4:OFFSET(A226,0,0,1,1),"="&amp;A226,J$4:OFFSET(J226,0,0,1,1))-SUMIF(A$4:OFFSET(A226,0,0,1,1),"="&amp;A226,I$4:OFFSET(I226,0,0,1,1))</f>
        <v>2032.87</v>
      </c>
      <c r="N226" s="103" t="n">
        <f aca="true">SUMIF(A$4:OFFSET(A226,0,0,1,1),"="&amp;A226,L$4:OFFSET(L226,0,0,1,1))-SUMIF(A$4:OFFSET(A226,0,0,1,1),"="&amp;A226,K$4:OFFSET(K226,0,0,1,1))</f>
        <v>2032.87</v>
      </c>
      <c r="O226" s="104" t="n">
        <f aca="true">IF(ISERROR(OFFSET(O226,-1,0,1,1)+J226-I226),J226-I226,OFFSET(O226,-1,0,1,1)+J226-I226)</f>
        <v>7520.69</v>
      </c>
    </row>
    <row r="227" customFormat="false" ht="15" hidden="false" customHeight="false" outlineLevel="0" collapsed="false">
      <c r="A227" s="105" t="s">
        <v>391</v>
      </c>
      <c r="B227" s="106" t="n">
        <v>45120</v>
      </c>
      <c r="C227" s="110" t="s">
        <v>418</v>
      </c>
      <c r="D227" s="105" t="s">
        <v>437</v>
      </c>
      <c r="E227" s="105"/>
      <c r="F227" s="105"/>
      <c r="G227" s="108" t="s">
        <v>323</v>
      </c>
      <c r="H227" s="110" t="s">
        <v>415</v>
      </c>
      <c r="I227" s="109" t="n">
        <v>32.04</v>
      </c>
      <c r="J227" s="109"/>
      <c r="K227" s="102" t="n">
        <f aca="false">IF(OR(H227="c",H227="R"),I227,0)</f>
        <v>32.04</v>
      </c>
      <c r="L227" s="102" t="n">
        <f aca="false">IF(OR(H227="c",H227="R"),J227,0)</f>
        <v>0</v>
      </c>
      <c r="M227" s="103" t="n">
        <f aca="true">SUMIF(A$4:OFFSET(A227,0,0,1,1),"="&amp;A227,J$4:OFFSET(J227,0,0,1,1))-SUMIF(A$4:OFFSET(A227,0,0,1,1),"="&amp;A227,I$4:OFFSET(I227,0,0,1,1))</f>
        <v>2000.83</v>
      </c>
      <c r="N227" s="103" t="n">
        <f aca="true">SUMIF(A$4:OFFSET(A227,0,0,1,1),"="&amp;A227,L$4:OFFSET(L227,0,0,1,1))-SUMIF(A$4:OFFSET(A227,0,0,1,1),"="&amp;A227,K$4:OFFSET(K227,0,0,1,1))</f>
        <v>2000.83</v>
      </c>
      <c r="O227" s="104" t="n">
        <f aca="true">IF(ISERROR(OFFSET(O227,-1,0,1,1)+J227-I227),J227-I227,OFFSET(O227,-1,0,1,1)+J227-I227)</f>
        <v>7488.65</v>
      </c>
    </row>
    <row r="228" customFormat="false" ht="15" hidden="false" customHeight="false" outlineLevel="0" collapsed="false">
      <c r="A228" s="105" t="s">
        <v>391</v>
      </c>
      <c r="B228" s="106" t="n">
        <v>45121</v>
      </c>
      <c r="C228" s="110" t="s">
        <v>418</v>
      </c>
      <c r="D228" s="105" t="s">
        <v>544</v>
      </c>
      <c r="E228" s="105"/>
      <c r="F228" s="105"/>
      <c r="G228" s="108" t="s">
        <v>324</v>
      </c>
      <c r="H228" s="110" t="s">
        <v>415</v>
      </c>
      <c r="I228" s="109" t="n">
        <v>6.2</v>
      </c>
      <c r="J228" s="109"/>
      <c r="K228" s="102" t="n">
        <f aca="false">IF(OR(H228="c",H228="R"),I228,0)</f>
        <v>6.2</v>
      </c>
      <c r="L228" s="102" t="n">
        <f aca="false">IF(OR(H228="c",H228="R"),J228,0)</f>
        <v>0</v>
      </c>
      <c r="M228" s="103" t="n">
        <f aca="true">SUMIF(A$4:OFFSET(A228,0,0,1,1),"="&amp;A228,J$4:OFFSET(J228,0,0,1,1))-SUMIF(A$4:OFFSET(A228,0,0,1,1),"="&amp;A228,I$4:OFFSET(I228,0,0,1,1))</f>
        <v>1994.63</v>
      </c>
      <c r="N228" s="103" t="n">
        <f aca="true">SUMIF(A$4:OFFSET(A228,0,0,1,1),"="&amp;A228,L$4:OFFSET(L228,0,0,1,1))-SUMIF(A$4:OFFSET(A228,0,0,1,1),"="&amp;A228,K$4:OFFSET(K228,0,0,1,1))</f>
        <v>1994.63</v>
      </c>
      <c r="O228" s="104" t="n">
        <f aca="true">IF(ISERROR(OFFSET(O228,-1,0,1,1)+J228-I228),J228-I228,OFFSET(O228,-1,0,1,1)+J228-I228)</f>
        <v>7482.45</v>
      </c>
    </row>
    <row r="229" customFormat="false" ht="15" hidden="false" customHeight="false" outlineLevel="0" collapsed="false">
      <c r="A229" s="105" t="s">
        <v>391</v>
      </c>
      <c r="B229" s="106" t="n">
        <v>45122</v>
      </c>
      <c r="C229" s="110" t="s">
        <v>418</v>
      </c>
      <c r="D229" s="105" t="s">
        <v>545</v>
      </c>
      <c r="E229" s="105"/>
      <c r="F229" s="105"/>
      <c r="G229" s="108" t="s">
        <v>350</v>
      </c>
      <c r="H229" s="110" t="s">
        <v>415</v>
      </c>
      <c r="I229" s="109" t="n">
        <v>13.07</v>
      </c>
      <c r="J229" s="109"/>
      <c r="K229" s="102" t="n">
        <f aca="false">IF(OR(H229="c",H229="R"),I229,0)</f>
        <v>13.07</v>
      </c>
      <c r="L229" s="102" t="n">
        <f aca="false">IF(OR(H229="c",H229="R"),J229,0)</f>
        <v>0</v>
      </c>
      <c r="M229" s="103" t="n">
        <f aca="true">SUMIF(A$4:OFFSET(A229,0,0,1,1),"="&amp;A229,J$4:OFFSET(J229,0,0,1,1))-SUMIF(A$4:OFFSET(A229,0,0,1,1),"="&amp;A229,I$4:OFFSET(I229,0,0,1,1))</f>
        <v>1981.56</v>
      </c>
      <c r="N229" s="103" t="n">
        <f aca="true">SUMIF(A$4:OFFSET(A229,0,0,1,1),"="&amp;A229,L$4:OFFSET(L229,0,0,1,1))-SUMIF(A$4:OFFSET(A229,0,0,1,1),"="&amp;A229,K$4:OFFSET(K229,0,0,1,1))</f>
        <v>1981.56</v>
      </c>
      <c r="O229" s="104" t="n">
        <f aca="true">IF(ISERROR(OFFSET(O229,-1,0,1,1)+J229-I229),J229-I229,OFFSET(O229,-1,0,1,1)+J229-I229)</f>
        <v>7469.38000000001</v>
      </c>
    </row>
    <row r="230" customFormat="false" ht="15" hidden="false" customHeight="false" outlineLevel="0" collapsed="false">
      <c r="A230" s="105" t="s">
        <v>391</v>
      </c>
      <c r="B230" s="106" t="n">
        <v>45123</v>
      </c>
      <c r="C230" s="110" t="s">
        <v>418</v>
      </c>
      <c r="D230" s="105" t="s">
        <v>546</v>
      </c>
      <c r="E230" s="105"/>
      <c r="F230" s="105"/>
      <c r="G230" s="108" t="s">
        <v>350</v>
      </c>
      <c r="H230" s="110" t="s">
        <v>415</v>
      </c>
      <c r="I230" s="109" t="n">
        <v>1</v>
      </c>
      <c r="J230" s="109"/>
      <c r="K230" s="102" t="n">
        <f aca="false">IF(OR(H230="c",H230="R"),I230,0)</f>
        <v>1</v>
      </c>
      <c r="L230" s="102" t="n">
        <f aca="false">IF(OR(H230="c",H230="R"),J230,0)</f>
        <v>0</v>
      </c>
      <c r="M230" s="103" t="n">
        <f aca="true">SUMIF(A$4:OFFSET(A230,0,0,1,1),"="&amp;A230,J$4:OFFSET(J230,0,0,1,1))-SUMIF(A$4:OFFSET(A230,0,0,1,1),"="&amp;A230,I$4:OFFSET(I230,0,0,1,1))</f>
        <v>1980.56</v>
      </c>
      <c r="N230" s="103" t="n">
        <f aca="true">SUMIF(A$4:OFFSET(A230,0,0,1,1),"="&amp;A230,L$4:OFFSET(L230,0,0,1,1))-SUMIF(A$4:OFFSET(A230,0,0,1,1),"="&amp;A230,K$4:OFFSET(K230,0,0,1,1))</f>
        <v>1980.56</v>
      </c>
      <c r="O230" s="104" t="n">
        <f aca="true">IF(ISERROR(OFFSET(O230,-1,0,1,1)+J230-I230),J230-I230,OFFSET(O230,-1,0,1,1)+J230-I230)</f>
        <v>7468.38000000001</v>
      </c>
    </row>
    <row r="231" customFormat="false" ht="15" hidden="false" customHeight="false" outlineLevel="0" collapsed="false">
      <c r="A231" s="105" t="s">
        <v>391</v>
      </c>
      <c r="B231" s="106" t="n">
        <v>45123</v>
      </c>
      <c r="C231" s="110" t="s">
        <v>418</v>
      </c>
      <c r="D231" s="105" t="s">
        <v>547</v>
      </c>
      <c r="E231" s="105"/>
      <c r="F231" s="105"/>
      <c r="G231" s="108" t="s">
        <v>350</v>
      </c>
      <c r="H231" s="110" t="s">
        <v>415</v>
      </c>
      <c r="I231" s="109" t="n">
        <v>2</v>
      </c>
      <c r="J231" s="109"/>
      <c r="K231" s="102" t="n">
        <f aca="false">IF(OR(H231="c",H231="R"),I231,0)</f>
        <v>2</v>
      </c>
      <c r="L231" s="102" t="n">
        <f aca="false">IF(OR(H231="c",H231="R"),J231,0)</f>
        <v>0</v>
      </c>
      <c r="M231" s="103" t="n">
        <f aca="true">SUMIF(A$4:OFFSET(A231,0,0,1,1),"="&amp;A231,J$4:OFFSET(J231,0,0,1,1))-SUMIF(A$4:OFFSET(A231,0,0,1,1),"="&amp;A231,I$4:OFFSET(I231,0,0,1,1))</f>
        <v>1978.56</v>
      </c>
      <c r="N231" s="103" t="n">
        <f aca="true">SUMIF(A$4:OFFSET(A231,0,0,1,1),"="&amp;A231,L$4:OFFSET(L231,0,0,1,1))-SUMIF(A$4:OFFSET(A231,0,0,1,1),"="&amp;A231,K$4:OFFSET(K231,0,0,1,1))</f>
        <v>1978.56</v>
      </c>
      <c r="O231" s="104" t="n">
        <f aca="true">IF(ISERROR(OFFSET(O231,-1,0,1,1)+J231-I231),J231-I231,OFFSET(O231,-1,0,1,1)+J231-I231)</f>
        <v>7466.38000000001</v>
      </c>
    </row>
    <row r="232" customFormat="false" ht="15" hidden="false" customHeight="false" outlineLevel="0" collapsed="false">
      <c r="A232" s="105" t="s">
        <v>391</v>
      </c>
      <c r="B232" s="106" t="n">
        <v>45123</v>
      </c>
      <c r="C232" s="110" t="s">
        <v>418</v>
      </c>
      <c r="D232" s="105" t="s">
        <v>548</v>
      </c>
      <c r="E232" s="105"/>
      <c r="F232" s="105"/>
      <c r="G232" s="108" t="s">
        <v>350</v>
      </c>
      <c r="H232" s="110" t="s">
        <v>415</v>
      </c>
      <c r="I232" s="109" t="n">
        <v>9.3</v>
      </c>
      <c r="J232" s="109"/>
      <c r="K232" s="102" t="n">
        <f aca="false">IF(OR(H232="c",H232="R"),I232,0)</f>
        <v>9.3</v>
      </c>
      <c r="L232" s="102" t="n">
        <f aca="false">IF(OR(H232="c",H232="R"),J232,0)</f>
        <v>0</v>
      </c>
      <c r="M232" s="103" t="n">
        <f aca="true">SUMIF(A$4:OFFSET(A232,0,0,1,1),"="&amp;A232,J$4:OFFSET(J232,0,0,1,1))-SUMIF(A$4:OFFSET(A232,0,0,1,1),"="&amp;A232,I$4:OFFSET(I232,0,0,1,1))</f>
        <v>1969.26</v>
      </c>
      <c r="N232" s="103" t="n">
        <f aca="true">SUMIF(A$4:OFFSET(A232,0,0,1,1),"="&amp;A232,L$4:OFFSET(L232,0,0,1,1))-SUMIF(A$4:OFFSET(A232,0,0,1,1),"="&amp;A232,K$4:OFFSET(K232,0,0,1,1))</f>
        <v>1969.26</v>
      </c>
      <c r="O232" s="104" t="n">
        <f aca="true">IF(ISERROR(OFFSET(O232,-1,0,1,1)+J232-I232),J232-I232,OFFSET(O232,-1,0,1,1)+J232-I232)</f>
        <v>7457.08</v>
      </c>
    </row>
    <row r="233" customFormat="false" ht="12.8" hidden="false" customHeight="false" outlineLevel="0" collapsed="false">
      <c r="A233" s="105" t="s">
        <v>391</v>
      </c>
      <c r="B233" s="106" t="n">
        <v>45123</v>
      </c>
      <c r="C233" s="110" t="s">
        <v>418</v>
      </c>
      <c r="D233" s="105" t="s">
        <v>549</v>
      </c>
      <c r="E233" s="105"/>
      <c r="F233" s="105"/>
      <c r="G233" s="108" t="s">
        <v>368</v>
      </c>
      <c r="H233" s="110" t="s">
        <v>415</v>
      </c>
      <c r="I233" s="109" t="n">
        <v>2.6</v>
      </c>
      <c r="J233" s="109"/>
      <c r="K233" s="102" t="n">
        <f aca="false">IF(OR(H233="c",H233="R"),I233,0)</f>
        <v>2.6</v>
      </c>
      <c r="L233" s="102" t="n">
        <f aca="false">IF(OR(H233="c",H233="R"),J233,0)</f>
        <v>0</v>
      </c>
      <c r="M233" s="103" t="n">
        <f aca="true">SUMIF(A$4:OFFSET(A233,0,0,1,1),"="&amp;A233,J$4:OFFSET(J233,0,0,1,1))-SUMIF(A$4:OFFSET(A233,0,0,1,1),"="&amp;A233,I$4:OFFSET(I233,0,0,1,1))</f>
        <v>1966.66</v>
      </c>
      <c r="N233" s="103" t="n">
        <f aca="true">SUMIF(A$4:OFFSET(A233,0,0,1,1),"="&amp;A233,L$4:OFFSET(L233,0,0,1,1))-SUMIF(A$4:OFFSET(A233,0,0,1,1),"="&amp;A233,K$4:OFFSET(K233,0,0,1,1))</f>
        <v>1966.66</v>
      </c>
      <c r="O233" s="104" t="n">
        <f aca="true">IF(ISERROR(OFFSET(O233,-1,0,1,1)+J233-I233),J233-I233,OFFSET(O233,-1,0,1,1)+J233-I233)</f>
        <v>7454.48</v>
      </c>
    </row>
    <row r="234" customFormat="false" ht="12.8" hidden="false" customHeight="false" outlineLevel="0" collapsed="false">
      <c r="A234" s="105" t="s">
        <v>391</v>
      </c>
      <c r="B234" s="106" t="n">
        <v>45124</v>
      </c>
      <c r="C234" s="110" t="s">
        <v>418</v>
      </c>
      <c r="D234" s="105" t="s">
        <v>419</v>
      </c>
      <c r="E234" s="105"/>
      <c r="F234" s="105"/>
      <c r="G234" s="108" t="s">
        <v>323</v>
      </c>
      <c r="H234" s="110" t="s">
        <v>415</v>
      </c>
      <c r="I234" s="109" t="n">
        <v>18.65</v>
      </c>
      <c r="J234" s="109"/>
      <c r="K234" s="102" t="n">
        <f aca="false">IF(OR(H234="c",H234="R"),I234,0)</f>
        <v>18.65</v>
      </c>
      <c r="L234" s="102" t="n">
        <f aca="false">IF(OR(H234="c",H234="R"),J234,0)</f>
        <v>0</v>
      </c>
      <c r="M234" s="103" t="n">
        <f aca="true">SUMIF(A$4:OFFSET(A234,0,0,1,1),"="&amp;A234,J$4:OFFSET(J234,0,0,1,1))-SUMIF(A$4:OFFSET(A234,0,0,1,1),"="&amp;A234,I$4:OFFSET(I234,0,0,1,1))</f>
        <v>1948.01</v>
      </c>
      <c r="N234" s="103" t="n">
        <f aca="true">SUMIF(A$4:OFFSET(A234,0,0,1,1),"="&amp;A234,L$4:OFFSET(L234,0,0,1,1))-SUMIF(A$4:OFFSET(A234,0,0,1,1),"="&amp;A234,K$4:OFFSET(K234,0,0,1,1))</f>
        <v>1948.01</v>
      </c>
      <c r="O234" s="104" t="n">
        <f aca="true">IF(ISERROR(OFFSET(O234,-1,0,1,1)+J234-I234),J234-I234,OFFSET(O234,-1,0,1,1)+J234-I234)</f>
        <v>7435.83</v>
      </c>
    </row>
    <row r="235" customFormat="false" ht="12.8" hidden="false" customHeight="false" outlineLevel="0" collapsed="false">
      <c r="A235" s="105" t="s">
        <v>391</v>
      </c>
      <c r="B235" s="106" t="n">
        <v>45124</v>
      </c>
      <c r="C235" s="110" t="s">
        <v>418</v>
      </c>
      <c r="D235" s="105" t="s">
        <v>550</v>
      </c>
      <c r="E235" s="105"/>
      <c r="F235" s="105"/>
      <c r="G235" s="108" t="s">
        <v>336</v>
      </c>
      <c r="H235" s="110" t="s">
        <v>415</v>
      </c>
      <c r="I235" s="109" t="n">
        <v>28.64</v>
      </c>
      <c r="J235" s="109"/>
      <c r="K235" s="102" t="n">
        <f aca="false">IF(OR(H235="c",H235="R"),I235,0)</f>
        <v>28.64</v>
      </c>
      <c r="L235" s="102" t="n">
        <f aca="false">IF(OR(H235="c",H235="R"),J235,0)</f>
        <v>0</v>
      </c>
      <c r="M235" s="103" t="n">
        <f aca="true">SUMIF(A$4:OFFSET(A235,0,0,1,1),"="&amp;A235,J$4:OFFSET(J235,0,0,1,1))-SUMIF(A$4:OFFSET(A235,0,0,1,1),"="&amp;A235,I$4:OFFSET(I235,0,0,1,1))</f>
        <v>1919.37</v>
      </c>
      <c r="N235" s="103" t="n">
        <f aca="true">SUMIF(A$4:OFFSET(A235,0,0,1,1),"="&amp;A235,L$4:OFFSET(L235,0,0,1,1))-SUMIF(A$4:OFFSET(A235,0,0,1,1),"="&amp;A235,K$4:OFFSET(K235,0,0,1,1))</f>
        <v>1919.37</v>
      </c>
      <c r="O235" s="104" t="n">
        <f aca="true">IF(ISERROR(OFFSET(O235,-1,0,1,1)+J235-I235),J235-I235,OFFSET(O235,-1,0,1,1)+J235-I235)</f>
        <v>7407.19</v>
      </c>
    </row>
    <row r="236" customFormat="false" ht="12.8" hidden="false" customHeight="false" outlineLevel="0" collapsed="false">
      <c r="A236" s="105" t="s">
        <v>391</v>
      </c>
      <c r="B236" s="106" t="n">
        <v>45126</v>
      </c>
      <c r="C236" s="110" t="s">
        <v>418</v>
      </c>
      <c r="D236" s="105" t="s">
        <v>420</v>
      </c>
      <c r="E236" s="105"/>
      <c r="F236" s="105"/>
      <c r="G236" s="108" t="s">
        <v>323</v>
      </c>
      <c r="H236" s="110" t="s">
        <v>415</v>
      </c>
      <c r="I236" s="109" t="n">
        <v>39.19</v>
      </c>
      <c r="J236" s="109"/>
      <c r="K236" s="102" t="n">
        <f aca="false">IF(OR(H236="c",H236="R"),I236,0)</f>
        <v>39.19</v>
      </c>
      <c r="L236" s="102" t="n">
        <f aca="false">IF(OR(H236="c",H236="R"),J236,0)</f>
        <v>0</v>
      </c>
      <c r="M236" s="103" t="n">
        <f aca="true">SUMIF(A$4:OFFSET(A236,0,0,1,1),"="&amp;A236,J$4:OFFSET(J236,0,0,1,1))-SUMIF(A$4:OFFSET(A236,0,0,1,1),"="&amp;A236,I$4:OFFSET(I236,0,0,1,1))</f>
        <v>1880.18</v>
      </c>
      <c r="N236" s="103" t="n">
        <f aca="true">SUMIF(A$4:OFFSET(A236,0,0,1,1),"="&amp;A236,L$4:OFFSET(L236,0,0,1,1))-SUMIF(A$4:OFFSET(A236,0,0,1,1),"="&amp;A236,K$4:OFFSET(K236,0,0,1,1))</f>
        <v>1880.18</v>
      </c>
      <c r="O236" s="104" t="n">
        <f aca="true">IF(ISERROR(OFFSET(O236,-1,0,1,1)+J236-I236),J236-I236,OFFSET(O236,-1,0,1,1)+J236-I236)</f>
        <v>7368.00000000001</v>
      </c>
    </row>
    <row r="237" customFormat="false" ht="12.8" hidden="false" customHeight="false" outlineLevel="0" collapsed="false">
      <c r="A237" s="105" t="s">
        <v>391</v>
      </c>
      <c r="B237" s="106" t="n">
        <v>45127</v>
      </c>
      <c r="C237" s="110" t="s">
        <v>418</v>
      </c>
      <c r="D237" s="105" t="s">
        <v>551</v>
      </c>
      <c r="E237" s="105"/>
      <c r="F237" s="105"/>
      <c r="G237" s="108" t="s">
        <v>362</v>
      </c>
      <c r="H237" s="110" t="s">
        <v>415</v>
      </c>
      <c r="I237" s="109" t="n">
        <v>13.27</v>
      </c>
      <c r="J237" s="109"/>
      <c r="K237" s="102" t="n">
        <f aca="false">IF(OR(H237="c",H237="R"),I237,0)</f>
        <v>13.27</v>
      </c>
      <c r="L237" s="102" t="n">
        <f aca="false">IF(OR(H237="c",H237="R"),J237,0)</f>
        <v>0</v>
      </c>
      <c r="M237" s="103" t="n">
        <f aca="true">SUMIF(A$4:OFFSET(A237,0,0,1,1),"="&amp;A237,J$4:OFFSET(J237,0,0,1,1))-SUMIF(A$4:OFFSET(A237,0,0,1,1),"="&amp;A237,I$4:OFFSET(I237,0,0,1,1))</f>
        <v>1866.91</v>
      </c>
      <c r="N237" s="103" t="n">
        <f aca="true">SUMIF(A$4:OFFSET(A237,0,0,1,1),"="&amp;A237,L$4:OFFSET(L237,0,0,1,1))-SUMIF(A$4:OFFSET(A237,0,0,1,1),"="&amp;A237,K$4:OFFSET(K237,0,0,1,1))</f>
        <v>1866.91</v>
      </c>
      <c r="O237" s="104" t="n">
        <f aca="true">IF(ISERROR(OFFSET(O237,-1,0,1,1)+J237-I237),J237-I237,OFFSET(O237,-1,0,1,1)+J237-I237)</f>
        <v>7354.73</v>
      </c>
    </row>
    <row r="238" customFormat="false" ht="12.8" hidden="false" customHeight="false" outlineLevel="0" collapsed="false">
      <c r="A238" s="105" t="s">
        <v>391</v>
      </c>
      <c r="B238" s="106" t="n">
        <v>45127</v>
      </c>
      <c r="C238" s="110" t="s">
        <v>418</v>
      </c>
      <c r="D238" s="105" t="s">
        <v>507</v>
      </c>
      <c r="E238" s="105"/>
      <c r="F238" s="105"/>
      <c r="G238" s="108" t="s">
        <v>324</v>
      </c>
      <c r="H238" s="110" t="s">
        <v>415</v>
      </c>
      <c r="I238" s="109" t="n">
        <v>3.5</v>
      </c>
      <c r="J238" s="109"/>
      <c r="K238" s="102" t="n">
        <f aca="false">IF(OR(H238="c",H238="R"),I238,0)</f>
        <v>3.5</v>
      </c>
      <c r="L238" s="102" t="n">
        <f aca="false">IF(OR(H238="c",H238="R"),J238,0)</f>
        <v>0</v>
      </c>
      <c r="M238" s="103" t="n">
        <f aca="true">SUMIF(A$4:OFFSET(A238,0,0,1,1),"="&amp;A238,J$4:OFFSET(J238,0,0,1,1))-SUMIF(A$4:OFFSET(A238,0,0,1,1),"="&amp;A238,I$4:OFFSET(I238,0,0,1,1))</f>
        <v>1863.41</v>
      </c>
      <c r="N238" s="103" t="n">
        <f aca="true">SUMIF(A$4:OFFSET(A238,0,0,1,1),"="&amp;A238,L$4:OFFSET(L238,0,0,1,1))-SUMIF(A$4:OFFSET(A238,0,0,1,1),"="&amp;A238,K$4:OFFSET(K238,0,0,1,1))</f>
        <v>1863.41</v>
      </c>
      <c r="O238" s="104" t="n">
        <f aca="true">IF(ISERROR(OFFSET(O238,-1,0,1,1)+J238-I238),J238-I238,OFFSET(O238,-1,0,1,1)+J238-I238)</f>
        <v>7351.23</v>
      </c>
    </row>
    <row r="239" customFormat="false" ht="12.8" hidden="false" customHeight="false" outlineLevel="0" collapsed="false">
      <c r="A239" s="105" t="s">
        <v>391</v>
      </c>
      <c r="B239" s="106" t="n">
        <v>45128</v>
      </c>
      <c r="C239" s="110" t="s">
        <v>418</v>
      </c>
      <c r="D239" s="105" t="s">
        <v>466</v>
      </c>
      <c r="E239" s="105"/>
      <c r="F239" s="105"/>
      <c r="G239" s="108" t="s">
        <v>324</v>
      </c>
      <c r="H239" s="110" t="s">
        <v>415</v>
      </c>
      <c r="I239" s="109" t="n">
        <v>5</v>
      </c>
      <c r="J239" s="109"/>
      <c r="K239" s="102" t="n">
        <f aca="false">IF(OR(H239="c",H239="R"),I239,0)</f>
        <v>5</v>
      </c>
      <c r="L239" s="102" t="n">
        <f aca="false">IF(OR(H239="c",H239="R"),J239,0)</f>
        <v>0</v>
      </c>
      <c r="M239" s="103" t="n">
        <f aca="true">SUMIF(A$4:OFFSET(A239,0,0,1,1),"="&amp;A239,J$4:OFFSET(J239,0,0,1,1))-SUMIF(A$4:OFFSET(A239,0,0,1,1),"="&amp;A239,I$4:OFFSET(I239,0,0,1,1))</f>
        <v>1858.41</v>
      </c>
      <c r="N239" s="103" t="n">
        <f aca="true">SUMIF(A$4:OFFSET(A239,0,0,1,1),"="&amp;A239,L$4:OFFSET(L239,0,0,1,1))-SUMIF(A$4:OFFSET(A239,0,0,1,1),"="&amp;A239,K$4:OFFSET(K239,0,0,1,1))</f>
        <v>1858.41</v>
      </c>
      <c r="O239" s="104" t="n">
        <f aca="true">IF(ISERROR(OFFSET(O239,-1,0,1,1)+J239-I239),J239-I239,OFFSET(O239,-1,0,1,1)+J239-I239)</f>
        <v>7346.23</v>
      </c>
    </row>
    <row r="240" customFormat="false" ht="15" hidden="false" customHeight="false" outlineLevel="0" collapsed="false">
      <c r="A240" s="105"/>
      <c r="B240" s="106"/>
      <c r="C240" s="110"/>
      <c r="D240" s="105"/>
      <c r="E240" s="105"/>
      <c r="F240" s="105"/>
      <c r="G240" s="108"/>
      <c r="H240" s="110"/>
      <c r="I240" s="109"/>
      <c r="J240" s="109"/>
      <c r="K240" s="102" t="n">
        <f aca="false">IF(OR(H240="c",H240="R"),I240,0)</f>
        <v>0</v>
      </c>
      <c r="L240" s="102" t="n">
        <f aca="false">IF(OR(H240="c",H240="R"),J240,0)</f>
        <v>0</v>
      </c>
      <c r="M240" s="103" t="n">
        <f aca="true">SUMIF(A$4:OFFSET(A240,0,0,1,1),"="&amp;A240,J$4:OFFSET(J240,0,0,1,1))-SUMIF(A$4:OFFSET(A240,0,0,1,1),"="&amp;A240,I$4:OFFSET(I240,0,0,1,1))</f>
        <v>0</v>
      </c>
      <c r="N240" s="103" t="n">
        <f aca="true">SUMIF(A$4:OFFSET(A240,0,0,1,1),"="&amp;A240,L$4:OFFSET(L240,0,0,1,1))-SUMIF(A$4:OFFSET(A240,0,0,1,1),"="&amp;A240,K$4:OFFSET(K240,0,0,1,1))</f>
        <v>0</v>
      </c>
      <c r="O240" s="104" t="n">
        <f aca="true">IF(ISERROR(OFFSET(O240,-1,0,1,1)+J240-I240),J240-I240,OFFSET(O240,-1,0,1,1)+J240-I240)</f>
        <v>7346.23</v>
      </c>
    </row>
    <row r="241" customFormat="false" ht="15" hidden="false" customHeight="false" outlineLevel="0" collapsed="false">
      <c r="A241" s="105"/>
      <c r="B241" s="106"/>
      <c r="C241" s="110"/>
      <c r="D241" s="105"/>
      <c r="E241" s="105"/>
      <c r="F241" s="105"/>
      <c r="G241" s="108"/>
      <c r="H241" s="110"/>
      <c r="I241" s="109"/>
      <c r="J241" s="109"/>
      <c r="K241" s="102" t="n">
        <f aca="false">IF(OR(H241="c",H241="R"),I241,0)</f>
        <v>0</v>
      </c>
      <c r="L241" s="102" t="n">
        <f aca="false">IF(OR(H241="c",H241="R"),J241,0)</f>
        <v>0</v>
      </c>
      <c r="M241" s="103" t="n">
        <f aca="true">SUMIF(A$4:OFFSET(A241,0,0,1,1),"="&amp;A241,J$4:OFFSET(J241,0,0,1,1))-SUMIF(A$4:OFFSET(A241,0,0,1,1),"="&amp;A241,I$4:OFFSET(I241,0,0,1,1))</f>
        <v>0</v>
      </c>
      <c r="N241" s="103" t="n">
        <f aca="true">SUMIF(A$4:OFFSET(A241,0,0,1,1),"="&amp;A241,L$4:OFFSET(L241,0,0,1,1))-SUMIF(A$4:OFFSET(A241,0,0,1,1),"="&amp;A241,K$4:OFFSET(K241,0,0,1,1))</f>
        <v>0</v>
      </c>
      <c r="O241" s="104" t="n">
        <f aca="true">IF(ISERROR(OFFSET(O241,-1,0,1,1)+J241-I241),J241-I241,OFFSET(O241,-1,0,1,1)+J241-I241)</f>
        <v>7346.23</v>
      </c>
    </row>
    <row r="242" customFormat="false" ht="15" hidden="false" customHeight="false" outlineLevel="0" collapsed="false">
      <c r="A242" s="105"/>
      <c r="B242" s="106"/>
      <c r="C242" s="110"/>
      <c r="D242" s="105"/>
      <c r="E242" s="105"/>
      <c r="F242" s="105"/>
      <c r="G242" s="108"/>
      <c r="H242" s="110"/>
      <c r="I242" s="109"/>
      <c r="J242" s="109"/>
      <c r="K242" s="102" t="n">
        <f aca="false">IF(OR(H242="c",H242="R"),I242,0)</f>
        <v>0</v>
      </c>
      <c r="L242" s="102" t="n">
        <f aca="false">IF(OR(H242="c",H242="R"),J242,0)</f>
        <v>0</v>
      </c>
      <c r="M242" s="103" t="n">
        <f aca="true">SUMIF(A$4:OFFSET(A242,0,0,1,1),"="&amp;A242,J$4:OFFSET(J242,0,0,1,1))-SUMIF(A$4:OFFSET(A242,0,0,1,1),"="&amp;A242,I$4:OFFSET(I242,0,0,1,1))</f>
        <v>0</v>
      </c>
      <c r="N242" s="103" t="n">
        <f aca="true">SUMIF(A$4:OFFSET(A242,0,0,1,1),"="&amp;A242,L$4:OFFSET(L242,0,0,1,1))-SUMIF(A$4:OFFSET(A242,0,0,1,1),"="&amp;A242,K$4:OFFSET(K242,0,0,1,1))</f>
        <v>0</v>
      </c>
      <c r="O242" s="104" t="n">
        <f aca="true">IF(ISERROR(OFFSET(O242,-1,0,1,1)+J242-I242),J242-I242,OFFSET(O242,-1,0,1,1)+J242-I242)</f>
        <v>7346.23</v>
      </c>
    </row>
    <row r="243" customFormat="false" ht="15" hidden="false" customHeight="false" outlineLevel="0" collapsed="false">
      <c r="A243" s="105"/>
      <c r="B243" s="106"/>
      <c r="C243" s="110"/>
      <c r="D243" s="105"/>
      <c r="E243" s="105"/>
      <c r="F243" s="105"/>
      <c r="G243" s="108"/>
      <c r="H243" s="110"/>
      <c r="I243" s="109"/>
      <c r="J243" s="109"/>
      <c r="K243" s="102" t="n">
        <f aca="false">IF(OR(H243="c",H243="R"),I243,0)</f>
        <v>0</v>
      </c>
      <c r="L243" s="102" t="n">
        <f aca="false">IF(OR(H243="c",H243="R"),J243,0)</f>
        <v>0</v>
      </c>
      <c r="M243" s="103" t="n">
        <f aca="true">SUMIF(A$4:OFFSET(A243,0,0,1,1),"="&amp;A243,J$4:OFFSET(J243,0,0,1,1))-SUMIF(A$4:OFFSET(A243,0,0,1,1),"="&amp;A243,I$4:OFFSET(I243,0,0,1,1))</f>
        <v>0</v>
      </c>
      <c r="N243" s="103" t="n">
        <f aca="true">SUMIF(A$4:OFFSET(A243,0,0,1,1),"="&amp;A243,L$4:OFFSET(L243,0,0,1,1))-SUMIF(A$4:OFFSET(A243,0,0,1,1),"="&amp;A243,K$4:OFFSET(K243,0,0,1,1))</f>
        <v>0</v>
      </c>
      <c r="O243" s="104" t="n">
        <f aca="true">IF(ISERROR(OFFSET(O243,-1,0,1,1)+J243-I243),J243-I243,OFFSET(O243,-1,0,1,1)+J243-I243)</f>
        <v>7346.23</v>
      </c>
    </row>
    <row r="244" customFormat="false" ht="15" hidden="false" customHeight="false" outlineLevel="0" collapsed="false">
      <c r="A244" s="105"/>
      <c r="B244" s="106"/>
      <c r="C244" s="110"/>
      <c r="D244" s="105"/>
      <c r="E244" s="105"/>
      <c r="F244" s="105"/>
      <c r="G244" s="108"/>
      <c r="H244" s="110"/>
      <c r="I244" s="109"/>
      <c r="J244" s="109"/>
      <c r="K244" s="102" t="n">
        <f aca="false">IF(OR(H244="c",H244="R"),I244,0)</f>
        <v>0</v>
      </c>
      <c r="L244" s="102" t="n">
        <f aca="false">IF(OR(H244="c",H244="R"),J244,0)</f>
        <v>0</v>
      </c>
      <c r="M244" s="103" t="n">
        <f aca="true">SUMIF(A$4:OFFSET(A244,0,0,1,1),"="&amp;A244,J$4:OFFSET(J244,0,0,1,1))-SUMIF(A$4:OFFSET(A244,0,0,1,1),"="&amp;A244,I$4:OFFSET(I244,0,0,1,1))</f>
        <v>0</v>
      </c>
      <c r="N244" s="103" t="n">
        <f aca="true">SUMIF(A$4:OFFSET(A244,0,0,1,1),"="&amp;A244,L$4:OFFSET(L244,0,0,1,1))-SUMIF(A$4:OFFSET(A244,0,0,1,1),"="&amp;A244,K$4:OFFSET(K244,0,0,1,1))</f>
        <v>0</v>
      </c>
      <c r="O244" s="104" t="n">
        <f aca="true">IF(ISERROR(OFFSET(O244,-1,0,1,1)+J244-I244),J244-I244,OFFSET(O244,-1,0,1,1)+J244-I244)</f>
        <v>7346.23</v>
      </c>
    </row>
    <row r="245" customFormat="false" ht="15" hidden="false" customHeight="false" outlineLevel="0" collapsed="false">
      <c r="A245" s="105"/>
      <c r="B245" s="106"/>
      <c r="C245" s="110"/>
      <c r="D245" s="105"/>
      <c r="E245" s="105"/>
      <c r="F245" s="105"/>
      <c r="G245" s="108"/>
      <c r="H245" s="110"/>
      <c r="I245" s="109"/>
      <c r="J245" s="109"/>
      <c r="K245" s="102" t="n">
        <f aca="false">IF(OR(H245="c",H245="R"),I245,0)</f>
        <v>0</v>
      </c>
      <c r="L245" s="102" t="n">
        <f aca="false">IF(OR(H245="c",H245="R"),J245,0)</f>
        <v>0</v>
      </c>
      <c r="M245" s="103" t="n">
        <f aca="true">SUMIF(A$4:OFFSET(A245,0,0,1,1),"="&amp;A245,J$4:OFFSET(J245,0,0,1,1))-SUMIF(A$4:OFFSET(A245,0,0,1,1),"="&amp;A245,I$4:OFFSET(I245,0,0,1,1))</f>
        <v>0</v>
      </c>
      <c r="N245" s="103" t="n">
        <f aca="true">SUMIF(A$4:OFFSET(A245,0,0,1,1),"="&amp;A245,L$4:OFFSET(L245,0,0,1,1))-SUMIF(A$4:OFFSET(A245,0,0,1,1),"="&amp;A245,K$4:OFFSET(K245,0,0,1,1))</f>
        <v>0</v>
      </c>
      <c r="O245" s="104" t="n">
        <f aca="true">IF(ISERROR(OFFSET(O245,-1,0,1,1)+J245-I245),J245-I245,OFFSET(O245,-1,0,1,1)+J245-I245)</f>
        <v>7346.23</v>
      </c>
    </row>
    <row r="246" customFormat="false" ht="15" hidden="false" customHeight="false" outlineLevel="0" collapsed="false">
      <c r="A246" s="105"/>
      <c r="B246" s="106"/>
      <c r="C246" s="110"/>
      <c r="D246" s="105"/>
      <c r="E246" s="105"/>
      <c r="F246" s="105"/>
      <c r="G246" s="108"/>
      <c r="H246" s="110"/>
      <c r="I246" s="109"/>
      <c r="J246" s="109"/>
      <c r="K246" s="102" t="n">
        <f aca="false">IF(OR(H246="c",H246="R"),I246,0)</f>
        <v>0</v>
      </c>
      <c r="L246" s="102" t="n">
        <f aca="false">IF(OR(H246="c",H246="R"),J246,0)</f>
        <v>0</v>
      </c>
      <c r="M246" s="103" t="n">
        <f aca="true">SUMIF(A$4:OFFSET(A246,0,0,1,1),"="&amp;A246,J$4:OFFSET(J246,0,0,1,1))-SUMIF(A$4:OFFSET(A246,0,0,1,1),"="&amp;A246,I$4:OFFSET(I246,0,0,1,1))</f>
        <v>0</v>
      </c>
      <c r="N246" s="103" t="n">
        <f aca="true">SUMIF(A$4:OFFSET(A246,0,0,1,1),"="&amp;A246,L$4:OFFSET(L246,0,0,1,1))-SUMIF(A$4:OFFSET(A246,0,0,1,1),"="&amp;A246,K$4:OFFSET(K246,0,0,1,1))</f>
        <v>0</v>
      </c>
      <c r="O246" s="104" t="n">
        <f aca="true">IF(ISERROR(OFFSET(O246,-1,0,1,1)+J246-I246),J246-I246,OFFSET(O246,-1,0,1,1)+J246-I246)</f>
        <v>7346.23</v>
      </c>
    </row>
    <row r="247" customFormat="false" ht="15" hidden="false" customHeight="false" outlineLevel="0" collapsed="false">
      <c r="A247" s="105"/>
      <c r="B247" s="106"/>
      <c r="C247" s="110"/>
      <c r="D247" s="105"/>
      <c r="E247" s="105"/>
      <c r="F247" s="105"/>
      <c r="G247" s="108"/>
      <c r="H247" s="110"/>
      <c r="I247" s="109"/>
      <c r="J247" s="109"/>
      <c r="K247" s="102" t="n">
        <f aca="false">IF(OR(H247="c",H247="R"),I247,0)</f>
        <v>0</v>
      </c>
      <c r="L247" s="102" t="n">
        <f aca="false">IF(OR(H247="c",H247="R"),J247,0)</f>
        <v>0</v>
      </c>
      <c r="M247" s="103" t="n">
        <f aca="true">SUMIF(A$4:OFFSET(A247,0,0,1,1),"="&amp;A247,J$4:OFFSET(J247,0,0,1,1))-SUMIF(A$4:OFFSET(A247,0,0,1,1),"="&amp;A247,I$4:OFFSET(I247,0,0,1,1))</f>
        <v>0</v>
      </c>
      <c r="N247" s="103" t="n">
        <f aca="true">SUMIF(A$4:OFFSET(A247,0,0,1,1),"="&amp;A247,L$4:OFFSET(L247,0,0,1,1))-SUMIF(A$4:OFFSET(A247,0,0,1,1),"="&amp;A247,K$4:OFFSET(K247,0,0,1,1))</f>
        <v>0</v>
      </c>
      <c r="O247" s="104" t="n">
        <f aca="true">IF(ISERROR(OFFSET(O247,-1,0,1,1)+J247-I247),J247-I247,OFFSET(O247,-1,0,1,1)+J247-I247)</f>
        <v>7346.23</v>
      </c>
    </row>
    <row r="248" customFormat="false" ht="15" hidden="false" customHeight="false" outlineLevel="0" collapsed="false">
      <c r="A248" s="105"/>
      <c r="B248" s="106"/>
      <c r="C248" s="110"/>
      <c r="D248" s="105"/>
      <c r="E248" s="105"/>
      <c r="F248" s="105"/>
      <c r="G248" s="108"/>
      <c r="H248" s="110"/>
      <c r="I248" s="109"/>
      <c r="J248" s="109"/>
      <c r="K248" s="102" t="n">
        <f aca="false">IF(OR(H248="c",H248="R"),I248,0)</f>
        <v>0</v>
      </c>
      <c r="L248" s="102" t="n">
        <f aca="false">IF(OR(H248="c",H248="R"),J248,0)</f>
        <v>0</v>
      </c>
      <c r="M248" s="103" t="n">
        <f aca="true">SUMIF(A$4:OFFSET(A248,0,0,1,1),"="&amp;A248,J$4:OFFSET(J248,0,0,1,1))-SUMIF(A$4:OFFSET(A248,0,0,1,1),"="&amp;A248,I$4:OFFSET(I248,0,0,1,1))</f>
        <v>0</v>
      </c>
      <c r="N248" s="103" t="n">
        <f aca="true">SUMIF(A$4:OFFSET(A248,0,0,1,1),"="&amp;A248,L$4:OFFSET(L248,0,0,1,1))-SUMIF(A$4:OFFSET(A248,0,0,1,1),"="&amp;A248,K$4:OFFSET(K248,0,0,1,1))</f>
        <v>0</v>
      </c>
      <c r="O248" s="104" t="n">
        <f aca="true">IF(ISERROR(OFFSET(O248,-1,0,1,1)+J248-I248),J248-I248,OFFSET(O248,-1,0,1,1)+J248-I248)</f>
        <v>7346.23</v>
      </c>
    </row>
    <row r="249" customFormat="false" ht="15" hidden="false" customHeight="false" outlineLevel="0" collapsed="false">
      <c r="A249" s="105"/>
      <c r="B249" s="106"/>
      <c r="C249" s="110"/>
      <c r="D249" s="105"/>
      <c r="E249" s="105"/>
      <c r="F249" s="105"/>
      <c r="G249" s="108"/>
      <c r="H249" s="110"/>
      <c r="I249" s="109"/>
      <c r="J249" s="109"/>
      <c r="K249" s="102" t="n">
        <f aca="false">IF(OR(H249="c",H249="R"),I249,0)</f>
        <v>0</v>
      </c>
      <c r="L249" s="102" t="n">
        <f aca="false">IF(OR(H249="c",H249="R"),J249,0)</f>
        <v>0</v>
      </c>
      <c r="M249" s="103" t="n">
        <f aca="true">SUMIF(A$4:OFFSET(A249,0,0,1,1),"="&amp;A249,J$4:OFFSET(J249,0,0,1,1))-SUMIF(A$4:OFFSET(A249,0,0,1,1),"="&amp;A249,I$4:OFFSET(I249,0,0,1,1))</f>
        <v>0</v>
      </c>
      <c r="N249" s="103" t="n">
        <f aca="true">SUMIF(A$4:OFFSET(A249,0,0,1,1),"="&amp;A249,L$4:OFFSET(L249,0,0,1,1))-SUMIF(A$4:OFFSET(A249,0,0,1,1),"="&amp;A249,K$4:OFFSET(K249,0,0,1,1))</f>
        <v>0</v>
      </c>
      <c r="O249" s="104" t="n">
        <f aca="true">IF(ISERROR(OFFSET(O249,-1,0,1,1)+J249-I249),J249-I249,OFFSET(O249,-1,0,1,1)+J249-I249)</f>
        <v>7346.23</v>
      </c>
    </row>
    <row r="250" customFormat="false" ht="15" hidden="false" customHeight="false" outlineLevel="0" collapsed="false">
      <c r="A250" s="105"/>
      <c r="B250" s="106"/>
      <c r="C250" s="110"/>
      <c r="D250" s="105"/>
      <c r="E250" s="105"/>
      <c r="F250" s="105"/>
      <c r="G250" s="108"/>
      <c r="H250" s="110"/>
      <c r="I250" s="109"/>
      <c r="J250" s="109"/>
      <c r="K250" s="102" t="n">
        <f aca="false">IF(OR(H250="c",H250="R"),I250,0)</f>
        <v>0</v>
      </c>
      <c r="L250" s="102" t="n">
        <f aca="false">IF(OR(H250="c",H250="R"),J250,0)</f>
        <v>0</v>
      </c>
      <c r="M250" s="103" t="n">
        <f aca="true">SUMIF(A$4:OFFSET(A250,0,0,1,1),"="&amp;A250,J$4:OFFSET(J250,0,0,1,1))-SUMIF(A$4:OFFSET(A250,0,0,1,1),"="&amp;A250,I$4:OFFSET(I250,0,0,1,1))</f>
        <v>0</v>
      </c>
      <c r="N250" s="103" t="n">
        <f aca="true">SUMIF(A$4:OFFSET(A250,0,0,1,1),"="&amp;A250,L$4:OFFSET(L250,0,0,1,1))-SUMIF(A$4:OFFSET(A250,0,0,1,1),"="&amp;A250,K$4:OFFSET(K250,0,0,1,1))</f>
        <v>0</v>
      </c>
      <c r="O250" s="104" t="n">
        <f aca="true">IF(ISERROR(OFFSET(O250,-1,0,1,1)+J250-I250),J250-I250,OFFSET(O250,-1,0,1,1)+J250-I250)</f>
        <v>7346.23</v>
      </c>
    </row>
    <row r="251" customFormat="false" ht="15" hidden="false" customHeight="false" outlineLevel="0" collapsed="false">
      <c r="A251" s="105"/>
      <c r="B251" s="106"/>
      <c r="C251" s="110"/>
      <c r="D251" s="105"/>
      <c r="E251" s="105"/>
      <c r="F251" s="105"/>
      <c r="G251" s="108"/>
      <c r="H251" s="110"/>
      <c r="I251" s="109"/>
      <c r="J251" s="109"/>
      <c r="K251" s="102" t="n">
        <f aca="false">IF(OR(H251="c",H251="R"),I251,0)</f>
        <v>0</v>
      </c>
      <c r="L251" s="102" t="n">
        <f aca="false">IF(OR(H251="c",H251="R"),J251,0)</f>
        <v>0</v>
      </c>
      <c r="M251" s="103" t="n">
        <f aca="true">SUMIF(A$4:OFFSET(A251,0,0,1,1),"="&amp;A251,J$4:OFFSET(J251,0,0,1,1))-SUMIF(A$4:OFFSET(A251,0,0,1,1),"="&amp;A251,I$4:OFFSET(I251,0,0,1,1))</f>
        <v>0</v>
      </c>
      <c r="N251" s="103" t="n">
        <f aca="true">SUMIF(A$4:OFFSET(A251,0,0,1,1),"="&amp;A251,L$4:OFFSET(L251,0,0,1,1))-SUMIF(A$4:OFFSET(A251,0,0,1,1),"="&amp;A251,K$4:OFFSET(K251,0,0,1,1))</f>
        <v>0</v>
      </c>
      <c r="O251" s="104" t="n">
        <f aca="true">IF(ISERROR(OFFSET(O251,-1,0,1,1)+J251-I251),J251-I251,OFFSET(O251,-1,0,1,1)+J251-I251)</f>
        <v>7346.23</v>
      </c>
    </row>
    <row r="252" customFormat="false" ht="15" hidden="false" customHeight="false" outlineLevel="0" collapsed="false">
      <c r="A252" s="105"/>
      <c r="B252" s="106"/>
      <c r="C252" s="110"/>
      <c r="D252" s="105"/>
      <c r="E252" s="105"/>
      <c r="F252" s="105"/>
      <c r="G252" s="108"/>
      <c r="H252" s="110"/>
      <c r="I252" s="109"/>
      <c r="J252" s="109"/>
      <c r="K252" s="102" t="n">
        <f aca="false">IF(OR(H252="c",H252="R"),I252,0)</f>
        <v>0</v>
      </c>
      <c r="L252" s="102" t="n">
        <f aca="false">IF(OR(H252="c",H252="R"),J252,0)</f>
        <v>0</v>
      </c>
      <c r="M252" s="103" t="n">
        <f aca="true">SUMIF(A$4:OFFSET(A252,0,0,1,1),"="&amp;A252,J$4:OFFSET(J252,0,0,1,1))-SUMIF(A$4:OFFSET(A252,0,0,1,1),"="&amp;A252,I$4:OFFSET(I252,0,0,1,1))</f>
        <v>0</v>
      </c>
      <c r="N252" s="103" t="n">
        <f aca="true">SUMIF(A$4:OFFSET(A252,0,0,1,1),"="&amp;A252,L$4:OFFSET(L252,0,0,1,1))-SUMIF(A$4:OFFSET(A252,0,0,1,1),"="&amp;A252,K$4:OFFSET(K252,0,0,1,1))</f>
        <v>0</v>
      </c>
      <c r="O252" s="104" t="n">
        <f aca="true">IF(ISERROR(OFFSET(O252,-1,0,1,1)+J252-I252),J252-I252,OFFSET(O252,-1,0,1,1)+J252-I252)</f>
        <v>7346.23</v>
      </c>
    </row>
    <row r="253" customFormat="false" ht="15" hidden="false" customHeight="false" outlineLevel="0" collapsed="false">
      <c r="A253" s="105"/>
      <c r="B253" s="106"/>
      <c r="C253" s="110"/>
      <c r="D253" s="105"/>
      <c r="E253" s="105"/>
      <c r="F253" s="105"/>
      <c r="G253" s="108"/>
      <c r="H253" s="110"/>
      <c r="I253" s="109"/>
      <c r="J253" s="109"/>
      <c r="K253" s="102" t="n">
        <f aca="false">IF(OR(H253="c",H253="R"),I253,0)</f>
        <v>0</v>
      </c>
      <c r="L253" s="102" t="n">
        <f aca="false">IF(OR(H253="c",H253="R"),J253,0)</f>
        <v>0</v>
      </c>
      <c r="M253" s="103" t="n">
        <f aca="true">SUMIF(A$4:OFFSET(A253,0,0,1,1),"="&amp;A253,J$4:OFFSET(J253,0,0,1,1))-SUMIF(A$4:OFFSET(A253,0,0,1,1),"="&amp;A253,I$4:OFFSET(I253,0,0,1,1))</f>
        <v>0</v>
      </c>
      <c r="N253" s="103" t="n">
        <f aca="true">SUMIF(A$4:OFFSET(A253,0,0,1,1),"="&amp;A253,L$4:OFFSET(L253,0,0,1,1))-SUMIF(A$4:OFFSET(A253,0,0,1,1),"="&amp;A253,K$4:OFFSET(K253,0,0,1,1))</f>
        <v>0</v>
      </c>
      <c r="O253" s="104" t="n">
        <f aca="true">IF(ISERROR(OFFSET(O253,-1,0,1,1)+J253-I253),J253-I253,OFFSET(O253,-1,0,1,1)+J253-I253)</f>
        <v>7346.23</v>
      </c>
    </row>
    <row r="254" customFormat="false" ht="15" hidden="false" customHeight="false" outlineLevel="0" collapsed="false">
      <c r="A254" s="105"/>
      <c r="B254" s="106"/>
      <c r="C254" s="110"/>
      <c r="D254" s="105"/>
      <c r="E254" s="105"/>
      <c r="F254" s="105"/>
      <c r="G254" s="108"/>
      <c r="H254" s="110"/>
      <c r="I254" s="109"/>
      <c r="J254" s="109"/>
      <c r="K254" s="102" t="n">
        <f aca="false">IF(OR(H254="c",H254="R"),I254,0)</f>
        <v>0</v>
      </c>
      <c r="L254" s="102" t="n">
        <f aca="false">IF(OR(H254="c",H254="R"),J254,0)</f>
        <v>0</v>
      </c>
      <c r="M254" s="103" t="n">
        <f aca="true">SUMIF(A$4:OFFSET(A254,0,0,1,1),"="&amp;A254,J$4:OFFSET(J254,0,0,1,1))-SUMIF(A$4:OFFSET(A254,0,0,1,1),"="&amp;A254,I$4:OFFSET(I254,0,0,1,1))</f>
        <v>0</v>
      </c>
      <c r="N254" s="103" t="n">
        <f aca="true">SUMIF(A$4:OFFSET(A254,0,0,1,1),"="&amp;A254,L$4:OFFSET(L254,0,0,1,1))-SUMIF(A$4:OFFSET(A254,0,0,1,1),"="&amp;A254,K$4:OFFSET(K254,0,0,1,1))</f>
        <v>0</v>
      </c>
      <c r="O254" s="104" t="n">
        <f aca="true">IF(ISERROR(OFFSET(O254,-1,0,1,1)+J254-I254),J254-I254,OFFSET(O254,-1,0,1,1)+J254-I254)</f>
        <v>7346.23</v>
      </c>
    </row>
    <row r="255" customFormat="false" ht="15" hidden="false" customHeight="false" outlineLevel="0" collapsed="false">
      <c r="A255" s="105"/>
      <c r="B255" s="106"/>
      <c r="C255" s="110"/>
      <c r="D255" s="105"/>
      <c r="E255" s="105"/>
      <c r="F255" s="105"/>
      <c r="G255" s="108"/>
      <c r="H255" s="110"/>
      <c r="I255" s="109"/>
      <c r="J255" s="109"/>
      <c r="K255" s="102" t="n">
        <f aca="false">IF(OR(H255="c",H255="R"),I255,0)</f>
        <v>0</v>
      </c>
      <c r="L255" s="102" t="n">
        <f aca="false">IF(OR(H255="c",H255="R"),J255,0)</f>
        <v>0</v>
      </c>
      <c r="M255" s="103" t="n">
        <f aca="true">SUMIF(A$4:OFFSET(A255,0,0,1,1),"="&amp;A255,J$4:OFFSET(J255,0,0,1,1))-SUMIF(A$4:OFFSET(A255,0,0,1,1),"="&amp;A255,I$4:OFFSET(I255,0,0,1,1))</f>
        <v>0</v>
      </c>
      <c r="N255" s="103" t="n">
        <f aca="true">SUMIF(A$4:OFFSET(A255,0,0,1,1),"="&amp;A255,L$4:OFFSET(L255,0,0,1,1))-SUMIF(A$4:OFFSET(A255,0,0,1,1),"="&amp;A255,K$4:OFFSET(K255,0,0,1,1))</f>
        <v>0</v>
      </c>
      <c r="O255" s="104" t="n">
        <f aca="true">IF(ISERROR(OFFSET(O255,-1,0,1,1)+J255-I255),J255-I255,OFFSET(O255,-1,0,1,1)+J255-I255)</f>
        <v>7346.23</v>
      </c>
    </row>
    <row r="256" customFormat="false" ht="15" hidden="false" customHeight="false" outlineLevel="0" collapsed="false">
      <c r="A256" s="105"/>
      <c r="B256" s="106"/>
      <c r="C256" s="110"/>
      <c r="D256" s="105"/>
      <c r="E256" s="105"/>
      <c r="F256" s="105"/>
      <c r="G256" s="108"/>
      <c r="H256" s="110"/>
      <c r="I256" s="109"/>
      <c r="J256" s="109"/>
      <c r="K256" s="102" t="n">
        <f aca="false">IF(OR(H256="c",H256="R"),I256,0)</f>
        <v>0</v>
      </c>
      <c r="L256" s="102" t="n">
        <f aca="false">IF(OR(H256="c",H256="R"),J256,0)</f>
        <v>0</v>
      </c>
      <c r="M256" s="103" t="n">
        <f aca="true">SUMIF(A$4:OFFSET(A256,0,0,1,1),"="&amp;A256,J$4:OFFSET(J256,0,0,1,1))-SUMIF(A$4:OFFSET(A256,0,0,1,1),"="&amp;A256,I$4:OFFSET(I256,0,0,1,1))</f>
        <v>0</v>
      </c>
      <c r="N256" s="103" t="n">
        <f aca="true">SUMIF(A$4:OFFSET(A256,0,0,1,1),"="&amp;A256,L$4:OFFSET(L256,0,0,1,1))-SUMIF(A$4:OFFSET(A256,0,0,1,1),"="&amp;A256,K$4:OFFSET(K256,0,0,1,1))</f>
        <v>0</v>
      </c>
      <c r="O256" s="104" t="n">
        <f aca="true">IF(ISERROR(OFFSET(O256,-1,0,1,1)+J256-I256),J256-I256,OFFSET(O256,-1,0,1,1)+J256-I256)</f>
        <v>7346.23</v>
      </c>
    </row>
    <row r="257" customFormat="false" ht="15" hidden="false" customHeight="false" outlineLevel="0" collapsed="false">
      <c r="A257" s="105"/>
      <c r="B257" s="106"/>
      <c r="C257" s="110"/>
      <c r="D257" s="105"/>
      <c r="E257" s="105"/>
      <c r="F257" s="105"/>
      <c r="G257" s="108"/>
      <c r="H257" s="110"/>
      <c r="I257" s="109"/>
      <c r="J257" s="109"/>
      <c r="K257" s="102" t="n">
        <f aca="false">IF(OR(H257="c",H257="R"),I257,0)</f>
        <v>0</v>
      </c>
      <c r="L257" s="102" t="n">
        <f aca="false">IF(OR(H257="c",H257="R"),J257,0)</f>
        <v>0</v>
      </c>
      <c r="M257" s="103" t="n">
        <f aca="true">SUMIF(A$4:OFFSET(A257,0,0,1,1),"="&amp;A257,J$4:OFFSET(J257,0,0,1,1))-SUMIF(A$4:OFFSET(A257,0,0,1,1),"="&amp;A257,I$4:OFFSET(I257,0,0,1,1))</f>
        <v>0</v>
      </c>
      <c r="N257" s="103" t="n">
        <f aca="true">SUMIF(A$4:OFFSET(A257,0,0,1,1),"="&amp;A257,L$4:OFFSET(L257,0,0,1,1))-SUMIF(A$4:OFFSET(A257,0,0,1,1),"="&amp;A257,K$4:OFFSET(K257,0,0,1,1))</f>
        <v>0</v>
      </c>
      <c r="O257" s="104" t="n">
        <f aca="true">IF(ISERROR(OFFSET(O257,-1,0,1,1)+J257-I257),J257-I257,OFFSET(O257,-1,0,1,1)+J257-I257)</f>
        <v>7346.23</v>
      </c>
    </row>
    <row r="258" customFormat="false" ht="15" hidden="false" customHeight="false" outlineLevel="0" collapsed="false">
      <c r="A258" s="105"/>
      <c r="B258" s="106"/>
      <c r="C258" s="110"/>
      <c r="D258" s="105"/>
      <c r="E258" s="105"/>
      <c r="F258" s="105"/>
      <c r="G258" s="108"/>
      <c r="H258" s="110"/>
      <c r="I258" s="109"/>
      <c r="J258" s="109"/>
      <c r="K258" s="102" t="n">
        <f aca="false">IF(OR(H258="c",H258="R"),I258,0)</f>
        <v>0</v>
      </c>
      <c r="L258" s="102" t="n">
        <f aca="false">IF(OR(H258="c",H258="R"),J258,0)</f>
        <v>0</v>
      </c>
      <c r="M258" s="103" t="n">
        <f aca="true">SUMIF(A$4:OFFSET(A258,0,0,1,1),"="&amp;A258,J$4:OFFSET(J258,0,0,1,1))-SUMIF(A$4:OFFSET(A258,0,0,1,1),"="&amp;A258,I$4:OFFSET(I258,0,0,1,1))</f>
        <v>0</v>
      </c>
      <c r="N258" s="103" t="n">
        <f aca="true">SUMIF(A$4:OFFSET(A258,0,0,1,1),"="&amp;A258,L$4:OFFSET(L258,0,0,1,1))-SUMIF(A$4:OFFSET(A258,0,0,1,1),"="&amp;A258,K$4:OFFSET(K258,0,0,1,1))</f>
        <v>0</v>
      </c>
      <c r="O258" s="104" t="n">
        <f aca="true">IF(ISERROR(OFFSET(O258,-1,0,1,1)+J258-I258),J258-I258,OFFSET(O258,-1,0,1,1)+J258-I258)</f>
        <v>7346.23</v>
      </c>
    </row>
    <row r="259" customFormat="false" ht="15" hidden="false" customHeight="false" outlineLevel="0" collapsed="false">
      <c r="A259" s="105"/>
      <c r="B259" s="106"/>
      <c r="C259" s="110"/>
      <c r="D259" s="105"/>
      <c r="E259" s="105"/>
      <c r="F259" s="105"/>
      <c r="G259" s="108"/>
      <c r="H259" s="110"/>
      <c r="I259" s="109"/>
      <c r="J259" s="109"/>
      <c r="K259" s="102" t="n">
        <f aca="false">IF(OR(H259="c",H259="R"),I259,0)</f>
        <v>0</v>
      </c>
      <c r="L259" s="102" t="n">
        <f aca="false">IF(OR(H259="c",H259="R"),J259,0)</f>
        <v>0</v>
      </c>
      <c r="M259" s="103" t="n">
        <f aca="true">SUMIF(A$4:OFFSET(A259,0,0,1,1),"="&amp;A259,J$4:OFFSET(J259,0,0,1,1))-SUMIF(A$4:OFFSET(A259,0,0,1,1),"="&amp;A259,I$4:OFFSET(I259,0,0,1,1))</f>
        <v>0</v>
      </c>
      <c r="N259" s="103" t="n">
        <f aca="true">SUMIF(A$4:OFFSET(A259,0,0,1,1),"="&amp;A259,L$4:OFFSET(L259,0,0,1,1))-SUMIF(A$4:OFFSET(A259,0,0,1,1),"="&amp;A259,K$4:OFFSET(K259,0,0,1,1))</f>
        <v>0</v>
      </c>
      <c r="O259" s="104" t="n">
        <f aca="true">IF(ISERROR(OFFSET(O259,-1,0,1,1)+J259-I259),J259-I259,OFFSET(O259,-1,0,1,1)+J259-I259)</f>
        <v>7346.23</v>
      </c>
    </row>
    <row r="260" customFormat="false" ht="15" hidden="false" customHeight="false" outlineLevel="0" collapsed="false">
      <c r="A260" s="105"/>
      <c r="B260" s="106"/>
      <c r="C260" s="110"/>
      <c r="D260" s="105"/>
      <c r="E260" s="105"/>
      <c r="F260" s="105"/>
      <c r="G260" s="108"/>
      <c r="H260" s="110"/>
      <c r="I260" s="109"/>
      <c r="J260" s="109"/>
      <c r="K260" s="102" t="n">
        <f aca="false">IF(OR(H260="c",H260="R"),I260,0)</f>
        <v>0</v>
      </c>
      <c r="L260" s="102" t="n">
        <f aca="false">IF(OR(H260="c",H260="R"),J260,0)</f>
        <v>0</v>
      </c>
      <c r="M260" s="103" t="n">
        <f aca="true">SUMIF(A$4:OFFSET(A260,0,0,1,1),"="&amp;A260,J$4:OFFSET(J260,0,0,1,1))-SUMIF(A$4:OFFSET(A260,0,0,1,1),"="&amp;A260,I$4:OFFSET(I260,0,0,1,1))</f>
        <v>0</v>
      </c>
      <c r="N260" s="103" t="n">
        <f aca="true">SUMIF(A$4:OFFSET(A260,0,0,1,1),"="&amp;A260,L$4:OFFSET(L260,0,0,1,1))-SUMIF(A$4:OFFSET(A260,0,0,1,1),"="&amp;A260,K$4:OFFSET(K260,0,0,1,1))</f>
        <v>0</v>
      </c>
      <c r="O260" s="104" t="n">
        <f aca="true">IF(ISERROR(OFFSET(O260,-1,0,1,1)+J260-I260),J260-I260,OFFSET(O260,-1,0,1,1)+J260-I260)</f>
        <v>7346.23</v>
      </c>
    </row>
    <row r="261" customFormat="false" ht="15" hidden="false" customHeight="false" outlineLevel="0" collapsed="false">
      <c r="A261" s="105"/>
      <c r="B261" s="106"/>
      <c r="C261" s="110"/>
      <c r="D261" s="105"/>
      <c r="E261" s="105"/>
      <c r="F261" s="105"/>
      <c r="G261" s="108"/>
      <c r="H261" s="110"/>
      <c r="I261" s="109"/>
      <c r="J261" s="109"/>
      <c r="K261" s="102" t="n">
        <f aca="false">IF(OR(H261="c",H261="R"),I261,0)</f>
        <v>0</v>
      </c>
      <c r="L261" s="102" t="n">
        <f aca="false">IF(OR(H261="c",H261="R"),J261,0)</f>
        <v>0</v>
      </c>
      <c r="M261" s="103" t="n">
        <f aca="true">SUMIF(A$4:OFFSET(A261,0,0,1,1),"="&amp;A261,J$4:OFFSET(J261,0,0,1,1))-SUMIF(A$4:OFFSET(A261,0,0,1,1),"="&amp;A261,I$4:OFFSET(I261,0,0,1,1))</f>
        <v>0</v>
      </c>
      <c r="N261" s="103" t="n">
        <f aca="true">SUMIF(A$4:OFFSET(A261,0,0,1,1),"="&amp;A261,L$4:OFFSET(L261,0,0,1,1))-SUMIF(A$4:OFFSET(A261,0,0,1,1),"="&amp;A261,K$4:OFFSET(K261,0,0,1,1))</f>
        <v>0</v>
      </c>
      <c r="O261" s="104" t="n">
        <f aca="true">IF(ISERROR(OFFSET(O261,-1,0,1,1)+J261-I261),J261-I261,OFFSET(O261,-1,0,1,1)+J261-I261)</f>
        <v>7346.23</v>
      </c>
    </row>
    <row r="262" customFormat="false" ht="15" hidden="false" customHeight="false" outlineLevel="0" collapsed="false">
      <c r="A262" s="105"/>
      <c r="B262" s="106"/>
      <c r="C262" s="110"/>
      <c r="D262" s="105"/>
      <c r="E262" s="105"/>
      <c r="F262" s="105"/>
      <c r="G262" s="108"/>
      <c r="H262" s="110"/>
      <c r="I262" s="109"/>
      <c r="J262" s="109"/>
      <c r="K262" s="102" t="n">
        <f aca="false">IF(OR(H262="c",H262="R"),I262,0)</f>
        <v>0</v>
      </c>
      <c r="L262" s="102" t="n">
        <f aca="false">IF(OR(H262="c",H262="R"),J262,0)</f>
        <v>0</v>
      </c>
      <c r="M262" s="103" t="n">
        <f aca="true">SUMIF(A$4:OFFSET(A262,0,0,1,1),"="&amp;A262,J$4:OFFSET(J262,0,0,1,1))-SUMIF(A$4:OFFSET(A262,0,0,1,1),"="&amp;A262,I$4:OFFSET(I262,0,0,1,1))</f>
        <v>0</v>
      </c>
      <c r="N262" s="103" t="n">
        <f aca="true">SUMIF(A$4:OFFSET(A262,0,0,1,1),"="&amp;A262,L$4:OFFSET(L262,0,0,1,1))-SUMIF(A$4:OFFSET(A262,0,0,1,1),"="&amp;A262,K$4:OFFSET(K262,0,0,1,1))</f>
        <v>0</v>
      </c>
      <c r="O262" s="104" t="n">
        <f aca="true">IF(ISERROR(OFFSET(O262,-1,0,1,1)+J262-I262),J262-I262,OFFSET(O262,-1,0,1,1)+J262-I262)</f>
        <v>7346.23</v>
      </c>
    </row>
    <row r="263" customFormat="false" ht="15" hidden="false" customHeight="false" outlineLevel="0" collapsed="false">
      <c r="A263" s="105"/>
      <c r="B263" s="106"/>
      <c r="C263" s="110"/>
      <c r="D263" s="105"/>
      <c r="E263" s="105"/>
      <c r="F263" s="105"/>
      <c r="G263" s="108"/>
      <c r="H263" s="110"/>
      <c r="I263" s="109"/>
      <c r="J263" s="109"/>
      <c r="K263" s="102" t="n">
        <f aca="false">IF(OR(H263="c",H263="R"),I263,0)</f>
        <v>0</v>
      </c>
      <c r="L263" s="102" t="n">
        <f aca="false">IF(OR(H263="c",H263="R"),J263,0)</f>
        <v>0</v>
      </c>
      <c r="M263" s="103" t="n">
        <f aca="true">SUMIF(A$4:OFFSET(A263,0,0,1,1),"="&amp;A263,J$4:OFFSET(J263,0,0,1,1))-SUMIF(A$4:OFFSET(A263,0,0,1,1),"="&amp;A263,I$4:OFFSET(I263,0,0,1,1))</f>
        <v>0</v>
      </c>
      <c r="N263" s="103" t="n">
        <f aca="true">SUMIF(A$4:OFFSET(A263,0,0,1,1),"="&amp;A263,L$4:OFFSET(L263,0,0,1,1))-SUMIF(A$4:OFFSET(A263,0,0,1,1),"="&amp;A263,K$4:OFFSET(K263,0,0,1,1))</f>
        <v>0</v>
      </c>
      <c r="O263" s="104" t="n">
        <f aca="true">IF(ISERROR(OFFSET(O263,-1,0,1,1)+J263-I263),J263-I263,OFFSET(O263,-1,0,1,1)+J263-I263)</f>
        <v>7346.23</v>
      </c>
    </row>
    <row r="264" customFormat="false" ht="15" hidden="false" customHeight="false" outlineLevel="0" collapsed="false">
      <c r="A264" s="105"/>
      <c r="B264" s="106"/>
      <c r="C264" s="110"/>
      <c r="D264" s="105"/>
      <c r="E264" s="105"/>
      <c r="F264" s="105"/>
      <c r="G264" s="108"/>
      <c r="H264" s="110"/>
      <c r="I264" s="109"/>
      <c r="J264" s="109"/>
      <c r="K264" s="102" t="n">
        <f aca="false">IF(OR(H264="c",H264="R"),I264,0)</f>
        <v>0</v>
      </c>
      <c r="L264" s="102" t="n">
        <f aca="false">IF(OR(H264="c",H264="R"),J264,0)</f>
        <v>0</v>
      </c>
      <c r="M264" s="103" t="n">
        <f aca="true">SUMIF(A$4:OFFSET(A264,0,0,1,1),"="&amp;A264,J$4:OFFSET(J264,0,0,1,1))-SUMIF(A$4:OFFSET(A264,0,0,1,1),"="&amp;A264,I$4:OFFSET(I264,0,0,1,1))</f>
        <v>0</v>
      </c>
      <c r="N264" s="103" t="n">
        <f aca="true">SUMIF(A$4:OFFSET(A264,0,0,1,1),"="&amp;A264,L$4:OFFSET(L264,0,0,1,1))-SUMIF(A$4:OFFSET(A264,0,0,1,1),"="&amp;A264,K$4:OFFSET(K264,0,0,1,1))</f>
        <v>0</v>
      </c>
      <c r="O264" s="104" t="n">
        <f aca="true">IF(ISERROR(OFFSET(O264,-1,0,1,1)+J264-I264),J264-I264,OFFSET(O264,-1,0,1,1)+J264-I264)</f>
        <v>7346.23</v>
      </c>
    </row>
    <row r="265" customFormat="false" ht="15" hidden="false" customHeight="false" outlineLevel="0" collapsed="false">
      <c r="A265" s="105"/>
      <c r="B265" s="106"/>
      <c r="C265" s="110"/>
      <c r="D265" s="105"/>
      <c r="E265" s="105"/>
      <c r="F265" s="105"/>
      <c r="G265" s="108"/>
      <c r="H265" s="110"/>
      <c r="I265" s="109"/>
      <c r="J265" s="109"/>
      <c r="K265" s="102" t="n">
        <f aca="false">IF(OR(H265="c",H265="R"),I265,0)</f>
        <v>0</v>
      </c>
      <c r="L265" s="102" t="n">
        <f aca="false">IF(OR(H265="c",H265="R"),J265,0)</f>
        <v>0</v>
      </c>
      <c r="M265" s="103" t="n">
        <f aca="true">SUMIF(A$4:OFFSET(A265,0,0,1,1),"="&amp;A265,J$4:OFFSET(J265,0,0,1,1))-SUMIF(A$4:OFFSET(A265,0,0,1,1),"="&amp;A265,I$4:OFFSET(I265,0,0,1,1))</f>
        <v>0</v>
      </c>
      <c r="N265" s="103" t="n">
        <f aca="true">SUMIF(A$4:OFFSET(A265,0,0,1,1),"="&amp;A265,L$4:OFFSET(L265,0,0,1,1))-SUMIF(A$4:OFFSET(A265,0,0,1,1),"="&amp;A265,K$4:OFFSET(K265,0,0,1,1))</f>
        <v>0</v>
      </c>
      <c r="O265" s="104" t="n">
        <f aca="true">IF(ISERROR(OFFSET(O265,-1,0,1,1)+J265-I265),J265-I265,OFFSET(O265,-1,0,1,1)+J265-I265)</f>
        <v>7346.23</v>
      </c>
    </row>
    <row r="266" customFormat="false" ht="15" hidden="false" customHeight="false" outlineLevel="0" collapsed="false">
      <c r="A266" s="105"/>
      <c r="B266" s="106"/>
      <c r="C266" s="110"/>
      <c r="D266" s="105"/>
      <c r="E266" s="105"/>
      <c r="F266" s="105"/>
      <c r="G266" s="108"/>
      <c r="H266" s="110"/>
      <c r="I266" s="109"/>
      <c r="J266" s="109"/>
      <c r="K266" s="102" t="n">
        <f aca="false">IF(OR(H266="c",H266="R"),I266,0)</f>
        <v>0</v>
      </c>
      <c r="L266" s="102" t="n">
        <f aca="false">IF(OR(H266="c",H266="R"),J266,0)</f>
        <v>0</v>
      </c>
      <c r="M266" s="103" t="n">
        <f aca="true">SUMIF(A$4:OFFSET(A266,0,0,1,1),"="&amp;A266,J$4:OFFSET(J266,0,0,1,1))-SUMIF(A$4:OFFSET(A266,0,0,1,1),"="&amp;A266,I$4:OFFSET(I266,0,0,1,1))</f>
        <v>0</v>
      </c>
      <c r="N266" s="103" t="n">
        <f aca="true">SUMIF(A$4:OFFSET(A266,0,0,1,1),"="&amp;A266,L$4:OFFSET(L266,0,0,1,1))-SUMIF(A$4:OFFSET(A266,0,0,1,1),"="&amp;A266,K$4:OFFSET(K266,0,0,1,1))</f>
        <v>0</v>
      </c>
      <c r="O266" s="104" t="n">
        <f aca="true">IF(ISERROR(OFFSET(O266,-1,0,1,1)+J266-I266),J266-I266,OFFSET(O266,-1,0,1,1)+J266-I266)</f>
        <v>7346.23</v>
      </c>
    </row>
    <row r="267" customFormat="false" ht="15" hidden="false" customHeight="false" outlineLevel="0" collapsed="false">
      <c r="A267" s="111" t="s">
        <v>552</v>
      </c>
      <c r="B267" s="80"/>
      <c r="C267" s="112"/>
      <c r="D267" s="80"/>
      <c r="E267" s="80"/>
      <c r="F267" s="80"/>
      <c r="G267" s="80"/>
      <c r="H267" s="112"/>
      <c r="I267" s="80"/>
      <c r="J267" s="80"/>
      <c r="K267" s="80"/>
      <c r="L267" s="80"/>
      <c r="M267" s="80"/>
      <c r="N267" s="80"/>
      <c r="O267" s="80"/>
    </row>
  </sheetData>
  <conditionalFormatting sqref="O5:O266">
    <cfRule type="cellIs" priority="2" operator="lessThan" aboveAverage="0" equalAverage="0" bottom="0" percent="0" rank="0" text="" dxfId="13">
      <formula>0</formula>
    </cfRule>
  </conditionalFormatting>
  <conditionalFormatting sqref="A5:A266">
    <cfRule type="expression" priority="3" aboveAverage="0" equalAverage="0" bottom="0" percent="0" rank="0" text="" dxfId="14">
      <formula>AND(ISERROR(MATCH(A5,accounts,0)),NOT(ISBLANK(A5)))</formula>
    </cfRule>
  </conditionalFormatting>
  <conditionalFormatting sqref="G5:G266">
    <cfRule type="expression" priority="4" aboveAverage="0" equalAverage="0" bottom="0" percent="0" rank="0" text="" dxfId="15">
      <formula>AND(NOT(ISBLANK(G5)),ISERROR(MATCH(G5,categories,0)))</formula>
    </cfRule>
    <cfRule type="expression" priority="5" aboveAverage="0" equalAverage="0" bottom="0" percent="0" rank="0" text="" dxfId="16">
      <formula>OR(G5="[Balance]",G5="[Transfer]",ISBLANK(G5))</formula>
    </cfRule>
    <cfRule type="expression" priority="6" aboveAverage="0" equalAverage="0" bottom="0" percent="0" rank="0" text="" dxfId="17">
      <formula>OR(ISERROR(MATCH(G5,yearlyA,0)),ISERROR(MATCH(G5,monthlyA,0)))</formula>
    </cfRule>
  </conditionalFormatting>
  <dataValidations count="3">
    <dataValidation allowBlank="true" errorStyle="stop" operator="between" showDropDown="false" showErrorMessage="true" showInputMessage="true" sqref="G5:G266" type="list">
      <formula1>categories</formula1>
      <formula2>0</formula2>
    </dataValidation>
    <dataValidation allowBlank="true" errorStyle="stop" operator="between" showDropDown="false" showErrorMessage="true" showInputMessage="true" sqref="A5:A266" type="list">
      <formula1>accounts</formula1>
      <formula2>0</formula2>
    </dataValidation>
    <dataValidation allowBlank="true" errorStyle="stop" operator="between" showDropDown="false" showErrorMessage="false" showInputMessage="false" sqref="B5:B266" type="list">
      <formula1>date_list</formula1>
      <formula2>0</formula2>
    </dataValidation>
  </dataValidations>
  <hyperlinks>
    <hyperlink ref="A2" r:id="rId2" display="HELP"/>
  </hyperlinks>
  <printOptions headings="false" gridLines="false" gridLinesSet="true" horizontalCentered="true" verticalCentered="false"/>
  <pageMargins left="0.5" right="0.5" top="0.5" bottom="0.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37"/>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pane xSplit="0" ySplit="4" topLeftCell="A6" activePane="bottomLeft" state="frozen"/>
      <selection pane="topLeft" activeCell="A1" activeCellId="0" sqref="A1"/>
      <selection pane="bottomLeft" activeCell="G19" activeCellId="0" sqref="G19"/>
    </sheetView>
  </sheetViews>
  <sheetFormatPr defaultColWidth="9.00390625" defaultRowHeight="15" zeroHeight="false" outlineLevelRow="0" outlineLevelCol="0"/>
  <cols>
    <col collapsed="false" customWidth="true" hidden="false" outlineLevel="0" max="1" min="1" style="0" width="17"/>
    <col collapsed="false" customWidth="true" hidden="false" outlineLevel="0" max="2" min="2" style="0" width="7.86"/>
    <col collapsed="false" customWidth="true" hidden="false" outlineLevel="0" max="3" min="3" style="17" width="6.42"/>
    <col collapsed="false" customWidth="true" hidden="false" outlineLevel="0" max="4" min="4" style="0" width="25"/>
    <col collapsed="false" customWidth="true" hidden="false" outlineLevel="0" max="5" min="5" style="17" width="3.57"/>
    <col collapsed="false" customWidth="true" hidden="false" outlineLevel="0" max="6" min="6" style="0" width="10.71"/>
    <col collapsed="false" customWidth="true" hidden="false" outlineLevel="0" max="7" min="7" style="0" width="9.71"/>
    <col collapsed="false" customWidth="true" hidden="false" outlineLevel="0" max="8" min="8" style="0" width="10.42"/>
    <col collapsed="false" customWidth="true" hidden="false" outlineLevel="0" max="9" min="9" style="0" width="11.29"/>
    <col collapsed="false" customWidth="true" hidden="false" outlineLevel="0" max="10" min="10" style="0" width="4.29"/>
    <col collapsed="false" customWidth="true" hidden="false" outlineLevel="0" max="11" min="11" style="88" width="36.57"/>
  </cols>
  <sheetData>
    <row r="1" customFormat="false" ht="23.25" hidden="false" customHeight="false" outlineLevel="0" collapsed="false">
      <c r="A1" s="89" t="s">
        <v>395</v>
      </c>
      <c r="B1" s="35"/>
      <c r="C1" s="90"/>
      <c r="D1" s="35"/>
      <c r="E1" s="90"/>
      <c r="F1" s="35"/>
      <c r="G1" s="35"/>
      <c r="H1" s="35"/>
      <c r="I1" s="35"/>
    </row>
    <row r="2" customFormat="false" ht="15" hidden="false" customHeight="false" outlineLevel="0" collapsed="false">
      <c r="A2" s="39" t="s">
        <v>4</v>
      </c>
      <c r="B2" s="74"/>
      <c r="C2" s="91"/>
      <c r="D2" s="6"/>
      <c r="E2" s="91"/>
      <c r="F2" s="40"/>
      <c r="G2" s="40"/>
      <c r="H2" s="40"/>
      <c r="I2" s="6" t="s">
        <v>2</v>
      </c>
      <c r="K2" s="92" t="s">
        <v>396</v>
      </c>
    </row>
    <row r="4" customFormat="false" ht="27" hidden="false" customHeight="true" outlineLevel="0" collapsed="false">
      <c r="A4" s="93" t="s">
        <v>553</v>
      </c>
      <c r="B4" s="93" t="s">
        <v>398</v>
      </c>
      <c r="C4" s="94" t="s">
        <v>399</v>
      </c>
      <c r="D4" s="93" t="s">
        <v>554</v>
      </c>
      <c r="E4" s="94" t="s">
        <v>404</v>
      </c>
      <c r="F4" s="95" t="s">
        <v>555</v>
      </c>
      <c r="G4" s="95" t="s">
        <v>556</v>
      </c>
      <c r="H4" s="95" t="s">
        <v>409</v>
      </c>
      <c r="I4" s="96" t="s">
        <v>411</v>
      </c>
    </row>
    <row r="5" customFormat="false" ht="15" hidden="false" customHeight="false" outlineLevel="0" collapsed="false">
      <c r="A5" s="97" t="s">
        <v>382</v>
      </c>
      <c r="B5" s="98" t="n">
        <v>44931</v>
      </c>
      <c r="C5" s="99" t="s">
        <v>418</v>
      </c>
      <c r="D5" s="100" t="s">
        <v>557</v>
      </c>
      <c r="E5" s="99" t="s">
        <v>415</v>
      </c>
      <c r="F5" s="101"/>
      <c r="G5" s="101" t="n">
        <v>600</v>
      </c>
      <c r="H5" s="103" t="n">
        <f aca="true">SUMIF(A$4:OFFSET(A5,0,0,1,1),"="&amp;A5,G$4:OFFSET(G5,0,0,1,1))-SUMIF(A$4:OFFSET(A5,0,0,1,1),"="&amp;A5,F$4:OFFSET(F5,0,0,1,1))</f>
        <v>600</v>
      </c>
      <c r="I5" s="104" t="n">
        <f aca="true">IF(ISERROR(OFFSET(I5,-1,0,1,1)+G5-F5),G5-F5,OFFSET(I5,-1,0,1,1)+G5-F5)</f>
        <v>600</v>
      </c>
    </row>
    <row r="6" customFormat="false" ht="15" hidden="false" customHeight="false" outlineLevel="0" collapsed="false">
      <c r="A6" s="97" t="s">
        <v>382</v>
      </c>
      <c r="B6" s="98" t="n">
        <v>44931</v>
      </c>
      <c r="C6" s="107" t="s">
        <v>418</v>
      </c>
      <c r="D6" s="100" t="s">
        <v>558</v>
      </c>
      <c r="E6" s="107" t="s">
        <v>415</v>
      </c>
      <c r="F6" s="109" t="n">
        <v>10</v>
      </c>
      <c r="G6" s="109"/>
      <c r="H6" s="103" t="n">
        <f aca="true">SUMIF(A$4:OFFSET(A6,0,0,1,1),"="&amp;A6,G$4:OFFSET(G6,0,0,1,1))-SUMIF(A$4:OFFSET(A6,0,0,1,1),"="&amp;A6,F$4:OFFSET(F6,0,0,1,1))</f>
        <v>590</v>
      </c>
      <c r="I6" s="104" t="n">
        <f aca="true">IF(ISERROR(OFFSET(I6,-1,0,1,1)+G6-F6),G6-F6,OFFSET(I6,-1,0,1,1)+G6-F6)</f>
        <v>590</v>
      </c>
      <c r="K6" s="92" t="s">
        <v>417</v>
      </c>
    </row>
    <row r="7" customFormat="false" ht="15" hidden="false" customHeight="false" outlineLevel="0" collapsed="false">
      <c r="A7" s="97" t="s">
        <v>382</v>
      </c>
      <c r="B7" s="98" t="n">
        <v>44931</v>
      </c>
      <c r="C7" s="107" t="s">
        <v>418</v>
      </c>
      <c r="D7" s="100" t="s">
        <v>559</v>
      </c>
      <c r="E7" s="107" t="s">
        <v>415</v>
      </c>
      <c r="F7" s="109" t="n">
        <v>8</v>
      </c>
      <c r="G7" s="109"/>
      <c r="H7" s="103" t="n">
        <f aca="true">SUMIF(A$4:OFFSET(A7,0,0,1,1),"="&amp;A7,G$4:OFFSET(G7,0,0,1,1))-SUMIF(A$4:OFFSET(A7,0,0,1,1),"="&amp;A7,F$4:OFFSET(F7,0,0,1,1))</f>
        <v>582</v>
      </c>
      <c r="I7" s="104" t="n">
        <f aca="true">IF(ISERROR(OFFSET(I7,-1,0,1,1)+G7-F7),G7-F7,OFFSET(I7,-1,0,1,1)+G7-F7)</f>
        <v>582</v>
      </c>
      <c r="K7" s="92" t="s">
        <v>417</v>
      </c>
    </row>
    <row r="8" customFormat="false" ht="15" hidden="false" customHeight="false" outlineLevel="0" collapsed="false">
      <c r="A8" s="97" t="s">
        <v>382</v>
      </c>
      <c r="B8" s="98" t="n">
        <v>44931</v>
      </c>
      <c r="C8" s="99" t="s">
        <v>418</v>
      </c>
      <c r="D8" s="100" t="s">
        <v>560</v>
      </c>
      <c r="E8" s="99" t="s">
        <v>415</v>
      </c>
      <c r="F8" s="101" t="n">
        <v>1</v>
      </c>
      <c r="G8" s="101"/>
      <c r="H8" s="103" t="n">
        <f aca="true">SUMIF(A$4:OFFSET(A8,0,0,1,1),"="&amp;A8,G$4:OFFSET(G8,0,0,1,1))-SUMIF(A$4:OFFSET(A8,0,0,1,1),"="&amp;A8,F$4:OFFSET(F8,0,0,1,1))</f>
        <v>581</v>
      </c>
      <c r="I8" s="104" t="n">
        <f aca="true">IF(ISERROR(OFFSET(I8,-1,0,1,1)+G8-F8),G8-F8,OFFSET(I8,-1,0,1,1)+G8-F8)</f>
        <v>581</v>
      </c>
    </row>
    <row r="9" customFormat="false" ht="15" hidden="false" customHeight="false" outlineLevel="0" collapsed="false">
      <c r="A9" s="97" t="s">
        <v>382</v>
      </c>
      <c r="B9" s="106" t="n">
        <v>45035</v>
      </c>
      <c r="C9" s="99" t="s">
        <v>418</v>
      </c>
      <c r="D9" s="100" t="s">
        <v>561</v>
      </c>
      <c r="E9" s="99" t="s">
        <v>415</v>
      </c>
      <c r="F9" s="109" t="n">
        <v>56</v>
      </c>
      <c r="G9" s="109"/>
      <c r="H9" s="103" t="n">
        <f aca="true">SUMIF(A$4:OFFSET(A9,0,0,1,1),"="&amp;A9,G$4:OFFSET(G9,0,0,1,1))-SUMIF(A$4:OFFSET(A9,0,0,1,1),"="&amp;A9,F$4:OFFSET(F9,0,0,1,1))</f>
        <v>525</v>
      </c>
      <c r="I9" s="104" t="n">
        <f aca="true">IF(ISERROR(OFFSET(I9,-1,0,1,1)+G9-F9),G9-F9,OFFSET(I9,-1,0,1,1)+G9-F9)</f>
        <v>525</v>
      </c>
      <c r="K9" s="92" t="s">
        <v>417</v>
      </c>
    </row>
    <row r="10" customFormat="false" ht="15" hidden="false" customHeight="false" outlineLevel="0" collapsed="false">
      <c r="A10" s="97" t="s">
        <v>382</v>
      </c>
      <c r="B10" s="106" t="n">
        <v>45078</v>
      </c>
      <c r="C10" s="99" t="s">
        <v>418</v>
      </c>
      <c r="D10" s="105" t="s">
        <v>561</v>
      </c>
      <c r="E10" s="99" t="s">
        <v>415</v>
      </c>
      <c r="F10" s="109"/>
      <c r="G10" s="109" t="n">
        <v>56</v>
      </c>
      <c r="H10" s="103" t="n">
        <f aca="true">SUMIF(A$4:OFFSET(A10,0,0,1,1),"="&amp;A10,G$4:OFFSET(G10,0,0,1,1))-SUMIF(A$4:OFFSET(A10,0,0,1,1),"="&amp;A10,F$4:OFFSET(F10,0,0,1,1))</f>
        <v>581</v>
      </c>
      <c r="I10" s="104" t="n">
        <f aca="true">IF(ISERROR(OFFSET(I10,-1,0,1,1)+G10-F10),G10-F10,OFFSET(I10,-1,0,1,1)+G10-F10)</f>
        <v>581</v>
      </c>
    </row>
    <row r="11" customFormat="false" ht="15" hidden="false" customHeight="false" outlineLevel="0" collapsed="false">
      <c r="A11" s="97" t="s">
        <v>384</v>
      </c>
      <c r="B11" s="106" t="n">
        <v>45025</v>
      </c>
      <c r="C11" s="99" t="s">
        <v>418</v>
      </c>
      <c r="D11" s="105" t="s">
        <v>562</v>
      </c>
      <c r="E11" s="99" t="s">
        <v>415</v>
      </c>
      <c r="F11" s="109"/>
      <c r="G11" s="109" t="n">
        <v>13.3</v>
      </c>
      <c r="H11" s="103" t="n">
        <f aca="true">SUMIF(A$4:OFFSET(A11,0,0,1,1),"="&amp;A11,G$4:OFFSET(G11,0,0,1,1))-SUMIF(A$4:OFFSET(A11,0,0,1,1),"="&amp;A11,F$4:OFFSET(F11,0,0,1,1))</f>
        <v>13.3</v>
      </c>
      <c r="I11" s="104" t="n">
        <f aca="true">IF(ISERROR(OFFSET(I11,-1,0,1,1)+G11-F11),G11-F11,OFFSET(I11,-1,0,1,1)+G11-F11)</f>
        <v>594.3</v>
      </c>
    </row>
    <row r="12" customFormat="false" ht="15" hidden="false" customHeight="false" outlineLevel="0" collapsed="false">
      <c r="A12" s="97" t="s">
        <v>384</v>
      </c>
      <c r="B12" s="106" t="n">
        <v>45055</v>
      </c>
      <c r="C12" s="99" t="s">
        <v>418</v>
      </c>
      <c r="D12" s="105" t="s">
        <v>426</v>
      </c>
      <c r="E12" s="99" t="s">
        <v>415</v>
      </c>
      <c r="F12" s="109"/>
      <c r="G12" s="109" t="n">
        <v>250</v>
      </c>
      <c r="H12" s="103" t="n">
        <f aca="true">SUMIF(A$4:OFFSET(A12,0,0,1,1),"="&amp;A12,G$4:OFFSET(G12,0,0,1,1))-SUMIF(A$4:OFFSET(A12,0,0,1,1),"="&amp;A12,F$4:OFFSET(F12,0,0,1,1))</f>
        <v>263.3</v>
      </c>
      <c r="I12" s="104" t="n">
        <f aca="true">IF(ISERROR(OFFSET(I12,-1,0,1,1)+G12-F12),G12-F12,OFFSET(I12,-1,0,1,1)+G12-F12)</f>
        <v>844.3</v>
      </c>
    </row>
    <row r="13" customFormat="false" ht="15" hidden="false" customHeight="false" outlineLevel="0" collapsed="false">
      <c r="A13" s="97" t="s">
        <v>385</v>
      </c>
      <c r="B13" s="106" t="n">
        <v>45055</v>
      </c>
      <c r="C13" s="99" t="s">
        <v>418</v>
      </c>
      <c r="D13" s="105" t="s">
        <v>563</v>
      </c>
      <c r="E13" s="99" t="s">
        <v>415</v>
      </c>
      <c r="F13" s="109"/>
      <c r="G13" s="109" t="n">
        <v>300</v>
      </c>
      <c r="H13" s="103" t="n">
        <f aca="true">SUMIF(A$4:OFFSET(A13,0,0,1,1),"="&amp;A13,G$4:OFFSET(G13,0,0,1,1))-SUMIF(A$4:OFFSET(A13,0,0,1,1),"="&amp;A13,F$4:OFFSET(F13,0,0,1,1))</f>
        <v>300</v>
      </c>
      <c r="I13" s="104" t="n">
        <f aca="true">IF(ISERROR(OFFSET(I13,-1,0,1,1)+G13-F13),G13-F13,OFFSET(I13,-1,0,1,1)+G13-F13)</f>
        <v>1144.3</v>
      </c>
    </row>
    <row r="14" customFormat="false" ht="15" hidden="false" customHeight="false" outlineLevel="0" collapsed="false">
      <c r="A14" s="97" t="s">
        <v>384</v>
      </c>
      <c r="B14" s="106" t="n">
        <v>45055</v>
      </c>
      <c r="C14" s="99" t="s">
        <v>418</v>
      </c>
      <c r="D14" s="105" t="s">
        <v>564</v>
      </c>
      <c r="E14" s="99" t="s">
        <v>415</v>
      </c>
      <c r="F14" s="109" t="n">
        <v>5</v>
      </c>
      <c r="G14" s="109"/>
      <c r="H14" s="103" t="n">
        <f aca="true">SUMIF(A$4:OFFSET(A14,0,0,1,1),"="&amp;A14,G$4:OFFSET(G14,0,0,1,1))-SUMIF(A$4:OFFSET(A14,0,0,1,1),"="&amp;A14,F$4:OFFSET(F14,0,0,1,1))</f>
        <v>258.3</v>
      </c>
      <c r="I14" s="104" t="n">
        <f aca="true">IF(ISERROR(OFFSET(I14,-1,0,1,1)+G14-F14),G14-F14,OFFSET(I14,-1,0,1,1)+G14-F14)</f>
        <v>1139.3</v>
      </c>
    </row>
    <row r="15" customFormat="false" ht="15" hidden="false" customHeight="false" outlineLevel="0" collapsed="false">
      <c r="A15" s="97" t="s">
        <v>384</v>
      </c>
      <c r="B15" s="106" t="n">
        <v>45096</v>
      </c>
      <c r="C15" s="99" t="s">
        <v>418</v>
      </c>
      <c r="D15" s="105" t="s">
        <v>565</v>
      </c>
      <c r="E15" s="99" t="s">
        <v>415</v>
      </c>
      <c r="F15" s="109" t="n">
        <v>50</v>
      </c>
      <c r="G15" s="109"/>
      <c r="H15" s="103" t="n">
        <f aca="true">SUMIF(A$4:OFFSET(A15,0,0,1,1),"="&amp;A15,G$4:OFFSET(G15,0,0,1,1))-SUMIF(A$4:OFFSET(A15,0,0,1,1),"="&amp;A15,F$4:OFFSET(F15,0,0,1,1))</f>
        <v>208.3</v>
      </c>
      <c r="I15" s="104" t="n">
        <f aca="true">IF(ISERROR(OFFSET(I15,-1,0,1,1)+G15-F15),G15-F15,OFFSET(I15,-1,0,1,1)+G15-F15)</f>
        <v>1089.3</v>
      </c>
    </row>
    <row r="16" customFormat="false" ht="15" hidden="false" customHeight="false" outlineLevel="0" collapsed="false">
      <c r="A16" s="97" t="s">
        <v>384</v>
      </c>
      <c r="B16" s="106" t="n">
        <v>45100</v>
      </c>
      <c r="C16" s="99" t="s">
        <v>418</v>
      </c>
      <c r="D16" s="105" t="s">
        <v>566</v>
      </c>
      <c r="E16" s="99" t="s">
        <v>415</v>
      </c>
      <c r="F16" s="109" t="n">
        <v>10</v>
      </c>
      <c r="G16" s="109"/>
      <c r="H16" s="103" t="n">
        <f aca="true">SUMIF(A$4:OFFSET(A16,0,0,1,1),"="&amp;A16,G$4:OFFSET(G16,0,0,1,1))-SUMIF(A$4:OFFSET(A16,0,0,1,1),"="&amp;A16,F$4:OFFSET(F16,0,0,1,1))</f>
        <v>198.3</v>
      </c>
      <c r="I16" s="104" t="n">
        <f aca="true">IF(ISERROR(OFFSET(I16,-1,0,1,1)+G16-F16),G16-F16,OFFSET(I16,-1,0,1,1)+G16-F16)</f>
        <v>1079.3</v>
      </c>
    </row>
    <row r="17" customFormat="false" ht="15" hidden="false" customHeight="false" outlineLevel="0" collapsed="false">
      <c r="A17" s="97" t="s">
        <v>384</v>
      </c>
      <c r="B17" s="106" t="n">
        <v>45101</v>
      </c>
      <c r="C17" s="99" t="s">
        <v>418</v>
      </c>
      <c r="D17" s="105" t="s">
        <v>567</v>
      </c>
      <c r="E17" s="99" t="s">
        <v>415</v>
      </c>
      <c r="F17" s="109"/>
      <c r="G17" s="109" t="n">
        <v>5.8</v>
      </c>
      <c r="H17" s="103" t="n">
        <f aca="true">SUMIF(A$4:OFFSET(A17,0,0,1,1),"="&amp;A17,G$4:OFFSET(G17,0,0,1,1))-SUMIF(A$4:OFFSET(A17,0,0,1,1),"="&amp;A17,F$4:OFFSET(F17,0,0,1,1))</f>
        <v>204.1</v>
      </c>
      <c r="I17" s="104" t="n">
        <f aca="true">IF(ISERROR(OFFSET(I17,-1,0,1,1)+G17-F17),G17-F17,OFFSET(I17,-1,0,1,1)+G17-F17)</f>
        <v>1085.1</v>
      </c>
    </row>
    <row r="18" customFormat="false" ht="15" hidden="false" customHeight="false" outlineLevel="0" collapsed="false">
      <c r="A18" s="97" t="s">
        <v>384</v>
      </c>
      <c r="B18" s="106" t="n">
        <v>45101</v>
      </c>
      <c r="C18" s="99" t="s">
        <v>418</v>
      </c>
      <c r="D18" s="105" t="s">
        <v>567</v>
      </c>
      <c r="E18" s="99" t="s">
        <v>415</v>
      </c>
      <c r="F18" s="109"/>
      <c r="G18" s="109" t="n">
        <v>5</v>
      </c>
      <c r="H18" s="103" t="n">
        <f aca="true">SUMIF(A$4:OFFSET(A18,0,0,1,1),"="&amp;A18,G$4:OFFSET(G18,0,0,1,1))-SUMIF(A$4:OFFSET(A18,0,0,1,1),"="&amp;A18,F$4:OFFSET(F18,0,0,1,1))</f>
        <v>209.1</v>
      </c>
      <c r="I18" s="104" t="n">
        <f aca="true">IF(ISERROR(OFFSET(I18,-1,0,1,1)+G18-F18),G18-F18,OFFSET(I18,-1,0,1,1)+G18-F18)</f>
        <v>1090.1</v>
      </c>
    </row>
    <row r="19" customFormat="false" ht="15" hidden="false" customHeight="false" outlineLevel="0" collapsed="false">
      <c r="A19" s="97" t="s">
        <v>384</v>
      </c>
      <c r="B19" s="106" t="n">
        <v>45101</v>
      </c>
      <c r="C19" s="99" t="s">
        <v>418</v>
      </c>
      <c r="D19" s="105" t="s">
        <v>568</v>
      </c>
      <c r="E19" s="99" t="s">
        <v>415</v>
      </c>
      <c r="F19" s="109" t="n">
        <v>2</v>
      </c>
      <c r="G19" s="109"/>
      <c r="H19" s="103" t="n">
        <f aca="true">SUMIF(A$4:OFFSET(A19,0,0,1,1),"="&amp;A19,G$4:OFFSET(G19,0,0,1,1))-SUMIF(A$4:OFFSET(A19,0,0,1,1),"="&amp;A19,F$4:OFFSET(F19,0,0,1,1))</f>
        <v>207.1</v>
      </c>
      <c r="I19" s="104" t="n">
        <f aca="true">IF(ISERROR(OFFSET(I19,-1,0,1,1)+G19-F19),G19-F19,OFFSET(I19,-1,0,1,1)+G19-F19)</f>
        <v>1088.1</v>
      </c>
    </row>
    <row r="20" customFormat="false" ht="15" hidden="false" customHeight="false" outlineLevel="0" collapsed="false">
      <c r="A20" s="97" t="s">
        <v>384</v>
      </c>
      <c r="B20" s="106" t="n">
        <v>45102</v>
      </c>
      <c r="C20" s="99" t="s">
        <v>418</v>
      </c>
      <c r="D20" s="105" t="s">
        <v>569</v>
      </c>
      <c r="E20" s="99" t="s">
        <v>415</v>
      </c>
      <c r="F20" s="109"/>
      <c r="G20" s="109" t="n">
        <v>1.74</v>
      </c>
      <c r="H20" s="103" t="n">
        <f aca="true">SUMIF(A$4:OFFSET(A20,0,0,1,1),"="&amp;A20,G$4:OFFSET(G20,0,0,1,1))-SUMIF(A$4:OFFSET(A20,0,0,1,1),"="&amp;A20,F$4:OFFSET(F20,0,0,1,1))</f>
        <v>208.84</v>
      </c>
      <c r="I20" s="104" t="n">
        <f aca="true">IF(ISERROR(OFFSET(I20,-1,0,1,1)+G20-F20),G20-F20,OFFSET(I20,-1,0,1,1)+G20-F20)</f>
        <v>1089.84</v>
      </c>
    </row>
    <row r="21" customFormat="false" ht="15" hidden="false" customHeight="false" outlineLevel="0" collapsed="false">
      <c r="A21" s="97" t="s">
        <v>384</v>
      </c>
      <c r="B21" s="106" t="n">
        <v>45103</v>
      </c>
      <c r="C21" s="99" t="s">
        <v>418</v>
      </c>
      <c r="D21" s="105" t="s">
        <v>436</v>
      </c>
      <c r="E21" s="99" t="s">
        <v>415</v>
      </c>
      <c r="F21" s="109"/>
      <c r="G21" s="109" t="n">
        <v>3</v>
      </c>
      <c r="H21" s="103" t="n">
        <f aca="true">SUMIF(A$4:OFFSET(A21,0,0,1,1),"="&amp;A21,G$4:OFFSET(G21,0,0,1,1))-SUMIF(A$4:OFFSET(A21,0,0,1,1),"="&amp;A21,F$4:OFFSET(F21,0,0,1,1))</f>
        <v>211.84</v>
      </c>
      <c r="I21" s="104" t="n">
        <f aca="true">IF(ISERROR(OFFSET(I21,-1,0,1,1)+G21-F21),G21-F21,OFFSET(I21,-1,0,1,1)+G21-F21)</f>
        <v>1092.84</v>
      </c>
    </row>
    <row r="22" customFormat="false" ht="15" hidden="false" customHeight="false" outlineLevel="0" collapsed="false">
      <c r="A22" s="97" t="s">
        <v>384</v>
      </c>
      <c r="B22" s="106" t="n">
        <v>45109</v>
      </c>
      <c r="C22" s="99" t="s">
        <v>418</v>
      </c>
      <c r="D22" s="105" t="s">
        <v>570</v>
      </c>
      <c r="E22" s="99" t="s">
        <v>415</v>
      </c>
      <c r="F22" s="109"/>
      <c r="G22" s="109" t="n">
        <v>29.99</v>
      </c>
      <c r="H22" s="103" t="n">
        <f aca="true">SUMIF(A$4:OFFSET(A22,0,0,1,1),"="&amp;A22,G$4:OFFSET(G22,0,0,1,1))-SUMIF(A$4:OFFSET(A22,0,0,1,1),"="&amp;A22,F$4:OFFSET(F22,0,0,1,1))</f>
        <v>241.83</v>
      </c>
      <c r="I22" s="104" t="n">
        <f aca="true">IF(ISERROR(OFFSET(I22,-1,0,1,1)+G22-F22),G22-F22,OFFSET(I22,-1,0,1,1)+G22-F22)</f>
        <v>1122.83</v>
      </c>
    </row>
    <row r="23" customFormat="false" ht="15" hidden="false" customHeight="false" outlineLevel="0" collapsed="false">
      <c r="A23" s="97"/>
      <c r="B23" s="106"/>
      <c r="C23" s="110"/>
      <c r="D23" s="105"/>
      <c r="E23" s="110"/>
      <c r="F23" s="109"/>
      <c r="G23" s="109"/>
      <c r="H23" s="103" t="n">
        <f aca="true">SUMIF(A$4:OFFSET(A23,0,0,1,1),"="&amp;A23,G$4:OFFSET(G23,0,0,1,1))-SUMIF(A$4:OFFSET(A23,0,0,1,1),"="&amp;A23,F$4:OFFSET(F23,0,0,1,1))</f>
        <v>0</v>
      </c>
      <c r="I23" s="104" t="n">
        <f aca="true">IF(ISERROR(OFFSET(I23,-1,0,1,1)+G23-F23),G23-F23,OFFSET(I23,-1,0,1,1)+G23-F23)</f>
        <v>1122.83</v>
      </c>
    </row>
    <row r="24" customFormat="false" ht="15" hidden="false" customHeight="false" outlineLevel="0" collapsed="false">
      <c r="A24" s="97"/>
      <c r="B24" s="106"/>
      <c r="C24" s="110"/>
      <c r="D24" s="105"/>
      <c r="E24" s="110"/>
      <c r="F24" s="109"/>
      <c r="G24" s="109"/>
      <c r="H24" s="103" t="n">
        <f aca="true">SUMIF(A$4:OFFSET(A24,0,0,1,1),"="&amp;A24,G$4:OFFSET(G24,0,0,1,1))-SUMIF(A$4:OFFSET(A24,0,0,1,1),"="&amp;A24,F$4:OFFSET(F24,0,0,1,1))</f>
        <v>0</v>
      </c>
      <c r="I24" s="104" t="n">
        <f aca="true">IF(ISERROR(OFFSET(I24,-1,0,1,1)+G24-F24),G24-F24,OFFSET(I24,-1,0,1,1)+G24-F24)</f>
        <v>1122.83</v>
      </c>
    </row>
    <row r="25" customFormat="false" ht="15" hidden="false" customHeight="false" outlineLevel="0" collapsed="false">
      <c r="A25" s="97"/>
      <c r="B25" s="106"/>
      <c r="C25" s="110"/>
      <c r="D25" s="105"/>
      <c r="E25" s="110"/>
      <c r="F25" s="109"/>
      <c r="G25" s="109"/>
      <c r="H25" s="103" t="n">
        <f aca="true">SUMIF(A$4:OFFSET(A25,0,0,1,1),"="&amp;A25,G$4:OFFSET(G25,0,0,1,1))-SUMIF(A$4:OFFSET(A25,0,0,1,1),"="&amp;A25,F$4:OFFSET(F25,0,0,1,1))</f>
        <v>0</v>
      </c>
      <c r="I25" s="104" t="n">
        <f aca="true">IF(ISERROR(OFFSET(I25,-1,0,1,1)+G25-F25),G25-F25,OFFSET(I25,-1,0,1,1)+G25-F25)</f>
        <v>1122.83</v>
      </c>
    </row>
    <row r="26" customFormat="false" ht="15" hidden="false" customHeight="false" outlineLevel="0" collapsed="false">
      <c r="A26" s="97"/>
      <c r="B26" s="106"/>
      <c r="C26" s="110"/>
      <c r="D26" s="105"/>
      <c r="E26" s="110"/>
      <c r="F26" s="109"/>
      <c r="G26" s="109"/>
      <c r="H26" s="103" t="n">
        <f aca="true">SUMIF(A$4:OFFSET(A26,0,0,1,1),"="&amp;A26,G$4:OFFSET(G26,0,0,1,1))-SUMIF(A$4:OFFSET(A26,0,0,1,1),"="&amp;A26,F$4:OFFSET(F26,0,0,1,1))</f>
        <v>0</v>
      </c>
      <c r="I26" s="104" t="n">
        <f aca="true">IF(ISERROR(OFFSET(I26,-1,0,1,1)+G26-F26),G26-F26,OFFSET(I26,-1,0,1,1)+G26-F26)</f>
        <v>1122.83</v>
      </c>
    </row>
    <row r="27" customFormat="false" ht="15" hidden="false" customHeight="false" outlineLevel="0" collapsed="false">
      <c r="A27" s="97"/>
      <c r="B27" s="106"/>
      <c r="C27" s="110"/>
      <c r="D27" s="105"/>
      <c r="E27" s="110"/>
      <c r="F27" s="109"/>
      <c r="G27" s="109"/>
      <c r="H27" s="103" t="n">
        <f aca="true">SUMIF(A$4:OFFSET(A27,0,0,1,1),"="&amp;A27,G$4:OFFSET(G27,0,0,1,1))-SUMIF(A$4:OFFSET(A27,0,0,1,1),"="&amp;A27,F$4:OFFSET(F27,0,0,1,1))</f>
        <v>0</v>
      </c>
      <c r="I27" s="104" t="n">
        <f aca="true">IF(ISERROR(OFFSET(I27,-1,0,1,1)+G27-F27),G27-F27,OFFSET(I27,-1,0,1,1)+G27-F27)</f>
        <v>1122.83</v>
      </c>
    </row>
    <row r="28" customFormat="false" ht="15" hidden="false" customHeight="false" outlineLevel="0" collapsed="false">
      <c r="A28" s="97"/>
      <c r="B28" s="106"/>
      <c r="C28" s="110"/>
      <c r="D28" s="105"/>
      <c r="E28" s="110"/>
      <c r="F28" s="109"/>
      <c r="G28" s="109"/>
      <c r="H28" s="103" t="n">
        <f aca="true">SUMIF(A$4:OFFSET(A28,0,0,1,1),"="&amp;A28,G$4:OFFSET(G28,0,0,1,1))-SUMIF(A$4:OFFSET(A28,0,0,1,1),"="&amp;A28,F$4:OFFSET(F28,0,0,1,1))</f>
        <v>0</v>
      </c>
      <c r="I28" s="104" t="n">
        <f aca="true">IF(ISERROR(OFFSET(I28,-1,0,1,1)+G28-F28),G28-F28,OFFSET(I28,-1,0,1,1)+G28-F28)</f>
        <v>1122.83</v>
      </c>
    </row>
    <row r="29" customFormat="false" ht="15" hidden="false" customHeight="false" outlineLevel="0" collapsed="false">
      <c r="A29" s="97"/>
      <c r="B29" s="106"/>
      <c r="C29" s="110"/>
      <c r="D29" s="105"/>
      <c r="E29" s="110"/>
      <c r="F29" s="109"/>
      <c r="G29" s="109"/>
      <c r="H29" s="103" t="n">
        <f aca="true">SUMIF(A$4:OFFSET(A29,0,0,1,1),"="&amp;A29,G$4:OFFSET(G29,0,0,1,1))-SUMIF(A$4:OFFSET(A29,0,0,1,1),"="&amp;A29,F$4:OFFSET(F29,0,0,1,1))</f>
        <v>0</v>
      </c>
      <c r="I29" s="104" t="n">
        <f aca="true">IF(ISERROR(OFFSET(I29,-1,0,1,1)+G29-F29),G29-F29,OFFSET(I29,-1,0,1,1)+G29-F29)</f>
        <v>1122.83</v>
      </c>
    </row>
    <row r="30" customFormat="false" ht="15" hidden="false" customHeight="false" outlineLevel="0" collapsed="false">
      <c r="A30" s="97"/>
      <c r="B30" s="106"/>
      <c r="C30" s="110"/>
      <c r="D30" s="105"/>
      <c r="E30" s="110"/>
      <c r="F30" s="109"/>
      <c r="G30" s="109"/>
      <c r="H30" s="103" t="n">
        <f aca="true">SUMIF(A$4:OFFSET(A30,0,0,1,1),"="&amp;A30,G$4:OFFSET(G30,0,0,1,1))-SUMIF(A$4:OFFSET(A30,0,0,1,1),"="&amp;A30,F$4:OFFSET(F30,0,0,1,1))</f>
        <v>0</v>
      </c>
      <c r="I30" s="104" t="n">
        <f aca="true">IF(ISERROR(OFFSET(I30,-1,0,1,1)+G30-F30),G30-F30,OFFSET(I30,-1,0,1,1)+G30-F30)</f>
        <v>1122.83</v>
      </c>
    </row>
    <row r="31" customFormat="false" ht="15" hidden="false" customHeight="false" outlineLevel="0" collapsed="false">
      <c r="A31" s="97"/>
      <c r="B31" s="106"/>
      <c r="C31" s="110"/>
      <c r="D31" s="105"/>
      <c r="E31" s="110"/>
      <c r="F31" s="109"/>
      <c r="G31" s="109"/>
      <c r="H31" s="103" t="n">
        <f aca="true">SUMIF(A$4:OFFSET(A31,0,0,1,1),"="&amp;A31,G$4:OFFSET(G31,0,0,1,1))-SUMIF(A$4:OFFSET(A31,0,0,1,1),"="&amp;A31,F$4:OFFSET(F31,0,0,1,1))</f>
        <v>0</v>
      </c>
      <c r="I31" s="104" t="n">
        <f aca="true">IF(ISERROR(OFFSET(I31,-1,0,1,1)+G31-F31),G31-F31,OFFSET(I31,-1,0,1,1)+G31-F31)</f>
        <v>1122.83</v>
      </c>
    </row>
    <row r="32" customFormat="false" ht="15" hidden="false" customHeight="false" outlineLevel="0" collapsed="false">
      <c r="A32" s="97"/>
      <c r="B32" s="106"/>
      <c r="C32" s="110"/>
      <c r="D32" s="105"/>
      <c r="E32" s="110"/>
      <c r="F32" s="109"/>
      <c r="G32" s="109"/>
      <c r="H32" s="103" t="n">
        <f aca="true">SUMIF(A$4:OFFSET(A32,0,0,1,1),"="&amp;A32,G$4:OFFSET(G32,0,0,1,1))-SUMIF(A$4:OFFSET(A32,0,0,1,1),"="&amp;A32,F$4:OFFSET(F32,0,0,1,1))</f>
        <v>0</v>
      </c>
      <c r="I32" s="104" t="n">
        <f aca="true">IF(ISERROR(OFFSET(I32,-1,0,1,1)+G32-F32),G32-F32,OFFSET(I32,-1,0,1,1)+G32-F32)</f>
        <v>1122.83</v>
      </c>
    </row>
    <row r="33" customFormat="false" ht="15" hidden="false" customHeight="false" outlineLevel="0" collapsed="false">
      <c r="A33" s="97"/>
      <c r="B33" s="106"/>
      <c r="C33" s="110"/>
      <c r="D33" s="105"/>
      <c r="E33" s="110"/>
      <c r="F33" s="109"/>
      <c r="G33" s="109"/>
      <c r="H33" s="103" t="n">
        <f aca="true">SUMIF(A$4:OFFSET(A33,0,0,1,1),"="&amp;A33,G$4:OFFSET(G33,0,0,1,1))-SUMIF(A$4:OFFSET(A33,0,0,1,1),"="&amp;A33,F$4:OFFSET(F33,0,0,1,1))</f>
        <v>0</v>
      </c>
      <c r="I33" s="104" t="n">
        <f aca="true">IF(ISERROR(OFFSET(I33,-1,0,1,1)+G33-F33),G33-F33,OFFSET(I33,-1,0,1,1)+G33-F33)</f>
        <v>1122.83</v>
      </c>
    </row>
    <row r="34" customFormat="false" ht="15" hidden="false" customHeight="false" outlineLevel="0" collapsed="false">
      <c r="A34" s="97"/>
      <c r="B34" s="106"/>
      <c r="C34" s="110"/>
      <c r="D34" s="105"/>
      <c r="E34" s="110"/>
      <c r="F34" s="109"/>
      <c r="G34" s="109"/>
      <c r="H34" s="103" t="n">
        <f aca="true">SUMIF(A$4:OFFSET(A34,0,0,1,1),"="&amp;A34,G$4:OFFSET(G34,0,0,1,1))-SUMIF(A$4:OFFSET(A34,0,0,1,1),"="&amp;A34,F$4:OFFSET(F34,0,0,1,1))</f>
        <v>0</v>
      </c>
      <c r="I34" s="104" t="n">
        <f aca="true">IF(ISERROR(OFFSET(I34,-1,0,1,1)+G34-F34),G34-F34,OFFSET(I34,-1,0,1,1)+G34-F34)</f>
        <v>1122.83</v>
      </c>
    </row>
    <row r="35" customFormat="false" ht="15" hidden="false" customHeight="false" outlineLevel="0" collapsed="false">
      <c r="A35" s="97"/>
      <c r="B35" s="106"/>
      <c r="C35" s="110"/>
      <c r="D35" s="105"/>
      <c r="E35" s="110"/>
      <c r="F35" s="109"/>
      <c r="G35" s="109"/>
      <c r="H35" s="103" t="n">
        <f aca="true">SUMIF(A$4:OFFSET(A35,0,0,1,1),"="&amp;A35,G$4:OFFSET(G35,0,0,1,1))-SUMIF(A$4:OFFSET(A35,0,0,1,1),"="&amp;A35,F$4:OFFSET(F35,0,0,1,1))</f>
        <v>0</v>
      </c>
      <c r="I35" s="104" t="n">
        <f aca="true">IF(ISERROR(OFFSET(I35,-1,0,1,1)+G35-F35),G35-F35,OFFSET(I35,-1,0,1,1)+G35-F35)</f>
        <v>1122.83</v>
      </c>
    </row>
    <row r="36" customFormat="false" ht="15" hidden="false" customHeight="false" outlineLevel="0" collapsed="false">
      <c r="A36" s="97"/>
      <c r="B36" s="106"/>
      <c r="C36" s="110"/>
      <c r="D36" s="105"/>
      <c r="E36" s="110"/>
      <c r="F36" s="109"/>
      <c r="G36" s="109"/>
      <c r="H36" s="103" t="n">
        <f aca="true">SUMIF(A$4:OFFSET(A36,0,0,1,1),"="&amp;A36,G$4:OFFSET(G36,0,0,1,1))-SUMIF(A$4:OFFSET(A36,0,0,1,1),"="&amp;A36,F$4:OFFSET(F36,0,0,1,1))</f>
        <v>0</v>
      </c>
      <c r="I36" s="104" t="n">
        <f aca="true">IF(ISERROR(OFFSET(I36,-1,0,1,1)+G36-F36),G36-F36,OFFSET(I36,-1,0,1,1)+G36-F36)</f>
        <v>1122.83</v>
      </c>
    </row>
    <row r="37" customFormat="false" ht="15" hidden="false" customHeight="false" outlineLevel="0" collapsed="false">
      <c r="A37" s="111" t="s">
        <v>552</v>
      </c>
      <c r="B37" s="80"/>
      <c r="C37" s="112"/>
      <c r="D37" s="80"/>
      <c r="E37" s="112"/>
      <c r="F37" s="80"/>
      <c r="G37" s="80"/>
      <c r="H37" s="80"/>
      <c r="I37" s="80"/>
    </row>
  </sheetData>
  <conditionalFormatting sqref="I5:I36">
    <cfRule type="cellIs" priority="2" operator="lessThan" aboveAverage="0" equalAverage="0" bottom="0" percent="0" rank="0" text="" dxfId="18">
      <formula>0</formula>
    </cfRule>
  </conditionalFormatting>
  <conditionalFormatting sqref="A5:A36">
    <cfRule type="expression" priority="3" aboveAverage="0" equalAverage="0" bottom="0" percent="0" rank="0" text="" dxfId="19">
      <formula>AND(ISERROR(MATCH(A5,loanaccounts,0)),NOT(ISBLANK(A5)))</formula>
    </cfRule>
  </conditionalFormatting>
  <dataValidations count="2">
    <dataValidation allowBlank="true" errorStyle="stop" operator="between" showDropDown="false" showErrorMessage="true" showInputMessage="true" sqref="A5:A36" type="list">
      <formula1>loanaccounts</formula1>
      <formula2>0</formula2>
    </dataValidation>
    <dataValidation allowBlank="true" errorStyle="stop" operator="between" showDropDown="false" showErrorMessage="false" showInputMessage="false" sqref="B5:B36" type="list">
      <formula1>date_list</formula1>
      <formula2>0</formula2>
    </dataValidation>
  </dataValidations>
  <hyperlinks>
    <hyperlink ref="A2" r:id="rId2" display="HELP"/>
  </hyperlinks>
  <printOptions headings="false" gridLines="false" gridLinesSet="true" horizontalCentered="true" verticalCentered="false"/>
  <pageMargins left="0.5" right="0.5" top="0.5" bottom="0.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K136"/>
  <sheetViews>
    <sheetView showFormulas="false" showGridLines="false" showRowColHeaders="true" showZeros="true" rightToLeft="false" tabSelected="false" showOutlineSymbols="true" defaultGridColor="true" view="normal" topLeftCell="A14" colorId="64" zoomScale="85" zoomScaleNormal="85" zoomScalePageLayoutView="100" workbookViewId="0">
      <selection pane="topLeft" activeCell="H11" activeCellId="0" sqref="H11"/>
    </sheetView>
  </sheetViews>
  <sheetFormatPr defaultColWidth="9.00390625" defaultRowHeight="15" zeroHeight="false" outlineLevelRow="0" outlineLevelCol="0"/>
  <cols>
    <col collapsed="false" customWidth="true" hidden="false" outlineLevel="0" max="1" min="1" style="33" width="24.14"/>
    <col collapsed="false" customWidth="true" hidden="false" outlineLevel="0" max="3" min="2" style="33" width="11.42"/>
    <col collapsed="false" customWidth="true" hidden="false" outlineLevel="0" max="4" min="4" style="33" width="10.71"/>
    <col collapsed="false" customWidth="true" hidden="false" outlineLevel="0" max="5" min="5" style="33" width="2.71"/>
    <col collapsed="false" customWidth="true" hidden="false" outlineLevel="0" max="6" min="6" style="33" width="24.14"/>
    <col collapsed="false" customWidth="true" hidden="false" outlineLevel="0" max="8" min="7" style="33" width="11.42"/>
    <col collapsed="false" customWidth="true" hidden="false" outlineLevel="0" max="9" min="9" style="33" width="10.71"/>
    <col collapsed="false" customWidth="true" hidden="false" outlineLevel="0" max="10" min="10" style="33" width="4.86"/>
    <col collapsed="false" customWidth="true" hidden="false" outlineLevel="0" max="11" min="11" style="88" width="42.86"/>
    <col collapsed="false" customWidth="false" hidden="false" outlineLevel="0" max="16384" min="12" style="33" width="9"/>
  </cols>
  <sheetData>
    <row r="1" customFormat="false" ht="23.25" hidden="false" customHeight="false" outlineLevel="0" collapsed="false">
      <c r="A1" s="34" t="str">
        <f aca="false">IF(ytd,"Year-To-Date Budget Report","Monthly Budget Report")</f>
        <v>Monthly Budget Report</v>
      </c>
      <c r="B1" s="35"/>
      <c r="C1" s="35"/>
      <c r="D1" s="35"/>
      <c r="E1" s="35"/>
      <c r="F1" s="35"/>
      <c r="G1" s="35"/>
      <c r="H1" s="35"/>
      <c r="I1" s="35"/>
      <c r="K1" s="113" t="s">
        <v>571</v>
      </c>
    </row>
    <row r="2" s="61" customFormat="true" ht="15" hidden="false" customHeight="false" outlineLevel="0" collapsed="false">
      <c r="A2" s="39" t="s">
        <v>4</v>
      </c>
      <c r="B2" s="74"/>
      <c r="C2" s="74"/>
      <c r="D2" s="6"/>
      <c r="E2" s="74"/>
      <c r="F2" s="74"/>
      <c r="G2" s="40"/>
      <c r="H2" s="74"/>
      <c r="I2" s="6" t="s">
        <v>2</v>
      </c>
      <c r="K2" s="88"/>
    </row>
    <row r="3" s="61" customFormat="true" ht="14.25" hidden="false" customHeight="true" outlineLevel="0" collapsed="false">
      <c r="A3" s="114"/>
      <c r="B3" s="62"/>
      <c r="C3" s="62"/>
      <c r="D3" s="115"/>
      <c r="E3" s="62"/>
      <c r="F3" s="62"/>
      <c r="G3" s="62"/>
      <c r="H3" s="62"/>
      <c r="I3" s="115"/>
      <c r="K3" s="116" t="s">
        <v>572</v>
      </c>
    </row>
    <row r="4" customFormat="false" ht="16.5" hidden="false" customHeight="false" outlineLevel="0" collapsed="false">
      <c r="A4" s="117" t="s">
        <v>573</v>
      </c>
      <c r="B4" s="118" t="n">
        <v>44927</v>
      </c>
      <c r="C4" s="119" t="s">
        <v>574</v>
      </c>
      <c r="D4" s="120" t="n">
        <v>45108</v>
      </c>
      <c r="E4" s="42"/>
      <c r="F4" s="119" t="s">
        <v>575</v>
      </c>
      <c r="G4" s="121" t="s">
        <v>576</v>
      </c>
      <c r="H4" s="122" t="b">
        <f aca="false">G4="Yes"</f>
        <v>0</v>
      </c>
      <c r="I4" s="115"/>
      <c r="K4" s="116"/>
    </row>
    <row r="5" customFormat="false" ht="16.5" hidden="false" customHeight="false" outlineLevel="0" collapsed="false">
      <c r="A5" s="117" t="s">
        <v>577</v>
      </c>
      <c r="B5" s="123" t="n">
        <v>7</v>
      </c>
      <c r="C5" s="119" t="s">
        <v>578</v>
      </c>
      <c r="D5" s="120" t="n">
        <v>45138</v>
      </c>
      <c r="E5" s="42"/>
      <c r="F5" s="62"/>
      <c r="G5" s="62"/>
      <c r="H5" s="115"/>
      <c r="I5" s="115"/>
      <c r="K5" s="116"/>
    </row>
    <row r="6" customFormat="false" ht="15" hidden="false" customHeight="false" outlineLevel="0" collapsed="false">
      <c r="A6" s="42"/>
      <c r="B6" s="42"/>
      <c r="C6" s="42"/>
      <c r="D6" s="42"/>
      <c r="E6" s="42"/>
      <c r="F6" s="62"/>
      <c r="G6" s="62"/>
      <c r="H6" s="115"/>
      <c r="I6" s="115"/>
      <c r="J6" s="61"/>
      <c r="K6" s="124"/>
    </row>
    <row r="7" s="61" customFormat="true" ht="16.5" hidden="false" customHeight="true" outlineLevel="0" collapsed="false">
      <c r="A7" s="125" t="s">
        <v>579</v>
      </c>
      <c r="B7" s="125"/>
      <c r="C7" s="125"/>
      <c r="D7" s="125"/>
      <c r="F7" s="126" t="s">
        <v>580</v>
      </c>
      <c r="G7" s="127" t="s">
        <v>581</v>
      </c>
      <c r="H7" s="128" t="s">
        <v>582</v>
      </c>
      <c r="I7" s="128" t="s">
        <v>583</v>
      </c>
      <c r="J7" s="33"/>
      <c r="K7" s="116" t="s">
        <v>584</v>
      </c>
    </row>
    <row r="8" customFormat="false" ht="15" hidden="false" customHeight="false" outlineLevel="0" collapsed="false">
      <c r="A8" s="129"/>
      <c r="B8" s="130" t="s">
        <v>581</v>
      </c>
      <c r="C8" s="130" t="s">
        <v>582</v>
      </c>
      <c r="D8" s="130" t="s">
        <v>583</v>
      </c>
      <c r="F8" s="33" t="str">
        <f aca="false">A33</f>
        <v>TO SAVINGS</v>
      </c>
      <c r="G8" s="131" t="n">
        <f aca="false">B42</f>
        <v>1000</v>
      </c>
      <c r="H8" s="131" t="n">
        <f aca="false">C42</f>
        <v>0</v>
      </c>
      <c r="I8" s="131" t="n">
        <f aca="false">G8-H8</f>
        <v>1000</v>
      </c>
      <c r="K8" s="116"/>
    </row>
    <row r="9" customFormat="false" ht="15" hidden="false" customHeight="false" outlineLevel="0" collapsed="false">
      <c r="A9" s="132" t="s">
        <v>288</v>
      </c>
      <c r="B9" s="133" t="n">
        <v>2000</v>
      </c>
      <c r="C9" s="133" t="n">
        <v>2025.13</v>
      </c>
      <c r="D9" s="133" t="n">
        <f aca="false">C9-B9</f>
        <v>25.1300000000001</v>
      </c>
      <c r="F9" s="33" t="str">
        <f aca="false">A44</f>
        <v>FAMILY SUPPORT</v>
      </c>
      <c r="G9" s="131" t="n">
        <f aca="false">B47</f>
        <v>300</v>
      </c>
      <c r="H9" s="131" t="n">
        <f aca="false">C47</f>
        <v>302.99</v>
      </c>
      <c r="I9" s="131" t="n">
        <f aca="false">G9-H9</f>
        <v>-2.99000000000001</v>
      </c>
      <c r="K9" s="116"/>
    </row>
    <row r="10" customFormat="false" ht="15.75" hidden="false" customHeight="false" outlineLevel="0" collapsed="false">
      <c r="A10" s="132" t="s">
        <v>289</v>
      </c>
      <c r="B10" s="133" t="n">
        <v>1000</v>
      </c>
      <c r="C10" s="133" t="n">
        <f aca="false">C42+C47+C52+C57+C63+C68+C75+C82+C87+C92+C98+C115+C120+C124+C130+C135</f>
        <v>1095.02</v>
      </c>
      <c r="D10" s="133" t="n">
        <f aca="false">B10-C10</f>
        <v>-95.02</v>
      </c>
      <c r="F10" s="33" t="str">
        <f aca="false">A49</f>
        <v>HOUSING</v>
      </c>
      <c r="G10" s="131" t="n">
        <f aca="false">B52</f>
        <v>260</v>
      </c>
      <c r="H10" s="131" t="n">
        <f aca="false">C52</f>
        <v>263.79</v>
      </c>
      <c r="I10" s="131" t="n">
        <f aca="false">G10-H10</f>
        <v>-3.79000000000002</v>
      </c>
      <c r="K10" s="116"/>
    </row>
    <row r="11" customFormat="false" ht="17.25" hidden="false" customHeight="true" outlineLevel="0" collapsed="false">
      <c r="A11" s="134" t="s">
        <v>585</v>
      </c>
      <c r="B11" s="135" t="n">
        <f aca="false">B9-B10</f>
        <v>1000</v>
      </c>
      <c r="C11" s="135" t="n">
        <f aca="false">C9-C10</f>
        <v>930.11</v>
      </c>
      <c r="D11" s="135" t="n">
        <f aca="false">C11-B11</f>
        <v>-69.8899999999999</v>
      </c>
      <c r="F11" s="33" t="str">
        <f aca="false">A54</f>
        <v>UTILITIES</v>
      </c>
      <c r="G11" s="131" t="n">
        <f aca="false">B57</f>
        <v>58</v>
      </c>
      <c r="H11" s="131" t="n">
        <f aca="false">C57</f>
        <v>0</v>
      </c>
      <c r="I11" s="131" t="n">
        <f aca="false">G11-H11</f>
        <v>58</v>
      </c>
      <c r="K11" s="116" t="s">
        <v>586</v>
      </c>
    </row>
    <row r="12" customFormat="false" ht="15" hidden="false" customHeight="false" outlineLevel="0" collapsed="false">
      <c r="A12" s="42"/>
      <c r="B12" s="42"/>
      <c r="C12" s="42"/>
      <c r="D12" s="42"/>
      <c r="F12" s="33" t="str">
        <f aca="false">A59</f>
        <v>FOOD</v>
      </c>
      <c r="G12" s="131" t="n">
        <f aca="false">B63</f>
        <v>200</v>
      </c>
      <c r="H12" s="131" t="n">
        <f aca="false">C63</f>
        <v>220.33</v>
      </c>
      <c r="I12" s="131" t="n">
        <f aca="false">G12-H12</f>
        <v>-20.33</v>
      </c>
      <c r="K12" s="116"/>
    </row>
    <row r="13" customFormat="false" ht="15" hidden="false" customHeight="false" outlineLevel="0" collapsed="false">
      <c r="F13" s="33" t="str">
        <f aca="false">A65</f>
        <v>TRANSPORTATION</v>
      </c>
      <c r="G13" s="131" t="n">
        <f aca="false">B68</f>
        <v>0</v>
      </c>
      <c r="H13" s="131" t="n">
        <f aca="false">C68</f>
        <v>0</v>
      </c>
      <c r="I13" s="131" t="n">
        <f aca="false">G13-H13</f>
        <v>0</v>
      </c>
      <c r="K13" s="116"/>
    </row>
    <row r="14" customFormat="false" ht="15" hidden="false" customHeight="true" outlineLevel="0" collapsed="false">
      <c r="F14" s="33" t="str">
        <f aca="false">A70</f>
        <v>HEALTH</v>
      </c>
      <c r="G14" s="131" t="n">
        <f aca="false">B75</f>
        <v>10</v>
      </c>
      <c r="H14" s="131" t="n">
        <f aca="false">C75</f>
        <v>2.95</v>
      </c>
      <c r="I14" s="131" t="n">
        <f aca="false">G14-H14</f>
        <v>7.05</v>
      </c>
      <c r="K14" s="116" t="s">
        <v>587</v>
      </c>
    </row>
    <row r="15" customFormat="false" ht="15" hidden="false" customHeight="false" outlineLevel="0" collapsed="false">
      <c r="F15" s="33" t="str">
        <f aca="false">A77</f>
        <v>DAILY LIVING</v>
      </c>
      <c r="G15" s="131" t="n">
        <f aca="false">B82</f>
        <v>132</v>
      </c>
      <c r="H15" s="131" t="n">
        <f aca="false">C82</f>
        <v>221.52</v>
      </c>
      <c r="I15" s="131" t="n">
        <f aca="false">G15-H15</f>
        <v>-89.52</v>
      </c>
      <c r="K15" s="116"/>
    </row>
    <row r="16" customFormat="false" ht="15" hidden="false" customHeight="false" outlineLevel="0" collapsed="false">
      <c r="F16" s="33" t="str">
        <f aca="false">A84</f>
        <v>CHILDREN</v>
      </c>
      <c r="G16" s="131" t="n">
        <f aca="false">B87</f>
        <v>0</v>
      </c>
      <c r="H16" s="131" t="n">
        <f aca="false">C87</f>
        <v>0</v>
      </c>
      <c r="I16" s="131" t="n">
        <f aca="false">G16-H16</f>
        <v>0</v>
      </c>
    </row>
    <row r="17" customFormat="false" ht="15" hidden="false" customHeight="false" outlineLevel="0" collapsed="false">
      <c r="F17" s="33" t="str">
        <f aca="false">A89</f>
        <v>OBLIGATIONS</v>
      </c>
      <c r="G17" s="131" t="n">
        <f aca="false">B92</f>
        <v>0</v>
      </c>
      <c r="H17" s="131" t="n">
        <f aca="false">C92</f>
        <v>0</v>
      </c>
      <c r="I17" s="131" t="n">
        <f aca="false">G17-H17</f>
        <v>0</v>
      </c>
    </row>
    <row r="18" customFormat="false" ht="15" hidden="false" customHeight="false" outlineLevel="0" collapsed="false">
      <c r="F18" s="33" t="str">
        <f aca="false">A94</f>
        <v>BUSINESS EXPENSE</v>
      </c>
      <c r="G18" s="131" t="n">
        <f aca="false">B98</f>
        <v>0</v>
      </c>
      <c r="H18" s="131" t="n">
        <f aca="false">C98</f>
        <v>0</v>
      </c>
      <c r="I18" s="131" t="n">
        <f aca="false">G18-H18</f>
        <v>0</v>
      </c>
    </row>
    <row r="19" customFormat="false" ht="15" hidden="false" customHeight="false" outlineLevel="0" collapsed="false">
      <c r="F19" s="33" t="str">
        <f aca="false">A100</f>
        <v>ENTERTAINMENT</v>
      </c>
      <c r="G19" s="131" t="n">
        <f aca="false">B115</f>
        <v>160</v>
      </c>
      <c r="H19" s="131" t="n">
        <f aca="false">C115</f>
        <v>55.14</v>
      </c>
      <c r="I19" s="131" t="n">
        <f aca="false">G19-H19</f>
        <v>104.86</v>
      </c>
    </row>
    <row r="20" customFormat="false" ht="15" hidden="false" customHeight="false" outlineLevel="0" collapsed="false">
      <c r="F20" s="33" t="str">
        <f aca="false">A117</f>
        <v>SUBSCRIPTIONS</v>
      </c>
      <c r="G20" s="131" t="n">
        <f aca="false">B120</f>
        <v>25</v>
      </c>
      <c r="H20" s="131" t="n">
        <f aca="false">C120</f>
        <v>25.7</v>
      </c>
      <c r="I20" s="131" t="n">
        <f aca="false">G20-H20</f>
        <v>-0.699999999999999</v>
      </c>
    </row>
    <row r="21" customFormat="false" ht="15" hidden="false" customHeight="false" outlineLevel="0" collapsed="false">
      <c r="F21" s="33" t="str">
        <f aca="false">A122</f>
        <v>MISCELLANEOUS</v>
      </c>
      <c r="G21" s="131" t="n">
        <f aca="false">B124</f>
        <v>10</v>
      </c>
      <c r="H21" s="131" t="n">
        <f aca="false">C124</f>
        <v>2.6</v>
      </c>
      <c r="I21" s="131" t="n">
        <f aca="false">G21-H21</f>
        <v>7.4</v>
      </c>
    </row>
    <row r="22" customFormat="false" ht="15.75" hidden="false" customHeight="false" outlineLevel="0" collapsed="false">
      <c r="A22" s="136" t="s">
        <v>294</v>
      </c>
      <c r="B22" s="137" t="s">
        <v>581</v>
      </c>
      <c r="C22" s="138" t="s">
        <v>582</v>
      </c>
      <c r="D22" s="138" t="s">
        <v>583</v>
      </c>
      <c r="F22" s="33" t="str">
        <f aca="false">A126</f>
        <v>CHARITY/GIFTS</v>
      </c>
      <c r="G22" s="139" t="n">
        <f aca="false">B130</f>
        <v>50</v>
      </c>
      <c r="H22" s="139" t="n">
        <f aca="false">C130</f>
        <v>0</v>
      </c>
      <c r="I22" s="131" t="n">
        <f aca="false">G22-H22</f>
        <v>50</v>
      </c>
    </row>
    <row r="23" customFormat="false" ht="15" hidden="false" customHeight="false" outlineLevel="0" collapsed="false">
      <c r="A23" s="42" t="s">
        <v>295</v>
      </c>
      <c r="B23" s="140" t="n">
        <f aca="true">SUM(OFFSET(INDIRECT("Budget!A"&amp;MATCH(Report!A23,Budget!$A:$A,0)),0,IF(ytd,1,$B$5),1,IF(ytd,$B$5,1)))</f>
        <v>2700</v>
      </c>
      <c r="C23" s="140" t="n">
        <f aca="false">SUMIFS(Transactions!$J:$J,Transactions!$G:$G,A23,Transactions!$B:$B,"&gt;="&amp;date_begin,Transactions!$B:$B,"&lt;="&amp;date_end)-SUMIFS(Transactions!$I:$I,Transactions!$G:$G,A23,Transactions!$B:$B,"&gt;="&amp;date_begin,Transactions!$B:$B,"&lt;="&amp;date_end)</f>
        <v>0</v>
      </c>
      <c r="D23" s="140" t="n">
        <f aca="false">C23-B23</f>
        <v>-2700</v>
      </c>
      <c r="F23" s="33" t="str">
        <f aca="false">A132</f>
        <v>LOANS</v>
      </c>
      <c r="G23" s="139" t="n">
        <f aca="false">B135</f>
        <v>0</v>
      </c>
      <c r="H23" s="139" t="n">
        <f aca="false">C135</f>
        <v>0</v>
      </c>
      <c r="I23" s="131" t="n">
        <f aca="false">G23-H23</f>
        <v>0</v>
      </c>
    </row>
    <row r="24" customFormat="false" ht="15" hidden="false" customHeight="false" outlineLevel="0" collapsed="false">
      <c r="A24" s="42" t="s">
        <v>296</v>
      </c>
      <c r="B24" s="140" t="n">
        <f aca="true">SUM(OFFSET(INDIRECT("Budget!A"&amp;MATCH(Report!A24,Budget!$A:$A,0)),0,IF(ytd,1,$B$5),1,IF(ytd,$B$5,1)))</f>
        <v>0</v>
      </c>
      <c r="C24" s="140" t="n">
        <f aca="false">SUMIFS(Transactions!$J:$J,Transactions!$G:$G,A24,Transactions!$B:$B,"&gt;="&amp;date_begin,Transactions!$B:$B,"&lt;="&amp;date_end)-SUMIFS(Transactions!$I:$I,Transactions!$G:$G,A24,Transactions!$B:$B,"&gt;="&amp;date_begin,Transactions!$B:$B,"&lt;="&amp;date_end)</f>
        <v>0</v>
      </c>
      <c r="D24" s="140" t="n">
        <f aca="false">C24-B24</f>
        <v>0</v>
      </c>
    </row>
    <row r="25" customFormat="false" ht="15" hidden="false" customHeight="false" outlineLevel="0" collapsed="false">
      <c r="A25" s="42" t="s">
        <v>297</v>
      </c>
      <c r="B25" s="140" t="n">
        <f aca="true">SUM(OFFSET(INDIRECT("Budget!A"&amp;MATCH(Report!A25,Budget!$A:$A,0)),0,IF(ytd,1,$B$5),1,IF(ytd,$B$5,1)))</f>
        <v>0</v>
      </c>
      <c r="C25" s="140" t="n">
        <f aca="false">SUMIFS(Transactions!$J:$J,Transactions!$G:$G,A25,Transactions!$B:$B,"&gt;="&amp;date_begin,Transactions!$B:$B,"&lt;="&amp;date_end)-SUMIFS(Transactions!$I:$I,Transactions!$G:$G,A25,Transactions!$B:$B,"&gt;="&amp;date_begin,Transactions!$B:$B,"&lt;="&amp;date_end)</f>
        <v>0</v>
      </c>
      <c r="D25" s="140" t="n">
        <f aca="false">C25-B25</f>
        <v>0</v>
      </c>
    </row>
    <row r="26" customFormat="false" ht="15" hidden="false" customHeight="false" outlineLevel="0" collapsed="false">
      <c r="A26" s="42" t="s">
        <v>298</v>
      </c>
      <c r="B26" s="140" t="n">
        <f aca="true">SUM(OFFSET(INDIRECT("Budget!A"&amp;MATCH(Report!A26,Budget!$A:$A,0)),0,IF(ytd,1,$B$5),1,IF(ytd,$B$5,1)))</f>
        <v>0</v>
      </c>
      <c r="C26" s="140" t="n">
        <f aca="false">SUMIFS(Transactions!$J:$J,Transactions!$G:$G,A26,Transactions!$B:$B,"&gt;="&amp;date_begin,Transactions!$B:$B,"&lt;="&amp;date_end)-SUMIFS(Transactions!$I:$I,Transactions!$G:$G,A26,Transactions!$B:$B,"&gt;="&amp;date_begin,Transactions!$B:$B,"&lt;="&amp;date_end)</f>
        <v>0</v>
      </c>
      <c r="D26" s="140" t="n">
        <f aca="false">C26-B26</f>
        <v>0</v>
      </c>
    </row>
    <row r="27" customFormat="false" ht="15" hidden="false" customHeight="false" outlineLevel="0" collapsed="false">
      <c r="A27" s="42" t="s">
        <v>299</v>
      </c>
      <c r="B27" s="140" t="n">
        <f aca="true">SUM(OFFSET(INDIRECT("Budget!A"&amp;MATCH(Report!A27,Budget!$A:$A,0)),0,IF(ytd,1,$B$5),1,IF(ytd,$B$5,1)))</f>
        <v>0</v>
      </c>
      <c r="C27" s="140" t="n">
        <f aca="false">SUMIFS(Transactions!$J:$J,Transactions!$G:$G,A27,Transactions!$B:$B,"&gt;="&amp;date_begin,Transactions!$B:$B,"&lt;="&amp;date_end)-SUMIFS(Transactions!$I:$I,Transactions!$G:$G,A27,Transactions!$B:$B,"&gt;="&amp;date_begin,Transactions!$B:$B,"&lt;="&amp;date_end)</f>
        <v>0</v>
      </c>
      <c r="D27" s="140" t="n">
        <f aca="false">C27-B27</f>
        <v>0</v>
      </c>
    </row>
    <row r="28" customFormat="false" ht="15" hidden="false" customHeight="false" outlineLevel="0" collapsed="false">
      <c r="A28" s="42" t="s">
        <v>300</v>
      </c>
      <c r="B28" s="140" t="n">
        <f aca="true">SUM(OFFSET(INDIRECT("Budget!A"&amp;MATCH(Report!A28,Budget!$A:$A,0)),0,IF(ytd,1,$B$5),1,IF(ytd,$B$5,1)))</f>
        <v>0</v>
      </c>
      <c r="C28" s="140" t="n">
        <f aca="false">SUMIFS(Transactions!$J:$J,Transactions!$G:$G,A28,Transactions!$B:$B,"&gt;="&amp;date_begin,Transactions!$B:$B,"&lt;="&amp;date_end)-SUMIFS(Transactions!$I:$I,Transactions!$G:$G,A28,Transactions!$B:$B,"&gt;="&amp;date_begin,Transactions!$B:$B,"&lt;="&amp;date_end)</f>
        <v>0</v>
      </c>
      <c r="D28" s="140" t="n">
        <f aca="false">C28-B28</f>
        <v>0</v>
      </c>
    </row>
    <row r="29" customFormat="false" ht="15" hidden="false" customHeight="false" outlineLevel="0" collapsed="false">
      <c r="A29" s="42" t="s">
        <v>301</v>
      </c>
      <c r="B29" s="140" t="n">
        <f aca="true">SUM(OFFSET(INDIRECT("Budget!A"&amp;MATCH(Report!A29,Budget!$A:$A,0)),0,IF(ytd,1,$B$5),1,IF(ytd,$B$5,1)))</f>
        <v>0</v>
      </c>
      <c r="C29" s="140" t="n">
        <f aca="false">SUMIFS(Transactions!$J:$J,Transactions!$G:$G,A29,Transactions!$B:$B,"&gt;="&amp;date_begin,Transactions!$B:$B,"&lt;="&amp;date_end)-SUMIFS(Transactions!$I:$I,Transactions!$G:$G,A29,Transactions!$B:$B,"&gt;="&amp;date_begin,Transactions!$B:$B,"&lt;="&amp;date_end)</f>
        <v>0</v>
      </c>
      <c r="D29" s="140" t="n">
        <f aca="false">C29-B29</f>
        <v>0</v>
      </c>
    </row>
    <row r="30" customFormat="false" ht="15" hidden="false" customHeight="false" outlineLevel="0" collapsed="false">
      <c r="A30" s="42" t="s">
        <v>302</v>
      </c>
      <c r="B30" s="140" t="n">
        <f aca="true">SUM(OFFSET(INDIRECT("Budget!A"&amp;MATCH(Report!A30,Budget!$A:$A,0)),0,IF(ytd,1,$B$5),1,IF(ytd,$B$5,1)))</f>
        <v>0</v>
      </c>
      <c r="C30" s="140" t="n">
        <f aca="false">SUMIFS(Transactions!$J:$J,Transactions!$G:$G,A30,Transactions!$B:$B,"&gt;="&amp;date_begin,Transactions!$B:$B,"&lt;="&amp;date_end)-SUMIFS(Transactions!$I:$I,Transactions!$G:$G,A30,Transactions!$B:$B,"&gt;="&amp;date_begin,Transactions!$B:$B,"&lt;="&amp;date_end)</f>
        <v>0</v>
      </c>
      <c r="D30" s="140" t="n">
        <f aca="false">C30-B30</f>
        <v>0</v>
      </c>
    </row>
    <row r="31" customFormat="false" ht="15" hidden="false" customHeight="false" outlineLevel="0" collapsed="false">
      <c r="A31" s="141" t="str">
        <f aca="false">"Total "&amp;A22</f>
        <v>Total INCOME</v>
      </c>
      <c r="B31" s="142" t="n">
        <f aca="false">SUM(B22:B30)</f>
        <v>2700</v>
      </c>
      <c r="C31" s="142" t="n">
        <f aca="false">SUM(C22:C30)</f>
        <v>0</v>
      </c>
      <c r="D31" s="142" t="n">
        <f aca="false">C31-B31</f>
        <v>-2700</v>
      </c>
    </row>
    <row r="32" customFormat="false" ht="15" hidden="false" customHeight="false" outlineLevel="0" collapsed="false">
      <c r="A32" s="42"/>
      <c r="B32" s="42"/>
      <c r="C32" s="42"/>
      <c r="D32" s="42"/>
    </row>
    <row r="33" customFormat="false" ht="15.75" hidden="false" customHeight="false" outlineLevel="0" collapsed="false">
      <c r="A33" s="143" t="s">
        <v>303</v>
      </c>
      <c r="B33" s="144" t="s">
        <v>581</v>
      </c>
      <c r="C33" s="145" t="s">
        <v>582</v>
      </c>
      <c r="D33" s="145" t="s">
        <v>583</v>
      </c>
      <c r="E33" s="18"/>
    </row>
    <row r="34" customFormat="false" ht="15" hidden="false" customHeight="false" outlineLevel="0" collapsed="false">
      <c r="A34" s="42" t="s">
        <v>304</v>
      </c>
      <c r="B34" s="140" t="n">
        <f aca="true">SUM(OFFSET(INDIRECT("Budget!A"&amp;MATCH(Report!A34,Budget!$A:$A,0)),0,IF(ytd,1,$B$5),1,IF(ytd,$B$5,1)))</f>
        <v>0</v>
      </c>
      <c r="C34" s="140" t="n">
        <f aca="false">-SUMIFS(Transactions!$J:$J,Transactions!$G:$G,A34,Transactions!$B:$B,"&gt;="&amp;date_begin,Transactions!$B:$B,"&lt;="&amp;date_end)+SUMIFS(Transactions!$I:$I,Transactions!$G:$G,A34,Transactions!$B:$B,"&gt;="&amp;date_begin,Transactions!$B:$B,"&lt;="&amp;date_end)</f>
        <v>0</v>
      </c>
      <c r="D34" s="140" t="n">
        <f aca="false">C34-B34</f>
        <v>0</v>
      </c>
      <c r="E34" s="18"/>
    </row>
    <row r="35" customFormat="false" ht="15" hidden="false" customHeight="false" outlineLevel="0" collapsed="false">
      <c r="A35" s="42" t="s">
        <v>305</v>
      </c>
      <c r="B35" s="140" t="n">
        <f aca="true">SUM(OFFSET(INDIRECT("Budget!A"&amp;MATCH(Report!A35,Budget!$A:$A,0)),0,IF(ytd,1,$B$5),1,IF(ytd,$B$5,1)))</f>
        <v>0</v>
      </c>
      <c r="C35" s="140" t="n">
        <f aca="false">-SUMIFS(Transactions!$J:$J,Transactions!$G:$G,A35,Transactions!$B:$B,"&gt;="&amp;date_begin,Transactions!$B:$B,"&lt;="&amp;date_end)+SUMIFS(Transactions!$I:$I,Transactions!$G:$G,A35,Transactions!$B:$B,"&gt;="&amp;date_begin,Transactions!$B:$B,"&lt;="&amp;date_end)</f>
        <v>0</v>
      </c>
      <c r="D35" s="140" t="n">
        <f aca="false">C35-B35</f>
        <v>0</v>
      </c>
      <c r="E35" s="18"/>
      <c r="F35" s="18"/>
    </row>
    <row r="36" customFormat="false" ht="15" hidden="false" customHeight="false" outlineLevel="0" collapsed="false">
      <c r="A36" s="42" t="s">
        <v>306</v>
      </c>
      <c r="B36" s="140" t="n">
        <f aca="true">SUM(OFFSET(INDIRECT("Budget!A"&amp;MATCH(Report!A36,Budget!$A:$A,0)),0,IF(ytd,1,$B$5),1,IF(ytd,$B$5,1)))</f>
        <v>0</v>
      </c>
      <c r="C36" s="140" t="n">
        <f aca="false">-SUMIFS(Transactions!$J:$J,Transactions!$G:$G,A36,Transactions!$B:$B,"&gt;="&amp;date_begin,Transactions!$B:$B,"&lt;="&amp;date_end)+SUMIFS(Transactions!$I:$I,Transactions!$G:$G,A36,Transactions!$B:$B,"&gt;="&amp;date_begin,Transactions!$B:$B,"&lt;="&amp;date_end)</f>
        <v>0</v>
      </c>
      <c r="D36" s="140" t="n">
        <f aca="false">C36-B36</f>
        <v>0</v>
      </c>
      <c r="E36" s="18"/>
      <c r="F36" s="18"/>
    </row>
    <row r="37" customFormat="false" ht="15" hidden="false" customHeight="false" outlineLevel="0" collapsed="false">
      <c r="A37" s="42" t="s">
        <v>307</v>
      </c>
      <c r="B37" s="140" t="n">
        <f aca="true">SUM(OFFSET(INDIRECT("Budget!A"&amp;MATCH(Report!A37,Budget!$A:$A,0)),0,IF(ytd,1,$B$5),1,IF(ytd,$B$5,1)))</f>
        <v>0</v>
      </c>
      <c r="C37" s="140" t="n">
        <f aca="false">-SUMIFS(Transactions!$J:$J,Transactions!$G:$G,A37,Transactions!$B:$B,"&gt;="&amp;date_begin,Transactions!$B:$B,"&lt;="&amp;date_end)+SUMIFS(Transactions!$I:$I,Transactions!$G:$G,A37,Transactions!$B:$B,"&gt;="&amp;date_begin,Transactions!$B:$B,"&lt;="&amp;date_end)</f>
        <v>0</v>
      </c>
      <c r="D37" s="140" t="n">
        <f aca="false">C37-B37</f>
        <v>0</v>
      </c>
      <c r="E37" s="18"/>
      <c r="F37" s="18"/>
    </row>
    <row r="38" customFormat="false" ht="15" hidden="false" customHeight="false" outlineLevel="0" collapsed="false">
      <c r="A38" s="42" t="s">
        <v>308</v>
      </c>
      <c r="B38" s="140" t="n">
        <f aca="true">SUM(OFFSET(INDIRECT("Budget!A"&amp;MATCH(Report!A38,Budget!$A:$A,0)),0,IF(ytd,1,$B$5),1,IF(ytd,$B$5,1)))</f>
        <v>1000</v>
      </c>
      <c r="C38" s="140" t="n">
        <f aca="false">-SUMIFS(Transactions!$J:$J,Transactions!$G:$G,A38,Transactions!$B:$B,"&gt;="&amp;date_begin,Transactions!$B:$B,"&lt;="&amp;date_end)+SUMIFS(Transactions!$I:$I,Transactions!$G:$G,A38,Transactions!$B:$B,"&gt;="&amp;date_begin,Transactions!$B:$B,"&lt;="&amp;date_end)</f>
        <v>0</v>
      </c>
      <c r="D38" s="140" t="n">
        <f aca="false">C38-B38</f>
        <v>-1000</v>
      </c>
      <c r="E38" s="18"/>
      <c r="F38" s="18"/>
    </row>
    <row r="39" customFormat="false" ht="15" hidden="false" customHeight="false" outlineLevel="0" collapsed="false">
      <c r="A39" s="42" t="s">
        <v>309</v>
      </c>
      <c r="B39" s="140" t="n">
        <f aca="true">SUM(OFFSET(INDIRECT("Budget!A"&amp;MATCH(Report!A39,Budget!$A:$A,0)),0,IF(ytd,1,$B$5),1,IF(ytd,$B$5,1)))</f>
        <v>0</v>
      </c>
      <c r="C39" s="140" t="n">
        <f aca="false">-SUMIFS(Transactions!$J:$J,Transactions!$G:$G,A39,Transactions!$B:$B,"&gt;="&amp;date_begin,Transactions!$B:$B,"&lt;="&amp;date_end)+SUMIFS(Transactions!$I:$I,Transactions!$G:$G,A39,Transactions!$B:$B,"&gt;="&amp;date_begin,Transactions!$B:$B,"&lt;="&amp;date_end)</f>
        <v>0</v>
      </c>
      <c r="D39" s="140" t="n">
        <f aca="false">C39-B39</f>
        <v>0</v>
      </c>
      <c r="E39" s="18"/>
      <c r="F39" s="18"/>
    </row>
    <row r="40" customFormat="false" ht="15" hidden="false" customHeight="false" outlineLevel="0" collapsed="false">
      <c r="A40" s="42" t="s">
        <v>310</v>
      </c>
      <c r="B40" s="140" t="n">
        <f aca="true">SUM(OFFSET(INDIRECT("Budget!A"&amp;MATCH(Report!A40,Budget!$A:$A,0)),0,IF(ytd,1,$B$5),1,IF(ytd,$B$5,1)))</f>
        <v>0</v>
      </c>
      <c r="C40" s="140" t="n">
        <f aca="false">-SUMIFS(Transactions!$J:$J,Transactions!$G:$G,A40,Transactions!$B:$B,"&gt;="&amp;date_begin,Transactions!$B:$B,"&lt;="&amp;date_end)+SUMIFS(Transactions!$I:$I,Transactions!$G:$G,A40,Transactions!$B:$B,"&gt;="&amp;date_begin,Transactions!$B:$B,"&lt;="&amp;date_end)</f>
        <v>0</v>
      </c>
      <c r="D40" s="140" t="n">
        <f aca="false">C40-B40</f>
        <v>0</v>
      </c>
      <c r="E40" s="18"/>
      <c r="F40" s="18"/>
    </row>
    <row r="41" customFormat="false" ht="15" hidden="false" customHeight="false" outlineLevel="0" collapsed="false">
      <c r="A41" s="42" t="s">
        <v>311</v>
      </c>
      <c r="B41" s="140" t="n">
        <f aca="true">SUM(OFFSET(INDIRECT("Budget!A"&amp;MATCH(Report!A41,Budget!$A:$A,0)),0,IF(ytd,1,$B$5),1,IF(ytd,$B$5,1)))</f>
        <v>0</v>
      </c>
      <c r="C41" s="140" t="n">
        <f aca="false">-SUMIFS(Transactions!$J:$J,Transactions!$G:$G,A41,Transactions!$B:$B,"&gt;="&amp;date_begin,Transactions!$B:$B,"&lt;="&amp;date_end)+SUMIFS(Transactions!$I:$I,Transactions!$G:$G,A41,Transactions!$B:$B,"&gt;="&amp;date_begin,Transactions!$B:$B,"&lt;="&amp;date_end)</f>
        <v>0</v>
      </c>
      <c r="D41" s="140" t="n">
        <f aca="false">C41-B41</f>
        <v>0</v>
      </c>
      <c r="E41" s="18"/>
      <c r="F41" s="18"/>
    </row>
    <row r="42" customFormat="false" ht="15" hidden="false" customHeight="false" outlineLevel="0" collapsed="false">
      <c r="A42" s="146" t="str">
        <f aca="false">"Total "&amp;A33</f>
        <v>Total TO SAVINGS</v>
      </c>
      <c r="B42" s="147" t="n">
        <f aca="false">SUM(B33:B41)</f>
        <v>1000</v>
      </c>
      <c r="C42" s="147" t="n">
        <f aca="false">SUM(C33:C41)</f>
        <v>0</v>
      </c>
      <c r="D42" s="147" t="n">
        <f aca="false">C42-B42</f>
        <v>-1000</v>
      </c>
      <c r="E42" s="18"/>
      <c r="F42" s="18"/>
    </row>
    <row r="43" customFormat="false" ht="15" hidden="false" customHeight="false" outlineLevel="0" collapsed="false">
      <c r="A43" s="148" t="s">
        <v>312</v>
      </c>
      <c r="B43" s="149" t="n">
        <f aca="false">IF(B$9&gt;0,B42/B$9," - ")</f>
        <v>0.5</v>
      </c>
      <c r="C43" s="149" t="n">
        <f aca="false">IF(C$9&gt;0,C42/C$9," - ")</f>
        <v>0</v>
      </c>
      <c r="D43" s="150"/>
      <c r="E43" s="18"/>
      <c r="F43" s="18"/>
    </row>
    <row r="44" customFormat="false" ht="15.75" hidden="false" customHeight="false" outlineLevel="0" collapsed="false">
      <c r="A44" s="143" t="s">
        <v>313</v>
      </c>
      <c r="B44" s="144" t="s">
        <v>581</v>
      </c>
      <c r="C44" s="145" t="s">
        <v>582</v>
      </c>
      <c r="D44" s="145" t="s">
        <v>583</v>
      </c>
      <c r="E44" s="18"/>
    </row>
    <row r="45" customFormat="false" ht="15" hidden="false" customHeight="false" outlineLevel="0" collapsed="false">
      <c r="A45" s="42" t="s">
        <v>314</v>
      </c>
      <c r="B45" s="140" t="n">
        <f aca="true">SUM(OFFSET(INDIRECT("Budget!A"&amp;MATCH(Report!A45,Budget!$A:$A,0)),0,IF(ytd,1,$B$5),1,IF(ytd,$B$5,1)))</f>
        <v>300</v>
      </c>
      <c r="C45" s="140" t="n">
        <f aca="false">-SUMIFS(Transactions!$J:$J,Transactions!$G:$G,A45,Transactions!$B:$B,"&gt;="&amp;date_begin,Transactions!$B:$B,"&lt;="&amp;date_end)+SUMIFS(Transactions!$I:$I,Transactions!$G:$G,A45,Transactions!$B:$B,"&gt;="&amp;date_begin,Transactions!$B:$B,"&lt;="&amp;date_end)</f>
        <v>302.99</v>
      </c>
      <c r="D45" s="140" t="n">
        <f aca="false">B45-C45</f>
        <v>-2.99000000000001</v>
      </c>
      <c r="E45" s="18"/>
    </row>
    <row r="46" customFormat="false" ht="15" hidden="false" customHeight="false" outlineLevel="0" collapsed="false">
      <c r="A46" s="42" t="s">
        <v>315</v>
      </c>
      <c r="B46" s="140" t="n">
        <f aca="true">SUM(OFFSET(INDIRECT("Budget!A"&amp;MATCH(Report!A46,Budget!$A:$A,0)),0,IF(ytd,1,$B$5),1,IF(ytd,$B$5,1)))</f>
        <v>0</v>
      </c>
      <c r="C46" s="140" t="n">
        <f aca="false">-SUMIFS(Transactions!$J:$J,Transactions!$G:$G,A46,Transactions!$B:$B,"&gt;="&amp;date_begin,Transactions!$B:$B,"&lt;="&amp;date_end)+SUMIFS(Transactions!$I:$I,Transactions!$G:$G,A46,Transactions!$B:$B,"&gt;="&amp;date_begin,Transactions!$B:$B,"&lt;="&amp;date_end)</f>
        <v>0</v>
      </c>
      <c r="D46" s="140" t="n">
        <f aca="false">B46-C46</f>
        <v>0</v>
      </c>
      <c r="E46" s="18"/>
    </row>
    <row r="47" customFormat="false" ht="15" hidden="false" customHeight="false" outlineLevel="0" collapsed="false">
      <c r="A47" s="146" t="str">
        <f aca="false">"Total "&amp;A44</f>
        <v>Total FAMILY SUPPORT</v>
      </c>
      <c r="B47" s="147" t="n">
        <f aca="false">SUM(B44:B46)</f>
        <v>300</v>
      </c>
      <c r="C47" s="147" t="n">
        <f aca="false">SUM(C44:C46)</f>
        <v>302.99</v>
      </c>
      <c r="D47" s="147" t="n">
        <f aca="false">B47-C47</f>
        <v>-2.99000000000001</v>
      </c>
    </row>
    <row r="48" customFormat="false" ht="15" hidden="false" customHeight="false" outlineLevel="0" collapsed="false">
      <c r="A48" s="148" t="s">
        <v>312</v>
      </c>
      <c r="B48" s="149" t="n">
        <f aca="false">IF(B$9&gt;0,B47/B$9," - ")</f>
        <v>0.15</v>
      </c>
      <c r="C48" s="149" t="n">
        <f aca="false">IF(C$9&gt;0,C47/C$9," - ")</f>
        <v>0.149615086438895</v>
      </c>
      <c r="D48" s="150"/>
      <c r="E48" s="18"/>
      <c r="F48" s="18"/>
    </row>
    <row r="49" customFormat="false" ht="15.75" hidden="false" customHeight="false" outlineLevel="0" collapsed="false">
      <c r="A49" s="143" t="s">
        <v>316</v>
      </c>
      <c r="B49" s="144" t="s">
        <v>581</v>
      </c>
      <c r="C49" s="145" t="s">
        <v>582</v>
      </c>
      <c r="D49" s="145" t="s">
        <v>583</v>
      </c>
    </row>
    <row r="50" customFormat="false" ht="15" hidden="false" customHeight="false" outlineLevel="0" collapsed="false">
      <c r="A50" s="42" t="s">
        <v>317</v>
      </c>
      <c r="B50" s="140" t="n">
        <f aca="true">SUM(OFFSET(INDIRECT("Budget!A"&amp;MATCH(Report!A50,Budget!$A:$A,0)),0,IF(ytd,1,$B$5),1,IF(ytd,$B$5,1)))</f>
        <v>250</v>
      </c>
      <c r="C50" s="140" t="n">
        <f aca="false">-SUMIFS(Transactions!$J:$J,Transactions!$G:$G,A50,Transactions!$B:$B,"&gt;="&amp;date_begin,Transactions!$B:$B,"&lt;="&amp;date_end)+SUMIFS(Transactions!$I:$I,Transactions!$G:$G,A50,Transactions!$B:$B,"&gt;="&amp;date_begin,Transactions!$B:$B,"&lt;="&amp;date_end)</f>
        <v>250</v>
      </c>
      <c r="D50" s="140" t="n">
        <f aca="false">B50-C50</f>
        <v>0</v>
      </c>
    </row>
    <row r="51" customFormat="false" ht="15" hidden="false" customHeight="false" outlineLevel="0" collapsed="false">
      <c r="A51" s="42" t="s">
        <v>318</v>
      </c>
      <c r="B51" s="140" t="n">
        <f aca="true">SUM(OFFSET(INDIRECT("Budget!A"&amp;MATCH(Report!A51,Budget!$A:$A,0)),0,IF(ytd,1,$B$5),1,IF(ytd,$B$5,1)))</f>
        <v>10</v>
      </c>
      <c r="C51" s="140" t="n">
        <f aca="false">-SUMIFS(Transactions!$J:$J,Transactions!$G:$G,A51,Transactions!$B:$B,"&gt;="&amp;date_begin,Transactions!$B:$B,"&lt;="&amp;date_end)+SUMIFS(Transactions!$I:$I,Transactions!$G:$G,A51,Transactions!$B:$B,"&gt;="&amp;date_begin,Transactions!$B:$B,"&lt;="&amp;date_end)</f>
        <v>13.79</v>
      </c>
      <c r="D51" s="140" t="n">
        <f aca="false">B51-C51</f>
        <v>-3.79</v>
      </c>
    </row>
    <row r="52" customFormat="false" ht="15" hidden="false" customHeight="false" outlineLevel="0" collapsed="false">
      <c r="A52" s="146" t="str">
        <f aca="false">"Total "&amp;A49</f>
        <v>Total HOUSING</v>
      </c>
      <c r="B52" s="147" t="n">
        <f aca="false">SUM(B49:B51)</f>
        <v>260</v>
      </c>
      <c r="C52" s="147" t="n">
        <f aca="false">SUM(C49:C51)</f>
        <v>263.79</v>
      </c>
      <c r="D52" s="147" t="n">
        <f aca="false">B52-C52</f>
        <v>-3.79000000000002</v>
      </c>
    </row>
    <row r="53" customFormat="false" ht="15" hidden="false" customHeight="false" outlineLevel="0" collapsed="false">
      <c r="A53" s="148" t="s">
        <v>312</v>
      </c>
      <c r="B53" s="149" t="n">
        <f aca="false">IF(B$9&gt;0,B52/B$9," - ")</f>
        <v>0.13</v>
      </c>
      <c r="C53" s="149" t="n">
        <f aca="false">IF(C$9&gt;0,C52/C$9," - ")</f>
        <v>0.130258304405149</v>
      </c>
      <c r="D53" s="150"/>
      <c r="E53" s="18"/>
      <c r="F53" s="18"/>
    </row>
    <row r="54" customFormat="false" ht="15.75" hidden="false" customHeight="false" outlineLevel="0" collapsed="false">
      <c r="A54" s="143" t="s">
        <v>319</v>
      </c>
      <c r="B54" s="144" t="s">
        <v>581</v>
      </c>
      <c r="C54" s="145" t="s">
        <v>582</v>
      </c>
      <c r="D54" s="145" t="s">
        <v>583</v>
      </c>
    </row>
    <row r="55" customFormat="false" ht="15" hidden="false" customHeight="false" outlineLevel="0" collapsed="false">
      <c r="A55" s="42" t="s">
        <v>320</v>
      </c>
      <c r="B55" s="140" t="n">
        <f aca="true">SUM(OFFSET(INDIRECT("Budget!A"&amp;MATCH(Report!A55,Budget!$A:$A,0)),0,IF(ytd,1,$B$5),1,IF(ytd,$B$5,1)))</f>
        <v>50</v>
      </c>
      <c r="C55" s="140" t="n">
        <f aca="false">-SUMIFS(Transactions!$J:$J,Transactions!$G:$G,A55,Transactions!$B:$B,"&gt;="&amp;date_begin,Transactions!$B:$B,"&lt;="&amp;date_end)+SUMIFS(Transactions!$I:$I,Transactions!$G:$G,A55,Transactions!$B:$B,"&gt;="&amp;date_begin,Transactions!$B:$B,"&lt;="&amp;date_end)</f>
        <v>0</v>
      </c>
      <c r="D55" s="140" t="n">
        <f aca="false">B55-C55</f>
        <v>50</v>
      </c>
    </row>
    <row r="56" customFormat="false" ht="15" hidden="false" customHeight="false" outlineLevel="0" collapsed="false">
      <c r="A56" s="42" t="s">
        <v>321</v>
      </c>
      <c r="B56" s="140" t="n">
        <f aca="true">SUM(OFFSET(INDIRECT("Budget!A"&amp;MATCH(Report!A56,Budget!$A:$A,0)),0,IF(ytd,1,$B$5),1,IF(ytd,$B$5,1)))</f>
        <v>8</v>
      </c>
      <c r="C56" s="140" t="n">
        <f aca="false">-SUMIFS(Transactions!$J:$J,Transactions!$G:$G,A56,Transactions!$B:$B,"&gt;="&amp;date_begin,Transactions!$B:$B,"&lt;="&amp;date_end)+SUMIFS(Transactions!$I:$I,Transactions!$G:$G,A56,Transactions!$B:$B,"&gt;="&amp;date_begin,Transactions!$B:$B,"&lt;="&amp;date_end)</f>
        <v>0</v>
      </c>
      <c r="D56" s="140" t="n">
        <f aca="false">B56-C56</f>
        <v>8</v>
      </c>
    </row>
    <row r="57" customFormat="false" ht="15" hidden="false" customHeight="false" outlineLevel="0" collapsed="false">
      <c r="A57" s="146" t="str">
        <f aca="false">"Total "&amp;A54</f>
        <v>Total UTILITIES</v>
      </c>
      <c r="B57" s="147" t="n">
        <f aca="false">SUM(B54:B56)</f>
        <v>58</v>
      </c>
      <c r="C57" s="147" t="n">
        <f aca="false">SUM(C54:C56)</f>
        <v>0</v>
      </c>
      <c r="D57" s="147" t="n">
        <f aca="false">B57-C57</f>
        <v>58</v>
      </c>
    </row>
    <row r="58" customFormat="false" ht="15" hidden="false" customHeight="false" outlineLevel="0" collapsed="false">
      <c r="A58" s="148" t="s">
        <v>312</v>
      </c>
      <c r="B58" s="149" t="n">
        <f aca="false">IF(B$9&gt;0,B57/B$9," - ")</f>
        <v>0.029</v>
      </c>
      <c r="C58" s="149" t="n">
        <f aca="false">IF(C$9&gt;0,C57/C$9," - ")</f>
        <v>0</v>
      </c>
      <c r="D58" s="150"/>
      <c r="E58" s="18"/>
      <c r="F58" s="18"/>
    </row>
    <row r="59" customFormat="false" ht="15.75" hidden="false" customHeight="false" outlineLevel="0" collapsed="false">
      <c r="A59" s="143" t="s">
        <v>322</v>
      </c>
      <c r="B59" s="144" t="s">
        <v>581</v>
      </c>
      <c r="C59" s="145" t="s">
        <v>582</v>
      </c>
      <c r="D59" s="145" t="s">
        <v>583</v>
      </c>
    </row>
    <row r="60" customFormat="false" ht="15" hidden="false" customHeight="false" outlineLevel="0" collapsed="false">
      <c r="A60" s="42" t="s">
        <v>323</v>
      </c>
      <c r="B60" s="140" t="n">
        <f aca="true">SUM(OFFSET(INDIRECT("Budget!A"&amp;MATCH(Report!A60,Budget!$A:$A,0)),0,IF(ytd,1,$B$5),1,IF(ytd,$B$5,1)))</f>
        <v>150</v>
      </c>
      <c r="C60" s="140" t="n">
        <f aca="false">-SUMIFS(Transactions!$J:$J,Transactions!$G:$G,A60,Transactions!$B:$B,"&gt;="&amp;date_begin,Transactions!$B:$B,"&lt;="&amp;date_end)+SUMIFS(Transactions!$I:$I,Transactions!$G:$G,A60,Transactions!$B:$B,"&gt;="&amp;date_begin,Transactions!$B:$B,"&lt;="&amp;date_end)</f>
        <v>169.48</v>
      </c>
      <c r="D60" s="140" t="n">
        <f aca="false">B60-C60</f>
        <v>-19.48</v>
      </c>
    </row>
    <row r="61" customFormat="false" ht="15" hidden="false" customHeight="false" outlineLevel="0" collapsed="false">
      <c r="A61" s="42" t="s">
        <v>324</v>
      </c>
      <c r="B61" s="140" t="n">
        <f aca="true">SUM(OFFSET(INDIRECT("Budget!A"&amp;MATCH(Report!A61,Budget!$A:$A,0)),0,IF(ytd,1,$B$5),1,IF(ytd,$B$5,1)))</f>
        <v>50</v>
      </c>
      <c r="C61" s="140" t="n">
        <f aca="false">-SUMIFS(Transactions!$J:$J,Transactions!$G:$G,A61,Transactions!$B:$B,"&gt;="&amp;date_begin,Transactions!$B:$B,"&lt;="&amp;date_end)+SUMIFS(Transactions!$I:$I,Transactions!$G:$G,A61,Transactions!$B:$B,"&gt;="&amp;date_begin,Transactions!$B:$B,"&lt;="&amp;date_end)</f>
        <v>50.85</v>
      </c>
      <c r="D61" s="140" t="n">
        <f aca="false">B61-C61</f>
        <v>-0.850000000000001</v>
      </c>
    </row>
    <row r="62" customFormat="false" ht="15" hidden="false" customHeight="false" outlineLevel="0" collapsed="false">
      <c r="A62" s="42" t="s">
        <v>325</v>
      </c>
      <c r="B62" s="140" t="n">
        <f aca="true">SUM(OFFSET(INDIRECT("Budget!A"&amp;MATCH(Report!A62,Budget!$A:$A,0)),0,IF(ytd,1,$B$5),1,IF(ytd,$B$5,1)))</f>
        <v>0</v>
      </c>
      <c r="C62" s="140" t="n">
        <f aca="false">-SUMIFS(Transactions!$J:$J,Transactions!$G:$G,A62,Transactions!$B:$B,"&gt;="&amp;date_begin,Transactions!$B:$B,"&lt;="&amp;date_end)+SUMIFS(Transactions!$I:$I,Transactions!$G:$G,A62,Transactions!$B:$B,"&gt;="&amp;date_begin,Transactions!$B:$B,"&lt;="&amp;date_end)</f>
        <v>0</v>
      </c>
      <c r="D62" s="140" t="n">
        <f aca="false">B62-C62</f>
        <v>0</v>
      </c>
    </row>
    <row r="63" customFormat="false" ht="15" hidden="false" customHeight="false" outlineLevel="0" collapsed="false">
      <c r="A63" s="146" t="str">
        <f aca="false">"Total "&amp;A59</f>
        <v>Total FOOD</v>
      </c>
      <c r="B63" s="147" t="n">
        <f aca="false">SUM(B59:B62)</f>
        <v>200</v>
      </c>
      <c r="C63" s="147" t="n">
        <f aca="false">SUM(C59:C62)</f>
        <v>220.33</v>
      </c>
      <c r="D63" s="147" t="n">
        <f aca="false">B63-C63</f>
        <v>-20.33</v>
      </c>
    </row>
    <row r="64" customFormat="false" ht="15" hidden="false" customHeight="false" outlineLevel="0" collapsed="false">
      <c r="A64" s="148" t="s">
        <v>312</v>
      </c>
      <c r="B64" s="149" t="n">
        <f aca="false">IF(B$9&gt;0,B63/B$9," - ")</f>
        <v>0.1</v>
      </c>
      <c r="C64" s="149" t="n">
        <f aca="false">IF(C$9&gt;0,C63/C$9," - ")</f>
        <v>0.108797953711614</v>
      </c>
      <c r="D64" s="150"/>
      <c r="E64" s="18"/>
      <c r="F64" s="18"/>
    </row>
    <row r="65" customFormat="false" ht="15.75" hidden="false" customHeight="false" outlineLevel="0" collapsed="false">
      <c r="A65" s="143" t="s">
        <v>326</v>
      </c>
      <c r="B65" s="144" t="s">
        <v>581</v>
      </c>
      <c r="C65" s="145" t="s">
        <v>582</v>
      </c>
      <c r="D65" s="145" t="s">
        <v>583</v>
      </c>
    </row>
    <row r="66" customFormat="false" ht="15" hidden="false" customHeight="false" outlineLevel="0" collapsed="false">
      <c r="A66" s="42" t="s">
        <v>327</v>
      </c>
      <c r="B66" s="140" t="n">
        <f aca="true">SUM(OFFSET(INDIRECT("Budget!A"&amp;MATCH(Report!A66,Budget!$A:$A,0)),0,IF(ytd,1,$B$5),1,IF(ytd,$B$5,1)))</f>
        <v>0</v>
      </c>
      <c r="C66" s="140" t="n">
        <f aca="false">-SUMIFS(Transactions!$J:$J,Transactions!$G:$G,A66,Transactions!$B:$B,"&gt;="&amp;date_begin,Transactions!$B:$B,"&lt;="&amp;date_end)+SUMIFS(Transactions!$I:$I,Transactions!$G:$G,A66,Transactions!$B:$B,"&gt;="&amp;date_begin,Transactions!$B:$B,"&lt;="&amp;date_end)</f>
        <v>0</v>
      </c>
      <c r="D66" s="140" t="n">
        <f aca="false">B66-C66</f>
        <v>0</v>
      </c>
    </row>
    <row r="67" customFormat="false" ht="15" hidden="false" customHeight="false" outlineLevel="0" collapsed="false">
      <c r="A67" s="42" t="s">
        <v>328</v>
      </c>
      <c r="B67" s="140" t="n">
        <f aca="true">SUM(OFFSET(INDIRECT("Budget!A"&amp;MATCH(Report!A67,Budget!$A:$A,0)),0,IF(ytd,1,$B$5),1,IF(ytd,$B$5,1)))</f>
        <v>0</v>
      </c>
      <c r="C67" s="140" t="n">
        <f aca="false">-SUMIFS(Transactions!$J:$J,Transactions!$G:$G,A67,Transactions!$B:$B,"&gt;="&amp;date_begin,Transactions!$B:$B,"&lt;="&amp;date_end)+SUMIFS(Transactions!$I:$I,Transactions!$G:$G,A67,Transactions!$B:$B,"&gt;="&amp;date_begin,Transactions!$B:$B,"&lt;="&amp;date_end)</f>
        <v>0</v>
      </c>
      <c r="D67" s="140" t="n">
        <f aca="false">B67-C67</f>
        <v>0</v>
      </c>
    </row>
    <row r="68" customFormat="false" ht="15" hidden="false" customHeight="false" outlineLevel="0" collapsed="false">
      <c r="A68" s="146" t="str">
        <f aca="false">"Total "&amp;A65</f>
        <v>Total TRANSPORTATION</v>
      </c>
      <c r="B68" s="147" t="n">
        <f aca="false">SUM(B65:B67)</f>
        <v>0</v>
      </c>
      <c r="C68" s="147" t="n">
        <f aca="false">SUM(C65:C67)</f>
        <v>0</v>
      </c>
      <c r="D68" s="147" t="n">
        <f aca="false">B68-C68</f>
        <v>0</v>
      </c>
    </row>
    <row r="69" customFormat="false" ht="15" hidden="false" customHeight="false" outlineLevel="0" collapsed="false">
      <c r="A69" s="148" t="s">
        <v>312</v>
      </c>
      <c r="B69" s="149" t="n">
        <f aca="false">IF(B$9&gt;0,B68/B$9," - ")</f>
        <v>0</v>
      </c>
      <c r="C69" s="149" t="n">
        <f aca="false">IF(C$9&gt;0,C68/C$9," - ")</f>
        <v>0</v>
      </c>
      <c r="D69" s="150"/>
      <c r="E69" s="18"/>
      <c r="F69" s="18"/>
    </row>
    <row r="70" customFormat="false" ht="15.75" hidden="false" customHeight="false" outlineLevel="0" collapsed="false">
      <c r="A70" s="143" t="s">
        <v>329</v>
      </c>
      <c r="B70" s="144" t="s">
        <v>581</v>
      </c>
      <c r="C70" s="145" t="s">
        <v>582</v>
      </c>
      <c r="D70" s="145" t="s">
        <v>583</v>
      </c>
    </row>
    <row r="71" customFormat="false" ht="15" hidden="false" customHeight="false" outlineLevel="0" collapsed="false">
      <c r="A71" s="42" t="s">
        <v>330</v>
      </c>
      <c r="B71" s="140" t="n">
        <f aca="true">SUM(OFFSET(INDIRECT("Budget!A"&amp;MATCH(Report!A71,Budget!$A:$A,0)),0,IF(ytd,1,$B$5),1,IF(ytd,$B$5,1)))</f>
        <v>0</v>
      </c>
      <c r="C71" s="140" t="n">
        <f aca="false">-SUMIFS(Transactions!$J:$J,Transactions!$G:$G,A71,Transactions!$B:$B,"&gt;="&amp;date_begin,Transactions!$B:$B,"&lt;="&amp;date_end)+SUMIFS(Transactions!$I:$I,Transactions!$G:$G,A71,Transactions!$B:$B,"&gt;="&amp;date_begin,Transactions!$B:$B,"&lt;="&amp;date_end)</f>
        <v>0</v>
      </c>
      <c r="D71" s="140" t="n">
        <f aca="false">B71-C71</f>
        <v>0</v>
      </c>
    </row>
    <row r="72" customFormat="false" ht="15" hidden="false" customHeight="false" outlineLevel="0" collapsed="false">
      <c r="A72" s="42" t="s">
        <v>331</v>
      </c>
      <c r="B72" s="140" t="n">
        <f aca="true">SUM(OFFSET(INDIRECT("Budget!A"&amp;MATCH(Report!A72,Budget!$A:$A,0)),0,IF(ytd,1,$B$5),1,IF(ytd,$B$5,1)))</f>
        <v>0</v>
      </c>
      <c r="C72" s="140" t="n">
        <f aca="false">-SUMIFS(Transactions!$J:$J,Transactions!$G:$G,A72,Transactions!$B:$B,"&gt;="&amp;date_begin,Transactions!$B:$B,"&lt;="&amp;date_end)+SUMIFS(Transactions!$I:$I,Transactions!$G:$G,A72,Transactions!$B:$B,"&gt;="&amp;date_begin,Transactions!$B:$B,"&lt;="&amp;date_end)</f>
        <v>0</v>
      </c>
      <c r="D72" s="140" t="n">
        <f aca="false">B72-C72</f>
        <v>0</v>
      </c>
    </row>
    <row r="73" customFormat="false" ht="15" hidden="false" customHeight="false" outlineLevel="0" collapsed="false">
      <c r="A73" s="42" t="s">
        <v>332</v>
      </c>
      <c r="B73" s="140" t="n">
        <f aca="true">SUM(OFFSET(INDIRECT("Budget!A"&amp;MATCH(Report!A73,Budget!$A:$A,0)),0,IF(ytd,1,$B$5),1,IF(ytd,$B$5,1)))</f>
        <v>10</v>
      </c>
      <c r="C73" s="140" t="n">
        <f aca="false">-SUMIFS(Transactions!$J:$J,Transactions!$G:$G,A73,Transactions!$B:$B,"&gt;="&amp;date_begin,Transactions!$B:$B,"&lt;="&amp;date_end)+SUMIFS(Transactions!$I:$I,Transactions!$G:$G,A73,Transactions!$B:$B,"&gt;="&amp;date_begin,Transactions!$B:$B,"&lt;="&amp;date_end)</f>
        <v>2.95</v>
      </c>
      <c r="D73" s="140" t="n">
        <f aca="false">B73-C73</f>
        <v>7.05</v>
      </c>
    </row>
    <row r="74" customFormat="false" ht="15" hidden="false" customHeight="false" outlineLevel="0" collapsed="false">
      <c r="A74" s="42" t="s">
        <v>333</v>
      </c>
      <c r="B74" s="140" t="n">
        <f aca="true">SUM(OFFSET(INDIRECT("Budget!A"&amp;MATCH(Report!A74,Budget!$A:$A,0)),0,IF(ytd,1,$B$5),1,IF(ytd,$B$5,1)))</f>
        <v>0</v>
      </c>
      <c r="C74" s="140" t="n">
        <f aca="false">-SUMIFS(Transactions!$J:$J,Transactions!$G:$G,A74,Transactions!$B:$B,"&gt;="&amp;date_begin,Transactions!$B:$B,"&lt;="&amp;date_end)+SUMIFS(Transactions!$I:$I,Transactions!$G:$G,A74,Transactions!$B:$B,"&gt;="&amp;date_begin,Transactions!$B:$B,"&lt;="&amp;date_end)</f>
        <v>0</v>
      </c>
      <c r="D74" s="140" t="n">
        <f aca="false">B74-C74</f>
        <v>0</v>
      </c>
    </row>
    <row r="75" customFormat="false" ht="15" hidden="false" customHeight="false" outlineLevel="0" collapsed="false">
      <c r="A75" s="146" t="str">
        <f aca="false">"Total "&amp;A70</f>
        <v>Total HEALTH</v>
      </c>
      <c r="B75" s="147" t="n">
        <f aca="false">SUM(B70:B74)</f>
        <v>10</v>
      </c>
      <c r="C75" s="147" t="n">
        <f aca="false">SUM(C70:C74)</f>
        <v>2.95</v>
      </c>
      <c r="D75" s="147" t="n">
        <f aca="false">B75-C75</f>
        <v>7.05</v>
      </c>
    </row>
    <row r="76" customFormat="false" ht="15" hidden="false" customHeight="false" outlineLevel="0" collapsed="false">
      <c r="A76" s="148" t="s">
        <v>312</v>
      </c>
      <c r="B76" s="149" t="n">
        <f aca="false">IF(B$9&gt;0,B75/B$9," - ")</f>
        <v>0.005</v>
      </c>
      <c r="C76" s="149" t="n">
        <f aca="false">IF(C$9&gt;0,C75/C$9," - ")</f>
        <v>0.00145669660713139</v>
      </c>
      <c r="D76" s="150"/>
      <c r="E76" s="18"/>
      <c r="F76" s="18"/>
    </row>
    <row r="77" customFormat="false" ht="15.75" hidden="false" customHeight="false" outlineLevel="0" collapsed="false">
      <c r="A77" s="143" t="s">
        <v>334</v>
      </c>
      <c r="B77" s="144" t="s">
        <v>581</v>
      </c>
      <c r="C77" s="145" t="s">
        <v>582</v>
      </c>
      <c r="D77" s="145" t="s">
        <v>583</v>
      </c>
    </row>
    <row r="78" customFormat="false" ht="15" hidden="false" customHeight="false" outlineLevel="0" collapsed="false">
      <c r="A78" s="42" t="s">
        <v>335</v>
      </c>
      <c r="B78" s="140" t="n">
        <f aca="true">SUM(OFFSET(INDIRECT("Budget!A"&amp;MATCH(Report!A78,Budget!$A:$A,0)),0,IF(ytd,1,$B$5),1,IF(ytd,$B$5,1)))</f>
        <v>100</v>
      </c>
      <c r="C78" s="140" t="n">
        <f aca="false">-SUMIFS(Transactions!$J:$J,Transactions!$G:$G,A78,Transactions!$B:$B,"&gt;="&amp;date_begin,Transactions!$B:$B,"&lt;="&amp;date_end)+SUMIFS(Transactions!$I:$I,Transactions!$G:$G,A78,Transactions!$B:$B,"&gt;="&amp;date_begin,Transactions!$B:$B,"&lt;="&amp;date_end)</f>
        <v>175.89</v>
      </c>
      <c r="D78" s="140" t="n">
        <f aca="false">B78-C78</f>
        <v>-75.89</v>
      </c>
    </row>
    <row r="79" customFormat="false" ht="15" hidden="false" customHeight="false" outlineLevel="0" collapsed="false">
      <c r="A79" s="42" t="s">
        <v>336</v>
      </c>
      <c r="B79" s="140" t="n">
        <f aca="true">SUM(OFFSET(INDIRECT("Budget!A"&amp;MATCH(Report!A79,Budget!$A:$A,0)),0,IF(ytd,1,$B$5),1,IF(ytd,$B$5,1)))</f>
        <v>20</v>
      </c>
      <c r="C79" s="140" t="n">
        <f aca="false">-SUMIFS(Transactions!$J:$J,Transactions!$G:$G,A79,Transactions!$B:$B,"&gt;="&amp;date_begin,Transactions!$B:$B,"&lt;="&amp;date_end)+SUMIFS(Transactions!$I:$I,Transactions!$G:$G,A79,Transactions!$B:$B,"&gt;="&amp;date_begin,Transactions!$B:$B,"&lt;="&amp;date_end)</f>
        <v>28.64</v>
      </c>
      <c r="D79" s="140" t="n">
        <f aca="false">B79-C79</f>
        <v>-8.64</v>
      </c>
    </row>
    <row r="80" customFormat="false" ht="15" hidden="false" customHeight="false" outlineLevel="0" collapsed="false">
      <c r="A80" s="42" t="s">
        <v>337</v>
      </c>
      <c r="B80" s="140" t="n">
        <f aca="true">SUM(OFFSET(INDIRECT("Budget!A"&amp;MATCH(Report!A80,Budget!$A:$A,0)),0,IF(ytd,1,$B$5),1,IF(ytd,$B$5,1)))</f>
        <v>12</v>
      </c>
      <c r="C80" s="140" t="n">
        <f aca="false">-SUMIFS(Transactions!$J:$J,Transactions!$G:$G,A80,Transactions!$B:$B,"&gt;="&amp;date_begin,Transactions!$B:$B,"&lt;="&amp;date_end)+SUMIFS(Transactions!$I:$I,Transactions!$G:$G,A80,Transactions!$B:$B,"&gt;="&amp;date_begin,Transactions!$B:$B,"&lt;="&amp;date_end)</f>
        <v>12</v>
      </c>
      <c r="D80" s="140" t="n">
        <f aca="false">B80-C80</f>
        <v>0</v>
      </c>
    </row>
    <row r="81" customFormat="false" ht="15" hidden="false" customHeight="false" outlineLevel="0" collapsed="false">
      <c r="A81" s="42" t="s">
        <v>338</v>
      </c>
      <c r="B81" s="140" t="n">
        <f aca="true">SUM(OFFSET(INDIRECT("Budget!A"&amp;MATCH(Report!A81,Budget!$A:$A,0)),0,IF(ytd,1,$B$5),1,IF(ytd,$B$5,1)))</f>
        <v>0</v>
      </c>
      <c r="C81" s="140" t="n">
        <f aca="false">-SUMIFS(Transactions!$J:$J,Transactions!$G:$G,A81,Transactions!$B:$B,"&gt;="&amp;date_begin,Transactions!$B:$B,"&lt;="&amp;date_end)+SUMIFS(Transactions!$I:$I,Transactions!$G:$G,A81,Transactions!$B:$B,"&gt;="&amp;date_begin,Transactions!$B:$B,"&lt;="&amp;date_end)</f>
        <v>4.99</v>
      </c>
      <c r="D81" s="140" t="n">
        <f aca="false">B81-C81</f>
        <v>-4.99</v>
      </c>
    </row>
    <row r="82" customFormat="false" ht="15" hidden="false" customHeight="false" outlineLevel="0" collapsed="false">
      <c r="A82" s="146" t="str">
        <f aca="false">"Total "&amp;A77</f>
        <v>Total DAILY LIVING</v>
      </c>
      <c r="B82" s="147" t="n">
        <f aca="false">SUM(B77:B81)</f>
        <v>132</v>
      </c>
      <c r="C82" s="147" t="n">
        <f aca="false">SUM(C77:C81)</f>
        <v>221.52</v>
      </c>
      <c r="D82" s="147" t="n">
        <f aca="false">B82-C82</f>
        <v>-89.52</v>
      </c>
    </row>
    <row r="83" customFormat="false" ht="15" hidden="false" customHeight="false" outlineLevel="0" collapsed="false">
      <c r="A83" s="148" t="s">
        <v>312</v>
      </c>
      <c r="B83" s="149" t="n">
        <f aca="false">IF(B$9&gt;0,B82/B$9," - ")</f>
        <v>0.066</v>
      </c>
      <c r="C83" s="149" t="n">
        <f aca="false">IF(C$9&gt;0,C82/C$9," - ")</f>
        <v>0.109385570309067</v>
      </c>
      <c r="D83" s="150"/>
      <c r="E83" s="18"/>
      <c r="F83" s="18"/>
    </row>
    <row r="84" customFormat="false" ht="15.75" hidden="false" customHeight="false" outlineLevel="0" collapsed="false">
      <c r="A84" s="143" t="s">
        <v>339</v>
      </c>
      <c r="B84" s="144" t="s">
        <v>581</v>
      </c>
      <c r="C84" s="145" t="s">
        <v>582</v>
      </c>
      <c r="D84" s="145" t="s">
        <v>583</v>
      </c>
    </row>
    <row r="85" customFormat="false" ht="15" hidden="false" customHeight="false" outlineLevel="0" collapsed="false">
      <c r="A85" s="42" t="s">
        <v>340</v>
      </c>
      <c r="B85" s="140" t="n">
        <f aca="true">SUM(OFFSET(INDIRECT("Budget!A"&amp;MATCH(Report!A85,Budget!$A:$A,0)),0,IF(ytd,1,$B$5),1,IF(ytd,$B$5,1)))</f>
        <v>0</v>
      </c>
      <c r="C85" s="140" t="n">
        <f aca="false">-SUMIFS(Transactions!$J:$J,Transactions!$G:$G,A85,Transactions!$B:$B,"&gt;="&amp;date_begin,Transactions!$B:$B,"&lt;="&amp;date_end)+SUMIFS(Transactions!$I:$I,Transactions!$G:$G,A85,Transactions!$B:$B,"&gt;="&amp;date_begin,Transactions!$B:$B,"&lt;="&amp;date_end)</f>
        <v>0</v>
      </c>
      <c r="D85" s="140" t="n">
        <f aca="false">B85-C85</f>
        <v>0</v>
      </c>
    </row>
    <row r="86" customFormat="false" ht="15" hidden="false" customHeight="false" outlineLevel="0" collapsed="false">
      <c r="A86" s="42" t="s">
        <v>341</v>
      </c>
      <c r="B86" s="140" t="n">
        <f aca="true">SUM(OFFSET(INDIRECT("Budget!A"&amp;MATCH(Report!A86,Budget!$A:$A,0)),0,IF(ytd,1,$B$5),1,IF(ytd,$B$5,1)))</f>
        <v>0</v>
      </c>
      <c r="C86" s="140" t="n">
        <f aca="false">-SUMIFS(Transactions!$J:$J,Transactions!$G:$G,A86,Transactions!$B:$B,"&gt;="&amp;date_begin,Transactions!$B:$B,"&lt;="&amp;date_end)+SUMIFS(Transactions!$I:$I,Transactions!$G:$G,A86,Transactions!$B:$B,"&gt;="&amp;date_begin,Transactions!$B:$B,"&lt;="&amp;date_end)</f>
        <v>0</v>
      </c>
      <c r="D86" s="140" t="n">
        <f aca="false">B86-C86</f>
        <v>0</v>
      </c>
    </row>
    <row r="87" customFormat="false" ht="15" hidden="false" customHeight="false" outlineLevel="0" collapsed="false">
      <c r="A87" s="146" t="str">
        <f aca="false">"Total "&amp;A84</f>
        <v>Total CHILDREN</v>
      </c>
      <c r="B87" s="147" t="n">
        <f aca="false">SUM(B84:B86)</f>
        <v>0</v>
      </c>
      <c r="C87" s="147" t="n">
        <f aca="false">SUM(C84:C86)</f>
        <v>0</v>
      </c>
      <c r="D87" s="147" t="n">
        <f aca="false">B87-C87</f>
        <v>0</v>
      </c>
    </row>
    <row r="88" customFormat="false" ht="15" hidden="false" customHeight="false" outlineLevel="0" collapsed="false">
      <c r="A88" s="148" t="s">
        <v>312</v>
      </c>
      <c r="B88" s="149" t="n">
        <f aca="false">IF(B$9&gt;0,B87/B$9," - ")</f>
        <v>0</v>
      </c>
      <c r="C88" s="149" t="n">
        <f aca="false">IF(C$9&gt;0,C87/C$9," - ")</f>
        <v>0</v>
      </c>
      <c r="D88" s="150"/>
      <c r="E88" s="18"/>
      <c r="F88" s="18"/>
    </row>
    <row r="89" customFormat="false" ht="15.75" hidden="false" customHeight="false" outlineLevel="0" collapsed="false">
      <c r="A89" s="143" t="s">
        <v>342</v>
      </c>
      <c r="B89" s="144" t="s">
        <v>581</v>
      </c>
      <c r="C89" s="145" t="s">
        <v>582</v>
      </c>
      <c r="D89" s="145" t="s">
        <v>583</v>
      </c>
    </row>
    <row r="90" customFormat="false" ht="15" hidden="false" customHeight="false" outlineLevel="0" collapsed="false">
      <c r="A90" s="42" t="s">
        <v>343</v>
      </c>
      <c r="B90" s="140" t="n">
        <f aca="true">SUM(OFFSET(INDIRECT("Budget!A"&amp;MATCH(Report!A90,Budget!$A:$A,0)),0,IF(ytd,1,$B$5),1,IF(ytd,$B$5,1)))</f>
        <v>0</v>
      </c>
      <c r="C90" s="140" t="n">
        <f aca="false">-SUMIFS(Transactions!$J:$J,Transactions!$G:$G,A90,Transactions!$B:$B,"&gt;="&amp;date_begin,Transactions!$B:$B,"&lt;="&amp;date_end)+SUMIFS(Transactions!$I:$I,Transactions!$G:$G,A90,Transactions!$B:$B,"&gt;="&amp;date_begin,Transactions!$B:$B,"&lt;="&amp;date_end)</f>
        <v>0</v>
      </c>
      <c r="D90" s="140" t="n">
        <f aca="false">B90-C90</f>
        <v>0</v>
      </c>
    </row>
    <row r="91" customFormat="false" ht="15" hidden="false" customHeight="false" outlineLevel="0" collapsed="false">
      <c r="A91" s="42" t="s">
        <v>344</v>
      </c>
      <c r="B91" s="140" t="n">
        <f aca="true">SUM(OFFSET(INDIRECT("Budget!A"&amp;MATCH(Report!A91,Budget!$A:$A,0)),0,IF(ytd,1,$B$5),1,IF(ytd,$B$5,1)))</f>
        <v>0</v>
      </c>
      <c r="C91" s="140" t="n">
        <f aca="false">-SUMIFS(Transactions!$J:$J,Transactions!$G:$G,A91,Transactions!$B:$B,"&gt;="&amp;date_begin,Transactions!$B:$B,"&lt;="&amp;date_end)+SUMIFS(Transactions!$I:$I,Transactions!$G:$G,A91,Transactions!$B:$B,"&gt;="&amp;date_begin,Transactions!$B:$B,"&lt;="&amp;date_end)</f>
        <v>0</v>
      </c>
      <c r="D91" s="140" t="n">
        <f aca="false">B91-C91</f>
        <v>0</v>
      </c>
    </row>
    <row r="92" customFormat="false" ht="15" hidden="false" customHeight="false" outlineLevel="0" collapsed="false">
      <c r="A92" s="146" t="str">
        <f aca="false">"Total "&amp;A89</f>
        <v>Total OBLIGATIONS</v>
      </c>
      <c r="B92" s="147" t="n">
        <f aca="false">SUM(B89:B91)</f>
        <v>0</v>
      </c>
      <c r="C92" s="147" t="n">
        <f aca="false">SUM(C89:C91)</f>
        <v>0</v>
      </c>
      <c r="D92" s="147" t="n">
        <f aca="false">B92-C92</f>
        <v>0</v>
      </c>
    </row>
    <row r="93" customFormat="false" ht="15" hidden="false" customHeight="false" outlineLevel="0" collapsed="false">
      <c r="A93" s="148" t="s">
        <v>312</v>
      </c>
      <c r="B93" s="149" t="n">
        <f aca="false">IF(B$9&gt;0,B92/B$9," - ")</f>
        <v>0</v>
      </c>
      <c r="C93" s="149" t="n">
        <f aca="false">IF(C$9&gt;0,C92/C$9," - ")</f>
        <v>0</v>
      </c>
      <c r="D93" s="150"/>
      <c r="E93" s="18"/>
      <c r="F93" s="18"/>
    </row>
    <row r="94" customFormat="false" ht="15.75" hidden="false" customHeight="false" outlineLevel="0" collapsed="false">
      <c r="A94" s="143" t="s">
        <v>345</v>
      </c>
      <c r="B94" s="144" t="s">
        <v>581</v>
      </c>
      <c r="C94" s="145" t="s">
        <v>582</v>
      </c>
      <c r="D94" s="145" t="s">
        <v>583</v>
      </c>
    </row>
    <row r="95" customFormat="false" ht="15" hidden="false" customHeight="false" outlineLevel="0" collapsed="false">
      <c r="A95" s="42" t="s">
        <v>346</v>
      </c>
      <c r="B95" s="140" t="n">
        <f aca="true">SUM(OFFSET(INDIRECT("Budget!A"&amp;MATCH(Report!A95,Budget!$A:$A,0)),0,IF(ytd,1,$B$5),1,IF(ytd,$B$5,1)))</f>
        <v>0</v>
      </c>
      <c r="C95" s="140" t="n">
        <f aca="false">-SUMIFS(Transactions!$J:$J,Transactions!$G:$G,A95,Transactions!$B:$B,"&gt;="&amp;date_begin,Transactions!$B:$B,"&lt;="&amp;date_end)+SUMIFS(Transactions!$I:$I,Transactions!$G:$G,A95,Transactions!$B:$B,"&gt;="&amp;date_begin,Transactions!$B:$B,"&lt;="&amp;date_end)</f>
        <v>0</v>
      </c>
      <c r="D95" s="140" t="n">
        <f aca="false">B95-C95</f>
        <v>0</v>
      </c>
    </row>
    <row r="96" customFormat="false" ht="15" hidden="false" customHeight="false" outlineLevel="0" collapsed="false">
      <c r="A96" s="42" t="s">
        <v>347</v>
      </c>
      <c r="B96" s="140" t="n">
        <f aca="true">SUM(OFFSET(INDIRECT("Budget!A"&amp;MATCH(Report!A96,Budget!$A:$A,0)),0,IF(ytd,1,$B$5),1,IF(ytd,$B$5,1)))</f>
        <v>0</v>
      </c>
      <c r="C96" s="140" t="n">
        <f aca="false">-SUMIFS(Transactions!$J:$J,Transactions!$G:$G,A96,Transactions!$B:$B,"&gt;="&amp;date_begin,Transactions!$B:$B,"&lt;="&amp;date_end)+SUMIFS(Transactions!$I:$I,Transactions!$G:$G,A96,Transactions!$B:$B,"&gt;="&amp;date_begin,Transactions!$B:$B,"&lt;="&amp;date_end)</f>
        <v>0</v>
      </c>
      <c r="D96" s="140" t="n">
        <f aca="false">B96-C96</f>
        <v>0</v>
      </c>
    </row>
    <row r="97" customFormat="false" ht="15" hidden="false" customHeight="false" outlineLevel="0" collapsed="false">
      <c r="A97" s="42" t="s">
        <v>348</v>
      </c>
      <c r="B97" s="140" t="n">
        <f aca="true">SUM(OFFSET(INDIRECT("Budget!A"&amp;MATCH(Report!A97,Budget!$A:$A,0)),0,IF(ytd,1,$B$5),1,IF(ytd,$B$5,1)))</f>
        <v>0</v>
      </c>
      <c r="C97" s="140" t="n">
        <f aca="false">-SUMIFS(Transactions!$J:$J,Transactions!$G:$G,A97,Transactions!$B:$B,"&gt;="&amp;date_begin,Transactions!$B:$B,"&lt;="&amp;date_end)+SUMIFS(Transactions!$I:$I,Transactions!$G:$G,A97,Transactions!$B:$B,"&gt;="&amp;date_begin,Transactions!$B:$B,"&lt;="&amp;date_end)</f>
        <v>0</v>
      </c>
      <c r="D97" s="140" t="n">
        <f aca="false">B97-C97</f>
        <v>0</v>
      </c>
    </row>
    <row r="98" customFormat="false" ht="15" hidden="false" customHeight="false" outlineLevel="0" collapsed="false">
      <c r="A98" s="146" t="str">
        <f aca="false">"Total "&amp;A94</f>
        <v>Total BUSINESS EXPENSE</v>
      </c>
      <c r="B98" s="147" t="n">
        <f aca="false">SUM(B94:B97)</f>
        <v>0</v>
      </c>
      <c r="C98" s="147" t="n">
        <f aca="false">SUM(C94:C97)</f>
        <v>0</v>
      </c>
      <c r="D98" s="147" t="n">
        <f aca="false">B98-C98</f>
        <v>0</v>
      </c>
    </row>
    <row r="99" customFormat="false" ht="15" hidden="false" customHeight="false" outlineLevel="0" collapsed="false">
      <c r="A99" s="148" t="s">
        <v>312</v>
      </c>
      <c r="B99" s="149" t="n">
        <f aca="false">IF(B$9&gt;0,B98/B$9," - ")</f>
        <v>0</v>
      </c>
      <c r="C99" s="149" t="n">
        <f aca="false">IF(C$9&gt;0,C98/C$9," - ")</f>
        <v>0</v>
      </c>
      <c r="D99" s="150"/>
      <c r="E99" s="18"/>
      <c r="F99" s="18"/>
    </row>
    <row r="100" customFormat="false" ht="15.75" hidden="false" customHeight="false" outlineLevel="0" collapsed="false">
      <c r="A100" s="143" t="s">
        <v>349</v>
      </c>
      <c r="B100" s="144" t="s">
        <v>581</v>
      </c>
      <c r="C100" s="145" t="s">
        <v>582</v>
      </c>
      <c r="D100" s="145" t="s">
        <v>583</v>
      </c>
    </row>
    <row r="101" customFormat="false" ht="15" hidden="false" customHeight="false" outlineLevel="0" collapsed="false">
      <c r="A101" s="42" t="s">
        <v>350</v>
      </c>
      <c r="B101" s="140" t="n">
        <f aca="true">SUM(OFFSET(INDIRECT("Budget!A"&amp;MATCH(Report!A101,Budget!$A:$A,0)),0,IF(ytd,1,$B$5),1,IF(ytd,$B$5,1)))</f>
        <v>150</v>
      </c>
      <c r="C101" s="140" t="n">
        <f aca="false">-SUMIFS(Transactions!$J:$J,Transactions!$G:$G,A101,Transactions!$B:$B,"&gt;="&amp;date_begin,Transactions!$B:$B,"&lt;="&amp;date_end)+SUMIFS(Transactions!$I:$I,Transactions!$G:$G,A101,Transactions!$B:$B,"&gt;="&amp;date_begin,Transactions!$B:$B,"&lt;="&amp;date_end)</f>
        <v>41.87</v>
      </c>
      <c r="D101" s="140" t="n">
        <f aca="false">B101-C101</f>
        <v>108.13</v>
      </c>
    </row>
    <row r="102" customFormat="false" ht="15" hidden="false" customHeight="false" outlineLevel="0" collapsed="false">
      <c r="A102" s="42" t="s">
        <v>351</v>
      </c>
      <c r="B102" s="140" t="n">
        <f aca="true">SUM(OFFSET(INDIRECT("Budget!A"&amp;MATCH(Report!A102,Budget!$A:$A,0)),0,IF(ytd,1,$B$5),1,IF(ytd,$B$5,1)))</f>
        <v>0</v>
      </c>
      <c r="C102" s="140" t="n">
        <f aca="false">-SUMIFS(Transactions!$J:$J,Transactions!$G:$G,A102,Transactions!$B:$B,"&gt;="&amp;date_begin,Transactions!$B:$B,"&lt;="&amp;date_end)+SUMIFS(Transactions!$I:$I,Transactions!$G:$G,A102,Transactions!$B:$B,"&gt;="&amp;date_begin,Transactions!$B:$B,"&lt;="&amp;date_end)</f>
        <v>0</v>
      </c>
      <c r="D102" s="140" t="n">
        <f aca="false">B102-C102</f>
        <v>0</v>
      </c>
    </row>
    <row r="103" customFormat="false" ht="15" hidden="false" customHeight="false" outlineLevel="0" collapsed="false">
      <c r="A103" s="42" t="s">
        <v>352</v>
      </c>
      <c r="B103" s="140" t="n">
        <f aca="true">SUM(OFFSET(INDIRECT("Budget!A"&amp;MATCH(Report!A103,Budget!$A:$A,0)),0,IF(ytd,1,$B$5),1,IF(ytd,$B$5,1)))</f>
        <v>0</v>
      </c>
      <c r="C103" s="140" t="n">
        <f aca="false">-SUMIFS(Transactions!$J:$J,Transactions!$G:$G,A103,Transactions!$B:$B,"&gt;="&amp;date_begin,Transactions!$B:$B,"&lt;="&amp;date_end)+SUMIFS(Transactions!$I:$I,Transactions!$G:$G,A103,Transactions!$B:$B,"&gt;="&amp;date_begin,Transactions!$B:$B,"&lt;="&amp;date_end)</f>
        <v>0</v>
      </c>
      <c r="D103" s="140" t="n">
        <f aca="false">B103-C103</f>
        <v>0</v>
      </c>
    </row>
    <row r="104" customFormat="false" ht="15" hidden="false" customHeight="false" outlineLevel="0" collapsed="false">
      <c r="A104" s="42" t="s">
        <v>353</v>
      </c>
      <c r="B104" s="140" t="n">
        <f aca="true">SUM(OFFSET(INDIRECT("Budget!A"&amp;MATCH(Report!A104,Budget!$A:$A,0)),0,IF(ytd,1,$B$5),1,IF(ytd,$B$5,1)))</f>
        <v>0</v>
      </c>
      <c r="C104" s="140" t="n">
        <f aca="false">-SUMIFS(Transactions!$J:$J,Transactions!$G:$G,A104,Transactions!$B:$B,"&gt;="&amp;date_begin,Transactions!$B:$B,"&lt;="&amp;date_end)+SUMIFS(Transactions!$I:$I,Transactions!$G:$G,A104,Transactions!$B:$B,"&gt;="&amp;date_begin,Transactions!$B:$B,"&lt;="&amp;date_end)</f>
        <v>0</v>
      </c>
      <c r="D104" s="140" t="n">
        <f aca="false">B104-C104</f>
        <v>0</v>
      </c>
    </row>
    <row r="105" customFormat="false" ht="15" hidden="false" customHeight="false" outlineLevel="0" collapsed="false">
      <c r="A105" s="42" t="s">
        <v>354</v>
      </c>
      <c r="B105" s="140" t="n">
        <f aca="true">SUM(OFFSET(INDIRECT("Budget!A"&amp;MATCH(Report!A105,Budget!$A:$A,0)),0,IF(ytd,1,$B$5),1,IF(ytd,$B$5,1)))</f>
        <v>0</v>
      </c>
      <c r="C105" s="140" t="n">
        <f aca="false">-SUMIFS(Transactions!$J:$J,Transactions!$G:$G,A105,Transactions!$B:$B,"&gt;="&amp;date_begin,Transactions!$B:$B,"&lt;="&amp;date_end)+SUMIFS(Transactions!$I:$I,Transactions!$G:$G,A105,Transactions!$B:$B,"&gt;="&amp;date_begin,Transactions!$B:$B,"&lt;="&amp;date_end)</f>
        <v>0</v>
      </c>
      <c r="D105" s="140" t="n">
        <f aca="false">B105-C105</f>
        <v>0</v>
      </c>
    </row>
    <row r="106" customFormat="false" ht="15" hidden="false" customHeight="false" outlineLevel="0" collapsed="false">
      <c r="A106" s="42" t="s">
        <v>355</v>
      </c>
      <c r="B106" s="140" t="n">
        <f aca="true">SUM(OFFSET(INDIRECT("Budget!A"&amp;MATCH(Report!A106,Budget!$A:$A,0)),0,IF(ytd,1,$B$5),1,IF(ytd,$B$5,1)))</f>
        <v>10</v>
      </c>
      <c r="C106" s="140" t="n">
        <f aca="false">-SUMIFS(Transactions!$J:$J,Transactions!$G:$G,A106,Transactions!$B:$B,"&gt;="&amp;date_begin,Transactions!$B:$B,"&lt;="&amp;date_end)+SUMIFS(Transactions!$I:$I,Transactions!$G:$G,A106,Transactions!$B:$B,"&gt;="&amp;date_begin,Transactions!$B:$B,"&lt;="&amp;date_end)</f>
        <v>0</v>
      </c>
      <c r="D106" s="140" t="n">
        <f aca="false">B106-C106</f>
        <v>10</v>
      </c>
    </row>
    <row r="107" customFormat="false" ht="15" hidden="false" customHeight="false" outlineLevel="0" collapsed="false">
      <c r="A107" s="42" t="s">
        <v>356</v>
      </c>
      <c r="B107" s="140" t="n">
        <f aca="true">SUM(OFFSET(INDIRECT("Budget!A"&amp;MATCH(Report!A107,Budget!$A:$A,0)),0,IF(ytd,1,$B$5),1,IF(ytd,$B$5,1)))</f>
        <v>0</v>
      </c>
      <c r="C107" s="140" t="n">
        <f aca="false">-SUMIFS(Transactions!$J:$J,Transactions!$G:$G,A107,Transactions!$B:$B,"&gt;="&amp;date_begin,Transactions!$B:$B,"&lt;="&amp;date_end)+SUMIFS(Transactions!$I:$I,Transactions!$G:$G,A107,Transactions!$B:$B,"&gt;="&amp;date_begin,Transactions!$B:$B,"&lt;="&amp;date_end)</f>
        <v>0</v>
      </c>
      <c r="D107" s="140" t="n">
        <f aca="false">B107-C107</f>
        <v>0</v>
      </c>
    </row>
    <row r="108" customFormat="false" ht="15" hidden="false" customHeight="false" outlineLevel="0" collapsed="false">
      <c r="A108" s="42" t="s">
        <v>357</v>
      </c>
      <c r="B108" s="140" t="n">
        <f aca="true">SUM(OFFSET(INDIRECT("Budget!A"&amp;MATCH(Report!A108,Budget!$A:$A,0)),0,IF(ytd,1,$B$5),1,IF(ytd,$B$5,1)))</f>
        <v>0</v>
      </c>
      <c r="C108" s="140" t="n">
        <f aca="false">-SUMIFS(Transactions!$J:$J,Transactions!$G:$G,A108,Transactions!$B:$B,"&gt;="&amp;date_begin,Transactions!$B:$B,"&lt;="&amp;date_end)+SUMIFS(Transactions!$I:$I,Transactions!$G:$G,A108,Transactions!$B:$B,"&gt;="&amp;date_begin,Transactions!$B:$B,"&lt;="&amp;date_end)</f>
        <v>0</v>
      </c>
      <c r="D108" s="140" t="n">
        <f aca="false">B108-C108</f>
        <v>0</v>
      </c>
    </row>
    <row r="109" customFormat="false" ht="15" hidden="false" customHeight="false" outlineLevel="0" collapsed="false">
      <c r="A109" s="42" t="s">
        <v>358</v>
      </c>
      <c r="B109" s="140" t="n">
        <f aca="true">SUM(OFFSET(INDIRECT("Budget!A"&amp;MATCH(Report!A109,Budget!$A:$A,0)),0,IF(ytd,1,$B$5),1,IF(ytd,$B$5,1)))</f>
        <v>0</v>
      </c>
      <c r="C109" s="140" t="n">
        <f aca="false">-SUMIFS(Transactions!$J:$J,Transactions!$G:$G,A109,Transactions!$B:$B,"&gt;="&amp;date_begin,Transactions!$B:$B,"&lt;="&amp;date_end)+SUMIFS(Transactions!$I:$I,Transactions!$G:$G,A109,Transactions!$B:$B,"&gt;="&amp;date_begin,Transactions!$B:$B,"&lt;="&amp;date_end)</f>
        <v>0</v>
      </c>
      <c r="D109" s="140" t="n">
        <f aca="false">B109-C109</f>
        <v>0</v>
      </c>
    </row>
    <row r="110" customFormat="false" ht="15" hidden="false" customHeight="false" outlineLevel="0" collapsed="false">
      <c r="A110" s="42" t="s">
        <v>359</v>
      </c>
      <c r="B110" s="140" t="n">
        <f aca="true">SUM(OFFSET(INDIRECT("Budget!A"&amp;MATCH(Report!A110,Budget!$A:$A,0)),0,IF(ytd,1,$B$5),1,IF(ytd,$B$5,1)))</f>
        <v>0</v>
      </c>
      <c r="C110" s="140" t="n">
        <f aca="false">-SUMIFS(Transactions!$J:$J,Transactions!$G:$G,A110,Transactions!$B:$B,"&gt;="&amp;date_begin,Transactions!$B:$B,"&lt;="&amp;date_end)+SUMIFS(Transactions!$I:$I,Transactions!$G:$G,A110,Transactions!$B:$B,"&gt;="&amp;date_begin,Transactions!$B:$B,"&lt;="&amp;date_end)</f>
        <v>0</v>
      </c>
      <c r="D110" s="140" t="n">
        <f aca="false">B110-C110</f>
        <v>0</v>
      </c>
    </row>
    <row r="111" customFormat="false" ht="15" hidden="false" customHeight="false" outlineLevel="0" collapsed="false">
      <c r="A111" s="42" t="s">
        <v>360</v>
      </c>
      <c r="B111" s="140" t="n">
        <f aca="true">SUM(OFFSET(INDIRECT("Budget!A"&amp;MATCH(Report!A111,Budget!$A:$A,0)),0,IF(ytd,1,$B$5),1,IF(ytd,$B$5,1)))</f>
        <v>0</v>
      </c>
      <c r="C111" s="140" t="n">
        <f aca="false">-SUMIFS(Transactions!$J:$J,Transactions!$G:$G,A111,Transactions!$B:$B,"&gt;="&amp;date_begin,Transactions!$B:$B,"&lt;="&amp;date_end)+SUMIFS(Transactions!$I:$I,Transactions!$G:$G,A111,Transactions!$B:$B,"&gt;="&amp;date_begin,Transactions!$B:$B,"&lt;="&amp;date_end)</f>
        <v>0</v>
      </c>
      <c r="D111" s="140" t="n">
        <f aca="false">B111-C111</f>
        <v>0</v>
      </c>
    </row>
    <row r="112" customFormat="false" ht="15" hidden="false" customHeight="false" outlineLevel="0" collapsed="false">
      <c r="A112" s="42" t="s">
        <v>361</v>
      </c>
      <c r="B112" s="140" t="n">
        <f aca="true">SUM(OFFSET(INDIRECT("Budget!A"&amp;MATCH(Report!A112,Budget!$A:$A,0)),0,IF(ytd,1,$B$5),1,IF(ytd,$B$5,1)))</f>
        <v>0</v>
      </c>
      <c r="C112" s="140" t="n">
        <f aca="false">-SUMIFS(Transactions!$J:$J,Transactions!$G:$G,A112,Transactions!$B:$B,"&gt;="&amp;date_begin,Transactions!$B:$B,"&lt;="&amp;date_end)+SUMIFS(Transactions!$I:$I,Transactions!$G:$G,A112,Transactions!$B:$B,"&gt;="&amp;date_begin,Transactions!$B:$B,"&lt;="&amp;date_end)</f>
        <v>0</v>
      </c>
      <c r="D112" s="140" t="n">
        <f aca="false">B112-C112</f>
        <v>0</v>
      </c>
    </row>
    <row r="113" customFormat="false" ht="15" hidden="false" customHeight="false" outlineLevel="0" collapsed="false">
      <c r="A113" s="42" t="s">
        <v>362</v>
      </c>
      <c r="B113" s="140" t="n">
        <f aca="true">SUM(OFFSET(INDIRECT("Budget!A"&amp;MATCH(Report!A113,Budget!$A:$A,0)),0,IF(ytd,1,$B$5),1,IF(ytd,$B$5,1)))</f>
        <v>0</v>
      </c>
      <c r="C113" s="140" t="n">
        <f aca="false">-SUMIFS(Transactions!$J:$J,Transactions!$G:$G,A113,Transactions!$B:$B,"&gt;="&amp;date_begin,Transactions!$B:$B,"&lt;="&amp;date_end)+SUMIFS(Transactions!$I:$I,Transactions!$G:$G,A113,Transactions!$B:$B,"&gt;="&amp;date_begin,Transactions!$B:$B,"&lt;="&amp;date_end)</f>
        <v>13.27</v>
      </c>
      <c r="D113" s="140" t="n">
        <f aca="false">B113-C113</f>
        <v>-13.27</v>
      </c>
    </row>
    <row r="114" customFormat="false" ht="15" hidden="false" customHeight="false" outlineLevel="0" collapsed="false">
      <c r="A114" s="42" t="s">
        <v>363</v>
      </c>
      <c r="B114" s="140" t="n">
        <f aca="true">SUM(OFFSET(INDIRECT("Budget!A"&amp;MATCH(Report!A114,Budget!$A:$A,0)),0,IF(ytd,1,$B$5),1,IF(ytd,$B$5,1)))</f>
        <v>0</v>
      </c>
      <c r="C114" s="140" t="n">
        <f aca="false">-SUMIFS(Transactions!$J:$J,Transactions!$G:$G,A114,Transactions!$B:$B,"&gt;="&amp;date_begin,Transactions!$B:$B,"&lt;="&amp;date_end)+SUMIFS(Transactions!$I:$I,Transactions!$G:$G,A114,Transactions!$B:$B,"&gt;="&amp;date_begin,Transactions!$B:$B,"&lt;="&amp;date_end)</f>
        <v>0</v>
      </c>
      <c r="D114" s="140" t="n">
        <f aca="false">B114-C114</f>
        <v>0</v>
      </c>
    </row>
    <row r="115" customFormat="false" ht="15" hidden="false" customHeight="false" outlineLevel="0" collapsed="false">
      <c r="A115" s="146" t="str">
        <f aca="false">"Total "&amp;A100</f>
        <v>Total ENTERTAINMENT</v>
      </c>
      <c r="B115" s="147" t="n">
        <f aca="false">SUM(B100:B114)</f>
        <v>160</v>
      </c>
      <c r="C115" s="147" t="n">
        <f aca="false">SUM(C100:C114)</f>
        <v>55.14</v>
      </c>
      <c r="D115" s="147" t="n">
        <f aca="false">B115-C115</f>
        <v>104.86</v>
      </c>
    </row>
    <row r="116" customFormat="false" ht="15" hidden="false" customHeight="false" outlineLevel="0" collapsed="false">
      <c r="A116" s="148" t="s">
        <v>312</v>
      </c>
      <c r="B116" s="149" t="n">
        <f aca="false">IF(B$9&gt;0,B115/B$9," - ")</f>
        <v>0.08</v>
      </c>
      <c r="C116" s="149" t="n">
        <f aca="false">IF(C$9&gt;0,C115/C$9," - ")</f>
        <v>0.027227881666856</v>
      </c>
      <c r="D116" s="150"/>
      <c r="E116" s="18"/>
      <c r="F116" s="18"/>
    </row>
    <row r="117" customFormat="false" ht="15.75" hidden="false" customHeight="false" outlineLevel="0" collapsed="false">
      <c r="A117" s="143" t="s">
        <v>364</v>
      </c>
      <c r="B117" s="144" t="s">
        <v>581</v>
      </c>
      <c r="C117" s="145" t="s">
        <v>582</v>
      </c>
      <c r="D117" s="145" t="s">
        <v>583</v>
      </c>
    </row>
    <row r="118" customFormat="false" ht="15" hidden="false" customHeight="false" outlineLevel="0" collapsed="false">
      <c r="A118" s="42" t="s">
        <v>365</v>
      </c>
      <c r="B118" s="140" t="n">
        <f aca="true">SUM(OFFSET(INDIRECT("Budget!A"&amp;MATCH(Report!A118,Budget!$A:$A,0)),0,IF(ytd,1,$B$5),1,IF(ytd,$B$5,1)))</f>
        <v>25</v>
      </c>
      <c r="C118" s="140" t="n">
        <f aca="false">-SUMIFS(Transactions!$J:$J,Transactions!$G:$G,A118,Transactions!$B:$B,"&gt;="&amp;date_begin,Transactions!$B:$B,"&lt;="&amp;date_end)+SUMIFS(Transactions!$I:$I,Transactions!$G:$G,A118,Transactions!$B:$B,"&gt;="&amp;date_begin,Transactions!$B:$B,"&lt;="&amp;date_end)</f>
        <v>25.7</v>
      </c>
      <c r="D118" s="140" t="n">
        <f aca="false">B118-C118</f>
        <v>-0.699999999999999</v>
      </c>
    </row>
    <row r="119" customFormat="false" ht="15" hidden="false" customHeight="false" outlineLevel="0" collapsed="false">
      <c r="A119" s="42" t="s">
        <v>366</v>
      </c>
      <c r="B119" s="140" t="n">
        <f aca="true">SUM(OFFSET(INDIRECT("Budget!A"&amp;MATCH(Report!A119,Budget!$A:$A,0)),0,IF(ytd,1,$B$5),1,IF(ytd,$B$5,1)))</f>
        <v>0</v>
      </c>
      <c r="C119" s="140" t="n">
        <f aca="false">-SUMIFS(Transactions!$J:$J,Transactions!$G:$G,A119,Transactions!$B:$B,"&gt;="&amp;date_begin,Transactions!$B:$B,"&lt;="&amp;date_end)+SUMIFS(Transactions!$I:$I,Transactions!$G:$G,A119,Transactions!$B:$B,"&gt;="&amp;date_begin,Transactions!$B:$B,"&lt;="&amp;date_end)</f>
        <v>0</v>
      </c>
      <c r="D119" s="140" t="n">
        <f aca="false">B119-C119</f>
        <v>0</v>
      </c>
    </row>
    <row r="120" customFormat="false" ht="15" hidden="false" customHeight="false" outlineLevel="0" collapsed="false">
      <c r="A120" s="146" t="str">
        <f aca="false">"Total "&amp;A117</f>
        <v>Total SUBSCRIPTIONS</v>
      </c>
      <c r="B120" s="147" t="n">
        <f aca="false">SUM(B117:B119)</f>
        <v>25</v>
      </c>
      <c r="C120" s="147" t="n">
        <f aca="false">SUM(C117:C119)</f>
        <v>25.7</v>
      </c>
      <c r="D120" s="147" t="n">
        <f aca="false">B120-C120</f>
        <v>-0.699999999999999</v>
      </c>
    </row>
    <row r="121" customFormat="false" ht="15" hidden="false" customHeight="false" outlineLevel="0" collapsed="false">
      <c r="A121" s="148" t="s">
        <v>312</v>
      </c>
      <c r="B121" s="149" t="n">
        <f aca="false">IF(B$9&gt;0,B120/B$9," - ")</f>
        <v>0.0125</v>
      </c>
      <c r="C121" s="149" t="n">
        <f aca="false">IF(C$9&gt;0,C120/C$9," - ")</f>
        <v>0.0126905433231447</v>
      </c>
      <c r="D121" s="150"/>
      <c r="E121" s="18"/>
      <c r="F121" s="18"/>
    </row>
    <row r="122" customFormat="false" ht="15.75" hidden="false" customHeight="false" outlineLevel="0" collapsed="false">
      <c r="A122" s="143" t="s">
        <v>367</v>
      </c>
      <c r="B122" s="144" t="s">
        <v>581</v>
      </c>
      <c r="C122" s="145" t="s">
        <v>582</v>
      </c>
      <c r="D122" s="145" t="s">
        <v>583</v>
      </c>
    </row>
    <row r="123" customFormat="false" ht="15" hidden="false" customHeight="false" outlineLevel="0" collapsed="false">
      <c r="A123" s="42" t="s">
        <v>368</v>
      </c>
      <c r="B123" s="140" t="n">
        <f aca="true">SUM(OFFSET(INDIRECT("Budget!A"&amp;MATCH(Report!A123,Budget!$A:$A,0)),0,IF(ytd,1,$B$5),1,IF(ytd,$B$5,1)))</f>
        <v>10</v>
      </c>
      <c r="C123" s="140" t="n">
        <f aca="false">-SUMIFS(Transactions!$J:$J,Transactions!$G:$G,A123,Transactions!$B:$B,"&gt;="&amp;date_begin,Transactions!$B:$B,"&lt;="&amp;date_end)+SUMIFS(Transactions!$I:$I,Transactions!$G:$G,A123,Transactions!$B:$B,"&gt;="&amp;date_begin,Transactions!$B:$B,"&lt;="&amp;date_end)</f>
        <v>2.6</v>
      </c>
      <c r="D123" s="140" t="n">
        <f aca="false">B123-C123</f>
        <v>7.4</v>
      </c>
    </row>
    <row r="124" customFormat="false" ht="15" hidden="false" customHeight="false" outlineLevel="0" collapsed="false">
      <c r="A124" s="146" t="str">
        <f aca="false">"Total "&amp;A122</f>
        <v>Total MISCELLANEOUS</v>
      </c>
      <c r="B124" s="147" t="n">
        <f aca="false">SUM(B123:B123)</f>
        <v>10</v>
      </c>
      <c r="C124" s="147" t="n">
        <f aca="false">SUM(C123:C123)</f>
        <v>2.6</v>
      </c>
      <c r="D124" s="147" t="n">
        <f aca="false">B124-C124</f>
        <v>7.4</v>
      </c>
    </row>
    <row r="125" customFormat="false" ht="15" hidden="false" customHeight="false" outlineLevel="0" collapsed="false">
      <c r="A125" s="148" t="s">
        <v>312</v>
      </c>
      <c r="B125" s="149" t="n">
        <f aca="false">IF(B$9&gt;0,B124/B$9," - ")</f>
        <v>0.005</v>
      </c>
      <c r="C125" s="149" t="n">
        <f aca="false">IF(C$9&gt;0,C124/C$9," - ")</f>
        <v>0.0012838681961158</v>
      </c>
      <c r="D125" s="150"/>
      <c r="E125" s="18"/>
      <c r="F125" s="18"/>
    </row>
    <row r="126" customFormat="false" ht="15.75" hidden="false" customHeight="false" outlineLevel="0" collapsed="false">
      <c r="A126" s="143" t="s">
        <v>369</v>
      </c>
      <c r="B126" s="144" t="s">
        <v>581</v>
      </c>
      <c r="C126" s="145" t="s">
        <v>582</v>
      </c>
      <c r="D126" s="145" t="s">
        <v>583</v>
      </c>
      <c r="E126" s="18"/>
    </row>
    <row r="127" customFormat="false" ht="15" hidden="false" customHeight="false" outlineLevel="0" collapsed="false">
      <c r="A127" s="42" t="s">
        <v>370</v>
      </c>
      <c r="B127" s="140" t="n">
        <f aca="true">SUM(OFFSET(INDIRECT("Budget!A"&amp;MATCH(Report!A127,Budget!$A:$A,0)),0,IF(ytd,1,$B$5),1,IF(ytd,$B$5,1)))</f>
        <v>0</v>
      </c>
      <c r="C127" s="140" t="n">
        <f aca="false">-SUMIFS(Transactions!$J:$J,Transactions!$G:$G,A127,Transactions!$B:$B,"&gt;="&amp;date_begin,Transactions!$B:$B,"&lt;="&amp;date_end)+SUMIFS(Transactions!$I:$I,Transactions!$G:$G,A127,Transactions!$B:$B,"&gt;="&amp;date_begin,Transactions!$B:$B,"&lt;="&amp;date_end)</f>
        <v>0</v>
      </c>
      <c r="D127" s="140" t="n">
        <f aca="false">B127-C127</f>
        <v>0</v>
      </c>
      <c r="E127" s="18"/>
    </row>
    <row r="128" customFormat="false" ht="15" hidden="false" customHeight="false" outlineLevel="0" collapsed="false">
      <c r="A128" s="42" t="s">
        <v>371</v>
      </c>
      <c r="B128" s="140" t="n">
        <f aca="true">SUM(OFFSET(INDIRECT("Budget!A"&amp;MATCH(Report!A128,Budget!$A:$A,0)),0,IF(ytd,1,$B$5),1,IF(ytd,$B$5,1)))</f>
        <v>0</v>
      </c>
      <c r="C128" s="140" t="n">
        <f aca="false">-SUMIFS(Transactions!$J:$J,Transactions!$G:$G,A128,Transactions!$B:$B,"&gt;="&amp;date_begin,Transactions!$B:$B,"&lt;="&amp;date_end)+SUMIFS(Transactions!$I:$I,Transactions!$G:$G,A128,Transactions!$B:$B,"&gt;="&amp;date_begin,Transactions!$B:$B,"&lt;="&amp;date_end)</f>
        <v>0</v>
      </c>
      <c r="D128" s="140" t="n">
        <f aca="false">B128-C128</f>
        <v>0</v>
      </c>
      <c r="E128" s="18"/>
    </row>
    <row r="129" customFormat="false" ht="15" hidden="false" customHeight="false" outlineLevel="0" collapsed="false">
      <c r="A129" s="42" t="s">
        <v>372</v>
      </c>
      <c r="B129" s="140" t="n">
        <f aca="true">SUM(OFFSET(INDIRECT("Budget!A"&amp;MATCH(Report!A129,Budget!$A:$A,0)),0,IF(ytd,1,$B$5),1,IF(ytd,$B$5,1)))</f>
        <v>50</v>
      </c>
      <c r="C129" s="140" t="n">
        <f aca="false">-SUMIFS(Transactions!$J:$J,Transactions!$G:$G,A129,Transactions!$B:$B,"&gt;="&amp;date_begin,Transactions!$B:$B,"&lt;="&amp;date_end)+SUMIFS(Transactions!$I:$I,Transactions!$G:$G,A129,Transactions!$B:$B,"&gt;="&amp;date_begin,Transactions!$B:$B,"&lt;="&amp;date_end)</f>
        <v>0</v>
      </c>
      <c r="D129" s="140" t="n">
        <f aca="false">B129-C129</f>
        <v>50</v>
      </c>
      <c r="E129" s="18"/>
    </row>
    <row r="130" customFormat="false" ht="15" hidden="false" customHeight="false" outlineLevel="0" collapsed="false">
      <c r="A130" s="146" t="str">
        <f aca="false">"Total "&amp;A126</f>
        <v>Total CHARITY/GIFTS</v>
      </c>
      <c r="B130" s="147" t="n">
        <f aca="false">SUM(B126:B129)</f>
        <v>50</v>
      </c>
      <c r="C130" s="147" t="n">
        <f aca="false">SUM(C126:C129)</f>
        <v>0</v>
      </c>
      <c r="D130" s="147" t="n">
        <f aca="false">B130-C130</f>
        <v>50</v>
      </c>
    </row>
    <row r="131" customFormat="false" ht="15" hidden="false" customHeight="false" outlineLevel="0" collapsed="false">
      <c r="A131" s="148" t="s">
        <v>312</v>
      </c>
      <c r="B131" s="149" t="n">
        <f aca="false">IF(B$9&gt;0,B130/B$9," - ")</f>
        <v>0.025</v>
      </c>
      <c r="C131" s="149" t="n">
        <f aca="false">IF(C$9&gt;0,C130/C$9," - ")</f>
        <v>0</v>
      </c>
      <c r="D131" s="150"/>
      <c r="E131" s="18"/>
      <c r="F131" s="18"/>
    </row>
    <row r="132" customFormat="false" ht="15.75" hidden="false" customHeight="false" outlineLevel="0" collapsed="false">
      <c r="A132" s="143" t="s">
        <v>588</v>
      </c>
      <c r="B132" s="144" t="s">
        <v>581</v>
      </c>
      <c r="C132" s="145" t="s">
        <v>582</v>
      </c>
      <c r="D132" s="145" t="s">
        <v>583</v>
      </c>
      <c r="E132" s="18"/>
    </row>
    <row r="133" customFormat="false" ht="15" hidden="false" customHeight="false" outlineLevel="0" collapsed="false">
      <c r="A133" s="42" t="s">
        <v>374</v>
      </c>
      <c r="B133" s="140" t="n">
        <f aca="true">SUM(OFFSET(INDIRECT("Budget!A"&amp;MATCH(Report!A133,Budget!$A:$A,0)),0,IF(ytd,1,$B$5),1,IF(ytd,$B$5,1)))</f>
        <v>0</v>
      </c>
      <c r="C133" s="140" t="n">
        <f aca="false">-SUMIFS(Transactions!$J:$J,Transactions!$G:$G,A133,Transactions!$B:$B,"&gt;="&amp;date_begin,Transactions!$B:$B,"&lt;="&amp;date_end)+SUMIFS(Transactions!$I:$I,Transactions!$G:$G,A133,Transactions!$B:$B,"&gt;="&amp;date_begin,Transactions!$B:$B,"&lt;="&amp;date_end)</f>
        <v>0</v>
      </c>
      <c r="D133" s="140" t="n">
        <f aca="false">B133-C133</f>
        <v>0</v>
      </c>
      <c r="E133" s="18"/>
    </row>
    <row r="134" customFormat="false" ht="15" hidden="false" customHeight="false" outlineLevel="0" collapsed="false">
      <c r="A134" s="42" t="s">
        <v>375</v>
      </c>
      <c r="B134" s="140" t="n">
        <f aca="true">SUM(OFFSET(INDIRECT("Budget!A"&amp;MATCH(Report!A134,Budget!$A:$A,0)),0,IF(ytd,1,$B$5),1,IF(ytd,$B$5,1)))</f>
        <v>0</v>
      </c>
      <c r="C134" s="140" t="n">
        <f aca="false">-SUMIFS(Transactions!$J:$J,Transactions!$G:$G,A134,Transactions!$B:$B,"&gt;="&amp;date_begin,Transactions!$B:$B,"&lt;="&amp;date_end)+SUMIFS(Transactions!$I:$I,Transactions!$G:$G,A134,Transactions!$B:$B,"&gt;="&amp;date_begin,Transactions!$B:$B,"&lt;="&amp;date_end)</f>
        <v>0</v>
      </c>
      <c r="D134" s="140" t="n">
        <f aca="false">B134-C134</f>
        <v>0</v>
      </c>
      <c r="E134" s="18"/>
    </row>
    <row r="135" customFormat="false" ht="15" hidden="false" customHeight="false" outlineLevel="0" collapsed="false">
      <c r="A135" s="146" t="str">
        <f aca="false">"Total "&amp;A132</f>
        <v>Total LOANS</v>
      </c>
      <c r="B135" s="147" t="n">
        <f aca="false">SUM(B132:B134)</f>
        <v>0</v>
      </c>
      <c r="C135" s="147" t="n">
        <f aca="false">SUM(C132:C134)</f>
        <v>0</v>
      </c>
      <c r="D135" s="147" t="n">
        <f aca="false">B135-C135</f>
        <v>0</v>
      </c>
    </row>
    <row r="136" customFormat="false" ht="15" hidden="false" customHeight="false" outlineLevel="0" collapsed="false">
      <c r="A136" s="148" t="s">
        <v>312</v>
      </c>
      <c r="B136" s="149" t="n">
        <f aca="false">IF(B$9&gt;0,B135/B$9," - ")</f>
        <v>0</v>
      </c>
      <c r="C136" s="149" t="n">
        <f aca="false">IF(C$9&gt;0,C135/C$9," - ")</f>
        <v>0</v>
      </c>
      <c r="D136" s="150"/>
      <c r="E136" s="18"/>
      <c r="F136" s="18"/>
    </row>
  </sheetData>
  <mergeCells count="4">
    <mergeCell ref="K3:K5"/>
    <mergeCell ref="K7:K10"/>
    <mergeCell ref="K11:K13"/>
    <mergeCell ref="K14:K15"/>
  </mergeCells>
  <conditionalFormatting sqref="B133:C134">
    <cfRule type="cellIs" priority="2" operator="lessThan" aboveAverage="0" equalAverage="0" bottom="0" percent="0" rank="0" text="" dxfId="20">
      <formula>0</formula>
    </cfRule>
  </conditionalFormatting>
  <conditionalFormatting sqref="A133:A134">
    <cfRule type="expression" priority="3" aboveAverage="0" equalAverage="0" bottom="0" percent="0" rank="0" text="" dxfId="21">
      <formula>ISERROR(MATCH(A133,categories,0))</formula>
    </cfRule>
  </conditionalFormatting>
  <conditionalFormatting sqref="B127:C129 D127:D130">
    <cfRule type="cellIs" priority="4" operator="lessThan" aboveAverage="0" equalAverage="0" bottom="0" percent="0" rank="0" text="" dxfId="22">
      <formula>0</formula>
    </cfRule>
  </conditionalFormatting>
  <conditionalFormatting sqref="A127:A129">
    <cfRule type="expression" priority="5" aboveAverage="0" equalAverage="0" bottom="0" percent="0" rank="0" text="" dxfId="23">
      <formula>ISERROR(MATCH(A127,categories,0))</formula>
    </cfRule>
  </conditionalFormatting>
  <conditionalFormatting sqref="G8:I21 B23:C30 D23:D31 B34:D40 B41:C41 D41:D42 B45:C46 D45:D47 B50:C51 D50:D52 B55:C56 D55:D57 B60:C62 D60:D63 B66:C67 D66:D68 B71:C74 D71:D75 B78:C81 D78:D82 B85:C86 D85:D87 B90:C91 D90:D92 B95:C97 D95:D98 B101:C114 D101:D115 B118:C119 D118:D120 B123:C123 D123:D124 D133:D135 I22:I23">
    <cfRule type="cellIs" priority="6" operator="lessThan" aboveAverage="0" equalAverage="0" bottom="0" percent="0" rank="0" text="" dxfId="24">
      <formula>0</formula>
    </cfRule>
  </conditionalFormatting>
  <conditionalFormatting sqref="A23:A30 A34:A41 A45:A46 A50:A51 A55:A56 A60:A62 A66:A67 A71:A74 A78:A81 A85:A86 A90:A91 A95:A97 A101:A114 A118:A119 A123">
    <cfRule type="expression" priority="7" aboveAverage="0" equalAverage="0" bottom="0" percent="0" rank="0" text="" dxfId="25">
      <formula>ISERROR(MATCH(A23,categories,0))</formula>
    </cfRule>
  </conditionalFormatting>
  <dataValidations count="1">
    <dataValidation allowBlank="true" errorStyle="stop" operator="between" showDropDown="false" showErrorMessage="true" showInputMessage="true" sqref="G4" type="list">
      <formula1>"Yes,No"</formula1>
      <formula2>0</formula2>
    </dataValidation>
  </dataValidations>
  <hyperlinks>
    <hyperlink ref="A2" r:id="rId2" display="HELP"/>
  </hyperlinks>
  <printOptions headings="false" gridLines="false" gridLinesSet="true" horizontalCentered="false" verticalCentered="false"/>
  <pageMargins left="0.5" right="0.5" top="0.25" bottom="0.25" header="0.511811023622047" footer="0.511811023622047"/>
  <pageSetup paperSize="1" scale="100" fitToWidth="1" fitToHeight="0" pageOrder="downThenOver" orientation="portrait" blackAndWhite="false" draft="false" cellComments="none" horizontalDpi="300" verticalDpi="300" copies="1"/>
  <headerFooter differentFirst="false" differentOddEven="false">
    <oddHeader/>
    <oddFooter/>
  </headerFooter>
  <drawing r:id="rId3"/>
  <legacyDrawing r:id="rId4"/>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Q1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9" activeCellId="0" sqref="B39"/>
    </sheetView>
  </sheetViews>
  <sheetFormatPr defaultColWidth="8.00390625" defaultRowHeight="15" zeroHeight="false" outlineLevelRow="0" outlineLevelCol="0"/>
  <cols>
    <col collapsed="false" customWidth="true" hidden="false" outlineLevel="0" max="1" min="1" style="33" width="24.86"/>
    <col collapsed="false" customWidth="true" hidden="false" outlineLevel="0" max="13" min="2" style="33" width="7.57"/>
    <col collapsed="false" customWidth="true" hidden="false" outlineLevel="0" max="15" min="14" style="33" width="8.42"/>
    <col collapsed="false" customWidth="false" hidden="false" outlineLevel="0" max="16" min="16" style="33" width="8"/>
    <col collapsed="false" customWidth="true" hidden="false" outlineLevel="0" max="17" min="17" style="33" width="31"/>
    <col collapsed="false" customWidth="false" hidden="false" outlineLevel="0" max="16384" min="18" style="33" width="8"/>
  </cols>
  <sheetData>
    <row r="1" customFormat="false" ht="23.25" hidden="false" customHeight="false" outlineLevel="0" collapsed="false">
      <c r="A1" s="34" t="s">
        <v>589</v>
      </c>
      <c r="B1" s="35"/>
      <c r="C1" s="35"/>
      <c r="D1" s="35"/>
      <c r="E1" s="35"/>
      <c r="F1" s="35"/>
      <c r="G1" s="36"/>
      <c r="H1" s="37"/>
      <c r="I1" s="38"/>
      <c r="J1" s="38"/>
      <c r="K1" s="38"/>
      <c r="L1" s="38"/>
      <c r="M1" s="38"/>
      <c r="N1" s="38"/>
      <c r="O1" s="38"/>
      <c r="Q1" s="113" t="s">
        <v>571</v>
      </c>
    </row>
    <row r="2" customFormat="false" ht="15" hidden="false" customHeight="false" outlineLevel="0" collapsed="false">
      <c r="A2" s="39" t="s">
        <v>4</v>
      </c>
      <c r="B2" s="151"/>
      <c r="C2" s="151"/>
      <c r="D2" s="151"/>
      <c r="E2" s="151"/>
      <c r="F2" s="151"/>
      <c r="G2" s="151"/>
      <c r="H2" s="152" t="s">
        <v>590</v>
      </c>
      <c r="I2" s="153" t="n">
        <v>44927</v>
      </c>
      <c r="J2" s="153"/>
      <c r="K2" s="151"/>
      <c r="L2" s="151"/>
      <c r="M2" s="151"/>
      <c r="N2" s="151"/>
      <c r="O2" s="154" t="s">
        <v>2</v>
      </c>
      <c r="Q2" s="155" t="s">
        <v>591</v>
      </c>
    </row>
    <row r="3" customFormat="false" ht="15" hidden="false" customHeight="false" outlineLevel="0" collapsed="false">
      <c r="A3" s="42"/>
      <c r="B3" s="42"/>
      <c r="C3" s="42"/>
      <c r="D3" s="42"/>
      <c r="E3" s="42"/>
      <c r="F3" s="42"/>
      <c r="G3" s="42"/>
      <c r="H3" s="42"/>
      <c r="I3" s="42"/>
      <c r="J3" s="42"/>
      <c r="K3" s="42"/>
      <c r="L3" s="42"/>
      <c r="M3" s="42"/>
      <c r="N3" s="42"/>
      <c r="O3" s="42"/>
    </row>
    <row r="4" customFormat="false" ht="15" hidden="false" customHeight="true" outlineLevel="0" collapsed="false">
      <c r="A4" s="43" t="s">
        <v>284</v>
      </c>
      <c r="B4" s="156" t="n">
        <v>171</v>
      </c>
      <c r="C4" s="42"/>
      <c r="D4" s="42"/>
      <c r="E4" s="42"/>
      <c r="F4" s="42"/>
      <c r="G4" s="42"/>
      <c r="H4" s="42"/>
      <c r="I4" s="42"/>
      <c r="J4" s="42"/>
      <c r="K4" s="42"/>
      <c r="L4" s="42"/>
      <c r="M4" s="45" t="s">
        <v>285</v>
      </c>
      <c r="N4" s="46" t="s">
        <v>286</v>
      </c>
      <c r="O4" s="46" t="s">
        <v>287</v>
      </c>
      <c r="Q4" s="155" t="s">
        <v>592</v>
      </c>
    </row>
    <row r="5" customFormat="false" ht="15" hidden="false" customHeight="false" outlineLevel="0" collapsed="false">
      <c r="A5" s="47" t="s">
        <v>288</v>
      </c>
      <c r="B5" s="48" t="n">
        <f aca="false">B23</f>
        <v>0</v>
      </c>
      <c r="C5" s="48" t="n">
        <f aca="false">C23</f>
        <v>0</v>
      </c>
      <c r="D5" s="48" t="n">
        <f aca="false">D23</f>
        <v>5319.55</v>
      </c>
      <c r="E5" s="48" t="n">
        <f aca="false">E23</f>
        <v>1992.91</v>
      </c>
      <c r="F5" s="48" t="n">
        <f aca="false">F23</f>
        <v>1997.87</v>
      </c>
      <c r="G5" s="48" t="n">
        <f aca="false">G23</f>
        <v>2913.74</v>
      </c>
      <c r="H5" s="48" t="n">
        <f aca="false">H23</f>
        <v>0</v>
      </c>
      <c r="I5" s="48" t="n">
        <f aca="false">I23</f>
        <v>0</v>
      </c>
      <c r="J5" s="48" t="n">
        <f aca="false">J23</f>
        <v>0</v>
      </c>
      <c r="K5" s="48" t="n">
        <f aca="false">K23</f>
        <v>0</v>
      </c>
      <c r="L5" s="48" t="n">
        <f aca="false">L23</f>
        <v>0</v>
      </c>
      <c r="M5" s="48" t="n">
        <f aca="false">M23</f>
        <v>0</v>
      </c>
      <c r="N5" s="49" t="n">
        <f aca="false">SUM(B5:M5)</f>
        <v>12224.07</v>
      </c>
      <c r="O5" s="49" t="n">
        <f aca="false">N5/COLUMNS(B5:M5)</f>
        <v>1018.6725</v>
      </c>
      <c r="Q5" s="157"/>
    </row>
    <row r="6" customFormat="false" ht="15" hidden="false" customHeight="false" outlineLevel="0" collapsed="false">
      <c r="A6" s="50" t="s">
        <v>289</v>
      </c>
      <c r="B6" s="51" t="n">
        <f aca="false">B44+B74+B79+B60+B67+B55+B39+B49+B34+B84+B90+B107+B112+B116</f>
        <v>0</v>
      </c>
      <c r="C6" s="51" t="n">
        <f aca="false">C44+C74+C79+C60+C67+C55+C39+C49+C34+C84+C90+C107+C112+C116</f>
        <v>0</v>
      </c>
      <c r="D6" s="51" t="n">
        <f aca="false">D44+D74+D79+D60+D67+D55+D39+D49+D34+D84+D90+D107+D112+D116</f>
        <v>982.14</v>
      </c>
      <c r="E6" s="51" t="n">
        <f aca="false">E44+E74+E79+E60+E67+E55+E39+E49+E34+E84+E90+E107+E112+E116</f>
        <v>1030.64</v>
      </c>
      <c r="F6" s="51" t="n">
        <f aca="false">F44+F74+F79+F60+F67+F55+F39+F49+F34+F84+F90+F107+F112+F116</f>
        <v>1328.26</v>
      </c>
      <c r="G6" s="51" t="n">
        <f aca="false">G44+G74+G79+G60+G67+G55+G39+G49+G34+G84+G90+G107+G112+G116</f>
        <v>1058.87</v>
      </c>
      <c r="H6" s="51" t="n">
        <f aca="false">H44+H74+H79+H60+H67+H55+H39+H49+H34+H84+H90+H107+H112+H116</f>
        <v>1095.02</v>
      </c>
      <c r="I6" s="51" t="n">
        <f aca="false">I44+I74+I79+I60+I67+I55+I39+I49+I34+I84+I90+I107+I112+I116</f>
        <v>0</v>
      </c>
      <c r="J6" s="51" t="n">
        <f aca="false">J44+J74+J79+J60+J67+J55+J39+J49+J34+J84+J90+J107+J112+J116</f>
        <v>0</v>
      </c>
      <c r="K6" s="51" t="n">
        <f aca="false">K44+K74+K79+K60+K67+K55+K39+K49+K34+K84+K90+K107+K112+K116</f>
        <v>0</v>
      </c>
      <c r="L6" s="51" t="n">
        <f aca="false">L44+L74+L79+L60+L67+L55+L39+L49+L34+L84+L90+L107+L112+L116</f>
        <v>0</v>
      </c>
      <c r="M6" s="51" t="n">
        <f aca="false">M44+M74+M79+M60+M67+M55+M39+M49+M34+M84+M90+M107+M112+M116</f>
        <v>0</v>
      </c>
      <c r="N6" s="49" t="n">
        <f aca="false">SUM(B6:M6)</f>
        <v>5494.93</v>
      </c>
      <c r="O6" s="49" t="n">
        <f aca="false">N6/COLUMNS(B6:M6)</f>
        <v>457.910833333333</v>
      </c>
      <c r="Q6" s="92" t="s">
        <v>593</v>
      </c>
    </row>
    <row r="7" customFormat="false" ht="15" hidden="false" customHeight="false" outlineLevel="0" collapsed="false">
      <c r="A7" s="47" t="s">
        <v>290</v>
      </c>
      <c r="B7" s="48" t="n">
        <f aca="false">B5-B6</f>
        <v>0</v>
      </c>
      <c r="C7" s="48" t="n">
        <f aca="false">C5-C6</f>
        <v>0</v>
      </c>
      <c r="D7" s="48" t="n">
        <f aca="false">D5-D6</f>
        <v>4337.41</v>
      </c>
      <c r="E7" s="48" t="n">
        <f aca="false">E5-E6</f>
        <v>962.27</v>
      </c>
      <c r="F7" s="48" t="n">
        <f aca="false">F5-F6</f>
        <v>669.61</v>
      </c>
      <c r="G7" s="48" t="n">
        <f aca="false">G5-G6</f>
        <v>1854.87</v>
      </c>
      <c r="H7" s="48" t="n">
        <f aca="false">H5-H6</f>
        <v>-1095.02</v>
      </c>
      <c r="I7" s="48" t="n">
        <f aca="false">I5-I6</f>
        <v>0</v>
      </c>
      <c r="J7" s="48" t="n">
        <f aca="false">J5-J6</f>
        <v>0</v>
      </c>
      <c r="K7" s="48" t="n">
        <f aca="false">K5-K6</f>
        <v>0</v>
      </c>
      <c r="L7" s="48" t="n">
        <f aca="false">L5-L6</f>
        <v>0</v>
      </c>
      <c r="M7" s="48" t="n">
        <f aca="false">M5-M6</f>
        <v>0</v>
      </c>
      <c r="N7" s="49" t="n">
        <f aca="false">SUM(B7:M7)</f>
        <v>6729.14</v>
      </c>
      <c r="O7" s="49" t="n">
        <f aca="false">N7/COLUMNS(B7:M7)</f>
        <v>560.761666666667</v>
      </c>
      <c r="Q7" s="92" t="s">
        <v>594</v>
      </c>
    </row>
    <row r="8" customFormat="false" ht="15" hidden="false" customHeight="false" outlineLevel="0" collapsed="false">
      <c r="A8" s="158" t="s">
        <v>595</v>
      </c>
      <c r="B8" s="55" t="n">
        <f aca="false">B4+B7</f>
        <v>171</v>
      </c>
      <c r="C8" s="55" t="n">
        <f aca="false">B8+C7</f>
        <v>171</v>
      </c>
      <c r="D8" s="55" t="n">
        <f aca="false">C8+D7</f>
        <v>4508.41</v>
      </c>
      <c r="E8" s="55" t="n">
        <f aca="false">D8+E7</f>
        <v>5470.68</v>
      </c>
      <c r="F8" s="55" t="n">
        <f aca="false">E8+F7</f>
        <v>6140.29</v>
      </c>
      <c r="G8" s="55" t="n">
        <f aca="false">F8+G7</f>
        <v>7995.16</v>
      </c>
      <c r="H8" s="55" t="n">
        <f aca="false">G8+H7</f>
        <v>6900.14</v>
      </c>
      <c r="I8" s="55" t="n">
        <f aca="false">H8+I7</f>
        <v>6900.14</v>
      </c>
      <c r="J8" s="55" t="n">
        <f aca="false">I8+J7</f>
        <v>6900.14</v>
      </c>
      <c r="K8" s="55" t="n">
        <f aca="false">J8+K7</f>
        <v>6900.14</v>
      </c>
      <c r="L8" s="55" t="n">
        <f aca="false">K8+L7</f>
        <v>6900.14</v>
      </c>
      <c r="M8" s="55" t="n">
        <f aca="false">L8+M7</f>
        <v>6900.14</v>
      </c>
      <c r="N8" s="42"/>
      <c r="O8" s="42"/>
    </row>
    <row r="9" customFormat="false" ht="15" hidden="false" customHeight="false" outlineLevel="0" collapsed="false">
      <c r="A9" s="42"/>
      <c r="B9" s="42"/>
      <c r="C9" s="42"/>
      <c r="D9" s="42"/>
      <c r="E9" s="42"/>
      <c r="F9" s="42"/>
      <c r="G9" s="42"/>
      <c r="H9" s="42"/>
      <c r="I9" s="42"/>
      <c r="J9" s="42"/>
      <c r="K9" s="42"/>
      <c r="L9" s="42"/>
      <c r="M9" s="42"/>
      <c r="N9" s="42"/>
      <c r="O9" s="46" t="s">
        <v>292</v>
      </c>
      <c r="Q9" s="92" t="s">
        <v>596</v>
      </c>
    </row>
    <row r="10" customFormat="false" ht="16.5" hidden="false" customHeight="false" outlineLevel="0" collapsed="false">
      <c r="A10" s="56"/>
      <c r="B10" s="57" t="n">
        <f aca="false">B11</f>
        <v>44927</v>
      </c>
      <c r="C10" s="57" t="n">
        <f aca="false">C11</f>
        <v>44958</v>
      </c>
      <c r="D10" s="57" t="n">
        <f aca="false">D11</f>
        <v>44986</v>
      </c>
      <c r="E10" s="57" t="n">
        <f aca="false">E11</f>
        <v>45017</v>
      </c>
      <c r="F10" s="57" t="n">
        <f aca="false">F11</f>
        <v>45047</v>
      </c>
      <c r="G10" s="57" t="n">
        <f aca="false">G11</f>
        <v>45078</v>
      </c>
      <c r="H10" s="57" t="n">
        <f aca="false">H11</f>
        <v>45108</v>
      </c>
      <c r="I10" s="57" t="n">
        <f aca="false">I11</f>
        <v>45139</v>
      </c>
      <c r="J10" s="57" t="n">
        <f aca="false">J11</f>
        <v>45170</v>
      </c>
      <c r="K10" s="57" t="n">
        <f aca="false">K11</f>
        <v>45200</v>
      </c>
      <c r="L10" s="57" t="n">
        <f aca="false">L11</f>
        <v>45231</v>
      </c>
      <c r="M10" s="57" t="n">
        <f aca="false">M11</f>
        <v>45261</v>
      </c>
      <c r="N10" s="58" t="s">
        <v>286</v>
      </c>
      <c r="O10" s="58" t="s">
        <v>293</v>
      </c>
      <c r="Q10" s="92" t="s">
        <v>597</v>
      </c>
    </row>
    <row r="11" customFormat="false" ht="15" hidden="false" customHeight="false" outlineLevel="0" collapsed="false">
      <c r="A11" s="159" t="s">
        <v>598</v>
      </c>
      <c r="B11" s="160" t="n">
        <f aca="false">DATE(YEAR(I2),MONTH(I2),1)</f>
        <v>44927</v>
      </c>
      <c r="C11" s="160" t="n">
        <f aca="false">DATE(YEAR(B11+35),MONTH(B11+35),1)</f>
        <v>44958</v>
      </c>
      <c r="D11" s="160" t="n">
        <f aca="false">DATE(YEAR(C11+35),MONTH(C11+35),1)</f>
        <v>44986</v>
      </c>
      <c r="E11" s="160" t="n">
        <f aca="false">DATE(YEAR(D11+35),MONTH(D11+35),1)</f>
        <v>45017</v>
      </c>
      <c r="F11" s="160" t="n">
        <f aca="false">DATE(YEAR(E11+35),MONTH(E11+35),1)</f>
        <v>45047</v>
      </c>
      <c r="G11" s="160" t="n">
        <f aca="false">DATE(YEAR(F11+35),MONTH(F11+35),1)</f>
        <v>45078</v>
      </c>
      <c r="H11" s="160" t="n">
        <f aca="false">DATE(YEAR(G11+35),MONTH(G11+35),1)</f>
        <v>45108</v>
      </c>
      <c r="I11" s="160" t="n">
        <f aca="false">DATE(YEAR(H11+35),MONTH(H11+35),1)</f>
        <v>45139</v>
      </c>
      <c r="J11" s="160" t="n">
        <f aca="false">DATE(YEAR(I11+35),MONTH(I11+35),1)</f>
        <v>45170</v>
      </c>
      <c r="K11" s="160" t="n">
        <f aca="false">DATE(YEAR(J11+35),MONTH(J11+35),1)</f>
        <v>45200</v>
      </c>
      <c r="L11" s="160" t="n">
        <f aca="false">DATE(YEAR(K11+35),MONTH(K11+35),1)</f>
        <v>45231</v>
      </c>
      <c r="M11" s="160" t="n">
        <f aca="false">DATE(YEAR(L11+35),MONTH(L11+35),1)</f>
        <v>45261</v>
      </c>
      <c r="N11" s="42"/>
      <c r="O11" s="46"/>
    </row>
    <row r="12" customFormat="false" ht="15" hidden="false" customHeight="false" outlineLevel="0" collapsed="false">
      <c r="A12" s="159" t="s">
        <v>599</v>
      </c>
      <c r="B12" s="160" t="n">
        <f aca="false">DATE(YEAR(B11+35),MONTH(B11+35),1)-1</f>
        <v>44957</v>
      </c>
      <c r="C12" s="160" t="n">
        <f aca="false">DATE(YEAR(C11+35),MONTH(C11+35),1)-1</f>
        <v>44985</v>
      </c>
      <c r="D12" s="160" t="n">
        <f aca="false">DATE(YEAR(D11+35),MONTH(D11+35),1)-1</f>
        <v>45016</v>
      </c>
      <c r="E12" s="160" t="n">
        <f aca="false">DATE(YEAR(E11+35),MONTH(E11+35),1)-1</f>
        <v>45046</v>
      </c>
      <c r="F12" s="160" t="n">
        <f aca="false">DATE(YEAR(F11+35),MONTH(F11+35),1)-1</f>
        <v>45077</v>
      </c>
      <c r="G12" s="160" t="n">
        <f aca="false">DATE(YEAR(G11+35),MONTH(G11+35),1)-1</f>
        <v>45107</v>
      </c>
      <c r="H12" s="160" t="n">
        <f aca="false">DATE(YEAR(H11+35),MONTH(H11+35),1)-1</f>
        <v>45138</v>
      </c>
      <c r="I12" s="160" t="n">
        <f aca="false">DATE(YEAR(I11+35),MONTH(I11+35),1)-1</f>
        <v>45169</v>
      </c>
      <c r="J12" s="160" t="n">
        <f aca="false">DATE(YEAR(J11+35),MONTH(J11+35),1)-1</f>
        <v>45199</v>
      </c>
      <c r="K12" s="160" t="n">
        <f aca="false">DATE(YEAR(K11+35),MONTH(K11+35),1)-1</f>
        <v>45230</v>
      </c>
      <c r="L12" s="160" t="n">
        <f aca="false">DATE(YEAR(L11+35),MONTH(L11+35),1)-1</f>
        <v>45260</v>
      </c>
      <c r="M12" s="160" t="n">
        <f aca="false">DATE(YEAR(M11+35),MONTH(M11+35),1)-1</f>
        <v>45291</v>
      </c>
      <c r="N12" s="42"/>
      <c r="O12" s="46"/>
    </row>
    <row r="13" customFormat="false" ht="15" hidden="false" customHeight="false" outlineLevel="0" collapsed="false">
      <c r="A13" s="42"/>
      <c r="B13" s="42"/>
      <c r="C13" s="42"/>
      <c r="D13" s="42"/>
      <c r="E13" s="42"/>
      <c r="F13" s="42"/>
      <c r="G13" s="42"/>
      <c r="H13" s="42"/>
      <c r="I13" s="42"/>
      <c r="J13" s="42"/>
      <c r="K13" s="42"/>
      <c r="L13" s="42"/>
      <c r="M13" s="42"/>
      <c r="N13" s="42"/>
      <c r="O13" s="42"/>
    </row>
    <row r="14" s="61" customFormat="true" ht="14.25" hidden="false" customHeight="false" outlineLevel="0" collapsed="false">
      <c r="A14" s="59" t="s">
        <v>294</v>
      </c>
      <c r="B14" s="60"/>
      <c r="C14" s="60"/>
      <c r="D14" s="60"/>
      <c r="E14" s="60"/>
      <c r="F14" s="60"/>
      <c r="G14" s="60"/>
      <c r="H14" s="60"/>
      <c r="I14" s="60"/>
      <c r="J14" s="60"/>
      <c r="K14" s="60"/>
      <c r="L14" s="60"/>
      <c r="M14" s="60"/>
      <c r="N14" s="60"/>
      <c r="O14" s="60"/>
    </row>
    <row r="15" s="61" customFormat="true" ht="13.5" hidden="false" customHeight="false" outlineLevel="0" collapsed="false">
      <c r="A15" s="62" t="s">
        <v>295</v>
      </c>
      <c r="B15" s="161" t="n">
        <f aca="false">SUMIFS(Transactions!$J:$J,Transactions!$G:$G,YearlyReport!$A15,Transactions!$B:$B,"&gt;="&amp;B$11,Transactions!$B:$B,"&lt;="&amp;B$12)-SUMIFS(Transactions!$I:$I,Transactions!$G:$G,YearlyReport!$A15,Transactions!$B:$B,"&gt;="&amp;B$11,Transactions!$B:$B,"&lt;="&amp;B$12)</f>
        <v>0</v>
      </c>
      <c r="C15" s="161" t="n">
        <f aca="false">SUMIFS(Transactions!$J:$J,Transactions!$G:$G,YearlyReport!$A15,Transactions!$B:$B,"&gt;="&amp;C$11,Transactions!$B:$B,"&lt;="&amp;C$12)-SUMIFS(Transactions!$I:$I,Transactions!$G:$G,YearlyReport!$A15,Transactions!$B:$B,"&gt;="&amp;C$11,Transactions!$B:$B,"&lt;="&amp;C$12)</f>
        <v>0</v>
      </c>
      <c r="D15" s="161" t="n">
        <f aca="false">SUMIFS(Transactions!$J:$J,Transactions!$G:$G,YearlyReport!$A15,Transactions!$B:$B,"&gt;="&amp;D$11,Transactions!$B:$B,"&lt;="&amp;D$12)-SUMIFS(Transactions!$I:$I,Transactions!$G:$G,YearlyReport!$A15,Transactions!$B:$B,"&gt;="&amp;D$11,Transactions!$B:$B,"&lt;="&amp;D$12)</f>
        <v>5319.55</v>
      </c>
      <c r="E15" s="161" t="n">
        <f aca="false">SUMIFS(Transactions!$J:$J,Transactions!$G:$G,YearlyReport!$A15,Transactions!$B:$B,"&gt;="&amp;E$11,Transactions!$B:$B,"&lt;="&amp;E$12)-SUMIFS(Transactions!$I:$I,Transactions!$G:$G,YearlyReport!$A15,Transactions!$B:$B,"&gt;="&amp;E$11,Transactions!$B:$B,"&lt;="&amp;E$12)</f>
        <v>1992.91</v>
      </c>
      <c r="F15" s="161" t="n">
        <f aca="false">SUMIFS(Transactions!$J:$J,Transactions!$G:$G,YearlyReport!$A15,Transactions!$B:$B,"&gt;="&amp;F$11,Transactions!$B:$B,"&lt;="&amp;F$12)-SUMIFS(Transactions!$I:$I,Transactions!$G:$G,YearlyReport!$A15,Transactions!$B:$B,"&gt;="&amp;F$11,Transactions!$B:$B,"&lt;="&amp;F$12)</f>
        <v>1997.87</v>
      </c>
      <c r="G15" s="161" t="n">
        <f aca="false">SUMIFS(Transactions!$J:$J,Transactions!$G:$G,YearlyReport!$A15,Transactions!$B:$B,"&gt;="&amp;G$11,Transactions!$B:$B,"&lt;="&amp;G$12)-SUMIFS(Transactions!$I:$I,Transactions!$G:$G,YearlyReport!$A15,Transactions!$B:$B,"&gt;="&amp;G$11,Transactions!$B:$B,"&lt;="&amp;G$12)</f>
        <v>2711.74</v>
      </c>
      <c r="H15" s="161" t="n">
        <f aca="false">SUMIFS(Transactions!$J:$J,Transactions!$G:$G,YearlyReport!$A15,Transactions!$B:$B,"&gt;="&amp;H$11,Transactions!$B:$B,"&lt;="&amp;H$12)-SUMIFS(Transactions!$I:$I,Transactions!$G:$G,YearlyReport!$A15,Transactions!$B:$B,"&gt;="&amp;H$11,Transactions!$B:$B,"&lt;="&amp;H$12)</f>
        <v>0</v>
      </c>
      <c r="I15" s="161" t="n">
        <f aca="false">SUMIFS(Transactions!$J:$J,Transactions!$G:$G,YearlyReport!$A15,Transactions!$B:$B,"&gt;="&amp;I$11,Transactions!$B:$B,"&lt;="&amp;I$12)-SUMIFS(Transactions!$I:$I,Transactions!$G:$G,YearlyReport!$A15,Transactions!$B:$B,"&gt;="&amp;I$11,Transactions!$B:$B,"&lt;="&amp;I$12)</f>
        <v>0</v>
      </c>
      <c r="J15" s="161" t="n">
        <f aca="false">SUMIFS(Transactions!$J:$J,Transactions!$G:$G,YearlyReport!$A15,Transactions!$B:$B,"&gt;="&amp;J$11,Transactions!$B:$B,"&lt;="&amp;J$12)-SUMIFS(Transactions!$I:$I,Transactions!$G:$G,YearlyReport!$A15,Transactions!$B:$B,"&gt;="&amp;J$11,Transactions!$B:$B,"&lt;="&amp;J$12)</f>
        <v>0</v>
      </c>
      <c r="K15" s="161" t="n">
        <f aca="false">SUMIFS(Transactions!$J:$J,Transactions!$G:$G,YearlyReport!$A15,Transactions!$B:$B,"&gt;="&amp;K$11,Transactions!$B:$B,"&lt;="&amp;K$12)-SUMIFS(Transactions!$I:$I,Transactions!$G:$G,YearlyReport!$A15,Transactions!$B:$B,"&gt;="&amp;K$11,Transactions!$B:$B,"&lt;="&amp;K$12)</f>
        <v>0</v>
      </c>
      <c r="L15" s="161" t="n">
        <f aca="false">SUMIFS(Transactions!$J:$J,Transactions!$G:$G,YearlyReport!$A15,Transactions!$B:$B,"&gt;="&amp;L$11,Transactions!$B:$B,"&lt;="&amp;L$12)-SUMIFS(Transactions!$I:$I,Transactions!$G:$G,YearlyReport!$A15,Transactions!$B:$B,"&gt;="&amp;L$11,Transactions!$B:$B,"&lt;="&amp;L$12)</f>
        <v>0</v>
      </c>
      <c r="M15" s="161" t="n">
        <f aca="false">SUMIFS(Transactions!$J:$J,Transactions!$G:$G,YearlyReport!$A15,Transactions!$B:$B,"&gt;="&amp;M$11,Transactions!$B:$B,"&lt;="&amp;M$12)-SUMIFS(Transactions!$I:$I,Transactions!$G:$G,YearlyReport!$A15,Transactions!$B:$B,"&gt;="&amp;M$11,Transactions!$B:$B,"&lt;="&amp;M$12)</f>
        <v>0</v>
      </c>
      <c r="N15" s="49" t="n">
        <f aca="false">SUM(B15:M15)</f>
        <v>12022.07</v>
      </c>
      <c r="O15" s="49" t="n">
        <f aca="false">N15/COLUMNS(B15:M15)</f>
        <v>1001.83916666667</v>
      </c>
    </row>
    <row r="16" s="61" customFormat="true" ht="13.5" hidden="false" customHeight="false" outlineLevel="0" collapsed="false">
      <c r="A16" s="62" t="s">
        <v>296</v>
      </c>
      <c r="B16" s="162" t="n">
        <f aca="false">SUMIFS(Transactions!$J:$J,Transactions!$G:$G,YearlyReport!$A16,Transactions!$B:$B,"&gt;="&amp;B$11,Transactions!$B:$B,"&lt;="&amp;B$12)-SUMIFS(Transactions!$I:$I,Transactions!$G:$G,YearlyReport!$A16,Transactions!$B:$B,"&gt;="&amp;B$11,Transactions!$B:$B,"&lt;="&amp;B$12)</f>
        <v>0</v>
      </c>
      <c r="C16" s="162" t="n">
        <f aca="false">SUMIFS(Transactions!$J:$J,Transactions!$G:$G,YearlyReport!$A16,Transactions!$B:$B,"&gt;="&amp;C$11,Transactions!$B:$B,"&lt;="&amp;C$12)-SUMIFS(Transactions!$I:$I,Transactions!$G:$G,YearlyReport!$A16,Transactions!$B:$B,"&gt;="&amp;C$11,Transactions!$B:$B,"&lt;="&amp;C$12)</f>
        <v>0</v>
      </c>
      <c r="D16" s="162" t="n">
        <f aca="false">SUMIFS(Transactions!$J:$J,Transactions!$G:$G,YearlyReport!$A16,Transactions!$B:$B,"&gt;="&amp;D$11,Transactions!$B:$B,"&lt;="&amp;D$12)-SUMIFS(Transactions!$I:$I,Transactions!$G:$G,YearlyReport!$A16,Transactions!$B:$B,"&gt;="&amp;D$11,Transactions!$B:$B,"&lt;="&amp;D$12)</f>
        <v>0</v>
      </c>
      <c r="E16" s="162" t="n">
        <f aca="false">SUMIFS(Transactions!$J:$J,Transactions!$G:$G,YearlyReport!$A16,Transactions!$B:$B,"&gt;="&amp;E$11,Transactions!$B:$B,"&lt;="&amp;E$12)-SUMIFS(Transactions!$I:$I,Transactions!$G:$G,YearlyReport!$A16,Transactions!$B:$B,"&gt;="&amp;E$11,Transactions!$B:$B,"&lt;="&amp;E$12)</f>
        <v>0</v>
      </c>
      <c r="F16" s="162" t="n">
        <f aca="false">SUMIFS(Transactions!$J:$J,Transactions!$G:$G,YearlyReport!$A16,Transactions!$B:$B,"&gt;="&amp;F$11,Transactions!$B:$B,"&lt;="&amp;F$12)-SUMIFS(Transactions!$I:$I,Transactions!$G:$G,YearlyReport!$A16,Transactions!$B:$B,"&gt;="&amp;F$11,Transactions!$B:$B,"&lt;="&amp;F$12)</f>
        <v>0</v>
      </c>
      <c r="G16" s="162" t="n">
        <f aca="false">SUMIFS(Transactions!$J:$J,Transactions!$G:$G,YearlyReport!$A16,Transactions!$B:$B,"&gt;="&amp;G$11,Transactions!$B:$B,"&lt;="&amp;G$12)-SUMIFS(Transactions!$I:$I,Transactions!$G:$G,YearlyReport!$A16,Transactions!$B:$B,"&gt;="&amp;G$11,Transactions!$B:$B,"&lt;="&amp;G$12)</f>
        <v>0</v>
      </c>
      <c r="H16" s="162" t="n">
        <f aca="false">SUMIFS(Transactions!$J:$J,Transactions!$G:$G,YearlyReport!$A16,Transactions!$B:$B,"&gt;="&amp;H$11,Transactions!$B:$B,"&lt;="&amp;H$12)-SUMIFS(Transactions!$I:$I,Transactions!$G:$G,YearlyReport!$A16,Transactions!$B:$B,"&gt;="&amp;H$11,Transactions!$B:$B,"&lt;="&amp;H$12)</f>
        <v>0</v>
      </c>
      <c r="I16" s="162" t="n">
        <f aca="false">SUMIFS(Transactions!$J:$J,Transactions!$G:$G,YearlyReport!$A16,Transactions!$B:$B,"&gt;="&amp;I$11,Transactions!$B:$B,"&lt;="&amp;I$12)-SUMIFS(Transactions!$I:$I,Transactions!$G:$G,YearlyReport!$A16,Transactions!$B:$B,"&gt;="&amp;I$11,Transactions!$B:$B,"&lt;="&amp;I$12)</f>
        <v>0</v>
      </c>
      <c r="J16" s="162" t="n">
        <f aca="false">SUMIFS(Transactions!$J:$J,Transactions!$G:$G,YearlyReport!$A16,Transactions!$B:$B,"&gt;="&amp;J$11,Transactions!$B:$B,"&lt;="&amp;J$12)-SUMIFS(Transactions!$I:$I,Transactions!$G:$G,YearlyReport!$A16,Transactions!$B:$B,"&gt;="&amp;J$11,Transactions!$B:$B,"&lt;="&amp;J$12)</f>
        <v>0</v>
      </c>
      <c r="K16" s="162" t="n">
        <f aca="false">SUMIFS(Transactions!$J:$J,Transactions!$G:$G,YearlyReport!$A16,Transactions!$B:$B,"&gt;="&amp;K$11,Transactions!$B:$B,"&lt;="&amp;K$12)-SUMIFS(Transactions!$I:$I,Transactions!$G:$G,YearlyReport!$A16,Transactions!$B:$B,"&gt;="&amp;K$11,Transactions!$B:$B,"&lt;="&amp;K$12)</f>
        <v>0</v>
      </c>
      <c r="L16" s="162" t="n">
        <f aca="false">SUMIFS(Transactions!$J:$J,Transactions!$G:$G,YearlyReport!$A16,Transactions!$B:$B,"&gt;="&amp;L$11,Transactions!$B:$B,"&lt;="&amp;L$12)-SUMIFS(Transactions!$I:$I,Transactions!$G:$G,YearlyReport!$A16,Transactions!$B:$B,"&gt;="&amp;L$11,Transactions!$B:$B,"&lt;="&amp;L$12)</f>
        <v>0</v>
      </c>
      <c r="M16" s="162" t="n">
        <f aca="false">SUMIFS(Transactions!$J:$J,Transactions!$G:$G,YearlyReport!$A16,Transactions!$B:$B,"&gt;="&amp;M$11,Transactions!$B:$B,"&lt;="&amp;M$12)-SUMIFS(Transactions!$I:$I,Transactions!$G:$G,YearlyReport!$A16,Transactions!$B:$B,"&gt;="&amp;M$11,Transactions!$B:$B,"&lt;="&amp;M$12)</f>
        <v>0</v>
      </c>
      <c r="N16" s="49" t="n">
        <f aca="false">SUM(B16:M16)</f>
        <v>0</v>
      </c>
      <c r="O16" s="49" t="n">
        <f aca="false">N16/COLUMNS(B16:M16)</f>
        <v>0</v>
      </c>
    </row>
    <row r="17" s="61" customFormat="true" ht="13.5" hidden="false" customHeight="false" outlineLevel="0" collapsed="false">
      <c r="A17" s="62" t="s">
        <v>297</v>
      </c>
      <c r="B17" s="162" t="n">
        <f aca="false">SUMIFS(Transactions!$J:$J,Transactions!$G:$G,YearlyReport!$A17,Transactions!$B:$B,"&gt;="&amp;B$11,Transactions!$B:$B,"&lt;="&amp;B$12)-SUMIFS(Transactions!$I:$I,Transactions!$G:$G,YearlyReport!$A17,Transactions!$B:$B,"&gt;="&amp;B$11,Transactions!$B:$B,"&lt;="&amp;B$12)</f>
        <v>0</v>
      </c>
      <c r="C17" s="162" t="n">
        <f aca="false">SUMIFS(Transactions!$J:$J,Transactions!$G:$G,YearlyReport!$A17,Transactions!$B:$B,"&gt;="&amp;C$11,Transactions!$B:$B,"&lt;="&amp;C$12)-SUMIFS(Transactions!$I:$I,Transactions!$G:$G,YearlyReport!$A17,Transactions!$B:$B,"&gt;="&amp;C$11,Transactions!$B:$B,"&lt;="&amp;C$12)</f>
        <v>0</v>
      </c>
      <c r="D17" s="162" t="n">
        <f aca="false">SUMIFS(Transactions!$J:$J,Transactions!$G:$G,YearlyReport!$A17,Transactions!$B:$B,"&gt;="&amp;D$11,Transactions!$B:$B,"&lt;="&amp;D$12)-SUMIFS(Transactions!$I:$I,Transactions!$G:$G,YearlyReport!$A17,Transactions!$B:$B,"&gt;="&amp;D$11,Transactions!$B:$B,"&lt;="&amp;D$12)</f>
        <v>0</v>
      </c>
      <c r="E17" s="162" t="n">
        <f aca="false">SUMIFS(Transactions!$J:$J,Transactions!$G:$G,YearlyReport!$A17,Transactions!$B:$B,"&gt;="&amp;E$11,Transactions!$B:$B,"&lt;="&amp;E$12)-SUMIFS(Transactions!$I:$I,Transactions!$G:$G,YearlyReport!$A17,Transactions!$B:$B,"&gt;="&amp;E$11,Transactions!$B:$B,"&lt;="&amp;E$12)</f>
        <v>0</v>
      </c>
      <c r="F17" s="162" t="n">
        <f aca="false">SUMIFS(Transactions!$J:$J,Transactions!$G:$G,YearlyReport!$A17,Transactions!$B:$B,"&gt;="&amp;F$11,Transactions!$B:$B,"&lt;="&amp;F$12)-SUMIFS(Transactions!$I:$I,Transactions!$G:$G,YearlyReport!$A17,Transactions!$B:$B,"&gt;="&amp;F$11,Transactions!$B:$B,"&lt;="&amp;F$12)</f>
        <v>0</v>
      </c>
      <c r="G17" s="162" t="n">
        <f aca="false">SUMIFS(Transactions!$J:$J,Transactions!$G:$G,YearlyReport!$A17,Transactions!$B:$B,"&gt;="&amp;G$11,Transactions!$B:$B,"&lt;="&amp;G$12)-SUMIFS(Transactions!$I:$I,Transactions!$G:$G,YearlyReport!$A17,Transactions!$B:$B,"&gt;="&amp;G$11,Transactions!$B:$B,"&lt;="&amp;G$12)</f>
        <v>0</v>
      </c>
      <c r="H17" s="162" t="n">
        <f aca="false">SUMIFS(Transactions!$J:$J,Transactions!$G:$G,YearlyReport!$A17,Transactions!$B:$B,"&gt;="&amp;H$11,Transactions!$B:$B,"&lt;="&amp;H$12)-SUMIFS(Transactions!$I:$I,Transactions!$G:$G,YearlyReport!$A17,Transactions!$B:$B,"&gt;="&amp;H$11,Transactions!$B:$B,"&lt;="&amp;H$12)</f>
        <v>0</v>
      </c>
      <c r="I17" s="162" t="n">
        <f aca="false">SUMIFS(Transactions!$J:$J,Transactions!$G:$G,YearlyReport!$A17,Transactions!$B:$B,"&gt;="&amp;I$11,Transactions!$B:$B,"&lt;="&amp;I$12)-SUMIFS(Transactions!$I:$I,Transactions!$G:$G,YearlyReport!$A17,Transactions!$B:$B,"&gt;="&amp;I$11,Transactions!$B:$B,"&lt;="&amp;I$12)</f>
        <v>0</v>
      </c>
      <c r="J17" s="162" t="n">
        <f aca="false">SUMIFS(Transactions!$J:$J,Transactions!$G:$G,YearlyReport!$A17,Transactions!$B:$B,"&gt;="&amp;J$11,Transactions!$B:$B,"&lt;="&amp;J$12)-SUMIFS(Transactions!$I:$I,Transactions!$G:$G,YearlyReport!$A17,Transactions!$B:$B,"&gt;="&amp;J$11,Transactions!$B:$B,"&lt;="&amp;J$12)</f>
        <v>0</v>
      </c>
      <c r="K17" s="162" t="n">
        <f aca="false">SUMIFS(Transactions!$J:$J,Transactions!$G:$G,YearlyReport!$A17,Transactions!$B:$B,"&gt;="&amp;K$11,Transactions!$B:$B,"&lt;="&amp;K$12)-SUMIFS(Transactions!$I:$I,Transactions!$G:$G,YearlyReport!$A17,Transactions!$B:$B,"&gt;="&amp;K$11,Transactions!$B:$B,"&lt;="&amp;K$12)</f>
        <v>0</v>
      </c>
      <c r="L17" s="162" t="n">
        <f aca="false">SUMIFS(Transactions!$J:$J,Transactions!$G:$G,YearlyReport!$A17,Transactions!$B:$B,"&gt;="&amp;L$11,Transactions!$B:$B,"&lt;="&amp;L$12)-SUMIFS(Transactions!$I:$I,Transactions!$G:$G,YearlyReport!$A17,Transactions!$B:$B,"&gt;="&amp;L$11,Transactions!$B:$B,"&lt;="&amp;L$12)</f>
        <v>0</v>
      </c>
      <c r="M17" s="162" t="n">
        <f aca="false">SUMIFS(Transactions!$J:$J,Transactions!$G:$G,YearlyReport!$A17,Transactions!$B:$B,"&gt;="&amp;M$11,Transactions!$B:$B,"&lt;="&amp;M$12)-SUMIFS(Transactions!$I:$I,Transactions!$G:$G,YearlyReport!$A17,Transactions!$B:$B,"&gt;="&amp;M$11,Transactions!$B:$B,"&lt;="&amp;M$12)</f>
        <v>0</v>
      </c>
      <c r="N17" s="49" t="n">
        <f aca="false">SUM(B17:M17)</f>
        <v>0</v>
      </c>
      <c r="O17" s="49" t="n">
        <f aca="false">N17/COLUMNS(B17:M17)</f>
        <v>0</v>
      </c>
    </row>
    <row r="18" s="61" customFormat="true" ht="13.5" hidden="false" customHeight="false" outlineLevel="0" collapsed="false">
      <c r="A18" s="62" t="s">
        <v>298</v>
      </c>
      <c r="B18" s="162" t="n">
        <f aca="false">SUMIFS(Transactions!$J:$J,Transactions!$G:$G,YearlyReport!$A18,Transactions!$B:$B,"&gt;="&amp;B$11,Transactions!$B:$B,"&lt;="&amp;B$12)-SUMIFS(Transactions!$I:$I,Transactions!$G:$G,YearlyReport!$A18,Transactions!$B:$B,"&gt;="&amp;B$11,Transactions!$B:$B,"&lt;="&amp;B$12)</f>
        <v>0</v>
      </c>
      <c r="C18" s="162" t="n">
        <f aca="false">SUMIFS(Transactions!$J:$J,Transactions!$G:$G,YearlyReport!$A18,Transactions!$B:$B,"&gt;="&amp;C$11,Transactions!$B:$B,"&lt;="&amp;C$12)-SUMIFS(Transactions!$I:$I,Transactions!$G:$G,YearlyReport!$A18,Transactions!$B:$B,"&gt;="&amp;C$11,Transactions!$B:$B,"&lt;="&amp;C$12)</f>
        <v>0</v>
      </c>
      <c r="D18" s="162" t="n">
        <f aca="false">SUMIFS(Transactions!$J:$J,Transactions!$G:$G,YearlyReport!$A18,Transactions!$B:$B,"&gt;="&amp;D$11,Transactions!$B:$B,"&lt;="&amp;D$12)-SUMIFS(Transactions!$I:$I,Transactions!$G:$G,YearlyReport!$A18,Transactions!$B:$B,"&gt;="&amp;D$11,Transactions!$B:$B,"&lt;="&amp;D$12)</f>
        <v>0</v>
      </c>
      <c r="E18" s="162" t="n">
        <f aca="false">SUMIFS(Transactions!$J:$J,Transactions!$G:$G,YearlyReport!$A18,Transactions!$B:$B,"&gt;="&amp;E$11,Transactions!$B:$B,"&lt;="&amp;E$12)-SUMIFS(Transactions!$I:$I,Transactions!$G:$G,YearlyReport!$A18,Transactions!$B:$B,"&gt;="&amp;E$11,Transactions!$B:$B,"&lt;="&amp;E$12)</f>
        <v>0</v>
      </c>
      <c r="F18" s="162" t="n">
        <f aca="false">SUMIFS(Transactions!$J:$J,Transactions!$G:$G,YearlyReport!$A18,Transactions!$B:$B,"&gt;="&amp;F$11,Transactions!$B:$B,"&lt;="&amp;F$12)-SUMIFS(Transactions!$I:$I,Transactions!$G:$G,YearlyReport!$A18,Transactions!$B:$B,"&gt;="&amp;F$11,Transactions!$B:$B,"&lt;="&amp;F$12)</f>
        <v>0</v>
      </c>
      <c r="G18" s="162" t="n">
        <f aca="false">SUMIFS(Transactions!$J:$J,Transactions!$G:$G,YearlyReport!$A18,Transactions!$B:$B,"&gt;="&amp;G$11,Transactions!$B:$B,"&lt;="&amp;G$12)-SUMIFS(Transactions!$I:$I,Transactions!$G:$G,YearlyReport!$A18,Transactions!$B:$B,"&gt;="&amp;G$11,Transactions!$B:$B,"&lt;="&amp;G$12)</f>
        <v>0</v>
      </c>
      <c r="H18" s="162" t="n">
        <f aca="false">SUMIFS(Transactions!$J:$J,Transactions!$G:$G,YearlyReport!$A18,Transactions!$B:$B,"&gt;="&amp;H$11,Transactions!$B:$B,"&lt;="&amp;H$12)-SUMIFS(Transactions!$I:$I,Transactions!$G:$G,YearlyReport!$A18,Transactions!$B:$B,"&gt;="&amp;H$11,Transactions!$B:$B,"&lt;="&amp;H$12)</f>
        <v>0</v>
      </c>
      <c r="I18" s="162" t="n">
        <f aca="false">SUMIFS(Transactions!$J:$J,Transactions!$G:$G,YearlyReport!$A18,Transactions!$B:$B,"&gt;="&amp;I$11,Transactions!$B:$B,"&lt;="&amp;I$12)-SUMIFS(Transactions!$I:$I,Transactions!$G:$G,YearlyReport!$A18,Transactions!$B:$B,"&gt;="&amp;I$11,Transactions!$B:$B,"&lt;="&amp;I$12)</f>
        <v>0</v>
      </c>
      <c r="J18" s="162" t="n">
        <f aca="false">SUMIFS(Transactions!$J:$J,Transactions!$G:$G,YearlyReport!$A18,Transactions!$B:$B,"&gt;="&amp;J$11,Transactions!$B:$B,"&lt;="&amp;J$12)-SUMIFS(Transactions!$I:$I,Transactions!$G:$G,YearlyReport!$A18,Transactions!$B:$B,"&gt;="&amp;J$11,Transactions!$B:$B,"&lt;="&amp;J$12)</f>
        <v>0</v>
      </c>
      <c r="K18" s="162" t="n">
        <f aca="false">SUMIFS(Transactions!$J:$J,Transactions!$G:$G,YearlyReport!$A18,Transactions!$B:$B,"&gt;="&amp;K$11,Transactions!$B:$B,"&lt;="&amp;K$12)-SUMIFS(Transactions!$I:$I,Transactions!$G:$G,YearlyReport!$A18,Transactions!$B:$B,"&gt;="&amp;K$11,Transactions!$B:$B,"&lt;="&amp;K$12)</f>
        <v>0</v>
      </c>
      <c r="L18" s="162" t="n">
        <f aca="false">SUMIFS(Transactions!$J:$J,Transactions!$G:$G,YearlyReport!$A18,Transactions!$B:$B,"&gt;="&amp;L$11,Transactions!$B:$B,"&lt;="&amp;L$12)-SUMIFS(Transactions!$I:$I,Transactions!$G:$G,YearlyReport!$A18,Transactions!$B:$B,"&gt;="&amp;L$11,Transactions!$B:$B,"&lt;="&amp;L$12)</f>
        <v>0</v>
      </c>
      <c r="M18" s="162" t="n">
        <f aca="false">SUMIFS(Transactions!$J:$J,Transactions!$G:$G,YearlyReport!$A18,Transactions!$B:$B,"&gt;="&amp;M$11,Transactions!$B:$B,"&lt;="&amp;M$12)-SUMIFS(Transactions!$I:$I,Transactions!$G:$G,YearlyReport!$A18,Transactions!$B:$B,"&gt;="&amp;M$11,Transactions!$B:$B,"&lt;="&amp;M$12)</f>
        <v>0</v>
      </c>
      <c r="N18" s="49" t="n">
        <f aca="false">SUM(B18:M18)</f>
        <v>0</v>
      </c>
      <c r="O18" s="49" t="n">
        <f aca="false">N18/COLUMNS(B18:M18)</f>
        <v>0</v>
      </c>
    </row>
    <row r="19" s="61" customFormat="true" ht="13.5" hidden="false" customHeight="false" outlineLevel="0" collapsed="false">
      <c r="A19" s="62" t="s">
        <v>299</v>
      </c>
      <c r="B19" s="162" t="n">
        <f aca="false">SUMIFS(Transactions!$J:$J,Transactions!$G:$G,YearlyReport!$A19,Transactions!$B:$B,"&gt;="&amp;B$11,Transactions!$B:$B,"&lt;="&amp;B$12)-SUMIFS(Transactions!$I:$I,Transactions!$G:$G,YearlyReport!$A19,Transactions!$B:$B,"&gt;="&amp;B$11,Transactions!$B:$B,"&lt;="&amp;B$12)</f>
        <v>0</v>
      </c>
      <c r="C19" s="162" t="n">
        <f aca="false">SUMIFS(Transactions!$J:$J,Transactions!$G:$G,YearlyReport!$A19,Transactions!$B:$B,"&gt;="&amp;C$11,Transactions!$B:$B,"&lt;="&amp;C$12)-SUMIFS(Transactions!$I:$I,Transactions!$G:$G,YearlyReport!$A19,Transactions!$B:$B,"&gt;="&amp;C$11,Transactions!$B:$B,"&lt;="&amp;C$12)</f>
        <v>0</v>
      </c>
      <c r="D19" s="162" t="n">
        <f aca="false">SUMIFS(Transactions!$J:$J,Transactions!$G:$G,YearlyReport!$A19,Transactions!$B:$B,"&gt;="&amp;D$11,Transactions!$B:$B,"&lt;="&amp;D$12)-SUMIFS(Transactions!$I:$I,Transactions!$G:$G,YearlyReport!$A19,Transactions!$B:$B,"&gt;="&amp;D$11,Transactions!$B:$B,"&lt;="&amp;D$12)</f>
        <v>0</v>
      </c>
      <c r="E19" s="162" t="n">
        <f aca="false">SUMIFS(Transactions!$J:$J,Transactions!$G:$G,YearlyReport!$A19,Transactions!$B:$B,"&gt;="&amp;E$11,Transactions!$B:$B,"&lt;="&amp;E$12)-SUMIFS(Transactions!$I:$I,Transactions!$G:$G,YearlyReport!$A19,Transactions!$B:$B,"&gt;="&amp;E$11,Transactions!$B:$B,"&lt;="&amp;E$12)</f>
        <v>0</v>
      </c>
      <c r="F19" s="162" t="n">
        <f aca="false">SUMIFS(Transactions!$J:$J,Transactions!$G:$G,YearlyReport!$A19,Transactions!$B:$B,"&gt;="&amp;F$11,Transactions!$B:$B,"&lt;="&amp;F$12)-SUMIFS(Transactions!$I:$I,Transactions!$G:$G,YearlyReport!$A19,Transactions!$B:$B,"&gt;="&amp;F$11,Transactions!$B:$B,"&lt;="&amp;F$12)</f>
        <v>0</v>
      </c>
      <c r="G19" s="162" t="n">
        <f aca="false">SUMIFS(Transactions!$J:$J,Transactions!$G:$G,YearlyReport!$A19,Transactions!$B:$B,"&gt;="&amp;G$11,Transactions!$B:$B,"&lt;="&amp;G$12)-SUMIFS(Transactions!$I:$I,Transactions!$G:$G,YearlyReport!$A19,Transactions!$B:$B,"&gt;="&amp;G$11,Transactions!$B:$B,"&lt;="&amp;G$12)</f>
        <v>2</v>
      </c>
      <c r="H19" s="162" t="n">
        <f aca="false">SUMIFS(Transactions!$J:$J,Transactions!$G:$G,YearlyReport!$A19,Transactions!$B:$B,"&gt;="&amp;H$11,Transactions!$B:$B,"&lt;="&amp;H$12)-SUMIFS(Transactions!$I:$I,Transactions!$G:$G,YearlyReport!$A19,Transactions!$B:$B,"&gt;="&amp;H$11,Transactions!$B:$B,"&lt;="&amp;H$12)</f>
        <v>0</v>
      </c>
      <c r="I19" s="162" t="n">
        <f aca="false">SUMIFS(Transactions!$J:$J,Transactions!$G:$G,YearlyReport!$A19,Transactions!$B:$B,"&gt;="&amp;I$11,Transactions!$B:$B,"&lt;="&amp;I$12)-SUMIFS(Transactions!$I:$I,Transactions!$G:$G,YearlyReport!$A19,Transactions!$B:$B,"&gt;="&amp;I$11,Transactions!$B:$B,"&lt;="&amp;I$12)</f>
        <v>0</v>
      </c>
      <c r="J19" s="162" t="n">
        <f aca="false">SUMIFS(Transactions!$J:$J,Transactions!$G:$G,YearlyReport!$A19,Transactions!$B:$B,"&gt;="&amp;J$11,Transactions!$B:$B,"&lt;="&amp;J$12)-SUMIFS(Transactions!$I:$I,Transactions!$G:$G,YearlyReport!$A19,Transactions!$B:$B,"&gt;="&amp;J$11,Transactions!$B:$B,"&lt;="&amp;J$12)</f>
        <v>0</v>
      </c>
      <c r="K19" s="162" t="n">
        <f aca="false">SUMIFS(Transactions!$J:$J,Transactions!$G:$G,YearlyReport!$A19,Transactions!$B:$B,"&gt;="&amp;K$11,Transactions!$B:$B,"&lt;="&amp;K$12)-SUMIFS(Transactions!$I:$I,Transactions!$G:$G,YearlyReport!$A19,Transactions!$B:$B,"&gt;="&amp;K$11,Transactions!$B:$B,"&lt;="&amp;K$12)</f>
        <v>0</v>
      </c>
      <c r="L19" s="162" t="n">
        <f aca="false">SUMIFS(Transactions!$J:$J,Transactions!$G:$G,YearlyReport!$A19,Transactions!$B:$B,"&gt;="&amp;L$11,Transactions!$B:$B,"&lt;="&amp;L$12)-SUMIFS(Transactions!$I:$I,Transactions!$G:$G,YearlyReport!$A19,Transactions!$B:$B,"&gt;="&amp;L$11,Transactions!$B:$B,"&lt;="&amp;L$12)</f>
        <v>0</v>
      </c>
      <c r="M19" s="162" t="n">
        <f aca="false">SUMIFS(Transactions!$J:$J,Transactions!$G:$G,YearlyReport!$A19,Transactions!$B:$B,"&gt;="&amp;M$11,Transactions!$B:$B,"&lt;="&amp;M$12)-SUMIFS(Transactions!$I:$I,Transactions!$G:$G,YearlyReport!$A19,Transactions!$B:$B,"&gt;="&amp;M$11,Transactions!$B:$B,"&lt;="&amp;M$12)</f>
        <v>0</v>
      </c>
      <c r="N19" s="49" t="n">
        <f aca="false">SUM(B19:M19)</f>
        <v>2</v>
      </c>
      <c r="O19" s="49" t="n">
        <f aca="false">N19/COLUMNS(B19:M19)</f>
        <v>0.166666666666667</v>
      </c>
    </row>
    <row r="20" s="61" customFormat="true" ht="13.5" hidden="false" customHeight="false" outlineLevel="0" collapsed="false">
      <c r="A20" s="62" t="s">
        <v>300</v>
      </c>
      <c r="B20" s="162" t="n">
        <f aca="false">SUMIFS(Transactions!$J:$J,Transactions!$G:$G,YearlyReport!$A20,Transactions!$B:$B,"&gt;="&amp;B$11,Transactions!$B:$B,"&lt;="&amp;B$12)-SUMIFS(Transactions!$I:$I,Transactions!$G:$G,YearlyReport!$A20,Transactions!$B:$B,"&gt;="&amp;B$11,Transactions!$B:$B,"&lt;="&amp;B$12)</f>
        <v>0</v>
      </c>
      <c r="C20" s="162" t="n">
        <f aca="false">SUMIFS(Transactions!$J:$J,Transactions!$G:$G,YearlyReport!$A20,Transactions!$B:$B,"&gt;="&amp;C$11,Transactions!$B:$B,"&lt;="&amp;C$12)-SUMIFS(Transactions!$I:$I,Transactions!$G:$G,YearlyReport!$A20,Transactions!$B:$B,"&gt;="&amp;C$11,Transactions!$B:$B,"&lt;="&amp;C$12)</f>
        <v>0</v>
      </c>
      <c r="D20" s="162" t="n">
        <f aca="false">SUMIFS(Transactions!$J:$J,Transactions!$G:$G,YearlyReport!$A20,Transactions!$B:$B,"&gt;="&amp;D$11,Transactions!$B:$B,"&lt;="&amp;D$12)-SUMIFS(Transactions!$I:$I,Transactions!$G:$G,YearlyReport!$A20,Transactions!$B:$B,"&gt;="&amp;D$11,Transactions!$B:$B,"&lt;="&amp;D$12)</f>
        <v>0</v>
      </c>
      <c r="E20" s="162" t="n">
        <f aca="false">SUMIFS(Transactions!$J:$J,Transactions!$G:$G,YearlyReport!$A20,Transactions!$B:$B,"&gt;="&amp;E$11,Transactions!$B:$B,"&lt;="&amp;E$12)-SUMIFS(Transactions!$I:$I,Transactions!$G:$G,YearlyReport!$A20,Transactions!$B:$B,"&gt;="&amp;E$11,Transactions!$B:$B,"&lt;="&amp;E$12)</f>
        <v>0</v>
      </c>
      <c r="F20" s="162" t="n">
        <f aca="false">SUMIFS(Transactions!$J:$J,Transactions!$G:$G,YearlyReport!$A20,Transactions!$B:$B,"&gt;="&amp;F$11,Transactions!$B:$B,"&lt;="&amp;F$12)-SUMIFS(Transactions!$I:$I,Transactions!$G:$G,YearlyReport!$A20,Transactions!$B:$B,"&gt;="&amp;F$11,Transactions!$B:$B,"&lt;="&amp;F$12)</f>
        <v>0</v>
      </c>
      <c r="G20" s="162" t="n">
        <f aca="false">SUMIFS(Transactions!$J:$J,Transactions!$G:$G,YearlyReport!$A20,Transactions!$B:$B,"&gt;="&amp;G$11,Transactions!$B:$B,"&lt;="&amp;G$12)-SUMIFS(Transactions!$I:$I,Transactions!$G:$G,YearlyReport!$A20,Transactions!$B:$B,"&gt;="&amp;G$11,Transactions!$B:$B,"&lt;="&amp;G$12)</f>
        <v>200</v>
      </c>
      <c r="H20" s="162" t="n">
        <f aca="false">SUMIFS(Transactions!$J:$J,Transactions!$G:$G,YearlyReport!$A20,Transactions!$B:$B,"&gt;="&amp;H$11,Transactions!$B:$B,"&lt;="&amp;H$12)-SUMIFS(Transactions!$I:$I,Transactions!$G:$G,YearlyReport!$A20,Transactions!$B:$B,"&gt;="&amp;H$11,Transactions!$B:$B,"&lt;="&amp;H$12)</f>
        <v>0</v>
      </c>
      <c r="I20" s="162" t="n">
        <f aca="false">SUMIFS(Transactions!$J:$J,Transactions!$G:$G,YearlyReport!$A20,Transactions!$B:$B,"&gt;="&amp;I$11,Transactions!$B:$B,"&lt;="&amp;I$12)-SUMIFS(Transactions!$I:$I,Transactions!$G:$G,YearlyReport!$A20,Transactions!$B:$B,"&gt;="&amp;I$11,Transactions!$B:$B,"&lt;="&amp;I$12)</f>
        <v>0</v>
      </c>
      <c r="J20" s="162" t="n">
        <f aca="false">SUMIFS(Transactions!$J:$J,Transactions!$G:$G,YearlyReport!$A20,Transactions!$B:$B,"&gt;="&amp;J$11,Transactions!$B:$B,"&lt;="&amp;J$12)-SUMIFS(Transactions!$I:$I,Transactions!$G:$G,YearlyReport!$A20,Transactions!$B:$B,"&gt;="&amp;J$11,Transactions!$B:$B,"&lt;="&amp;J$12)</f>
        <v>0</v>
      </c>
      <c r="K20" s="162" t="n">
        <f aca="false">SUMIFS(Transactions!$J:$J,Transactions!$G:$G,YearlyReport!$A20,Transactions!$B:$B,"&gt;="&amp;K$11,Transactions!$B:$B,"&lt;="&amp;K$12)-SUMIFS(Transactions!$I:$I,Transactions!$G:$G,YearlyReport!$A20,Transactions!$B:$B,"&gt;="&amp;K$11,Transactions!$B:$B,"&lt;="&amp;K$12)</f>
        <v>0</v>
      </c>
      <c r="L20" s="162" t="n">
        <f aca="false">SUMIFS(Transactions!$J:$J,Transactions!$G:$G,YearlyReport!$A20,Transactions!$B:$B,"&gt;="&amp;L$11,Transactions!$B:$B,"&lt;="&amp;L$12)-SUMIFS(Transactions!$I:$I,Transactions!$G:$G,YearlyReport!$A20,Transactions!$B:$B,"&gt;="&amp;L$11,Transactions!$B:$B,"&lt;="&amp;L$12)</f>
        <v>0</v>
      </c>
      <c r="M20" s="162" t="n">
        <f aca="false">SUMIFS(Transactions!$J:$J,Transactions!$G:$G,YearlyReport!$A20,Transactions!$B:$B,"&gt;="&amp;M$11,Transactions!$B:$B,"&lt;="&amp;M$12)-SUMIFS(Transactions!$I:$I,Transactions!$G:$G,YearlyReport!$A20,Transactions!$B:$B,"&gt;="&amp;M$11,Transactions!$B:$B,"&lt;="&amp;M$12)</f>
        <v>0</v>
      </c>
      <c r="N20" s="49" t="n">
        <f aca="false">SUM(B20:M20)</f>
        <v>200</v>
      </c>
      <c r="O20" s="49" t="n">
        <f aca="false">N20/COLUMNS(B20:M20)</f>
        <v>16.6666666666667</v>
      </c>
    </row>
    <row r="21" s="61" customFormat="true" ht="13.5" hidden="false" customHeight="false" outlineLevel="0" collapsed="false">
      <c r="A21" s="62" t="s">
        <v>301</v>
      </c>
      <c r="B21" s="162" t="n">
        <f aca="false">SUMIFS(Transactions!$J:$J,Transactions!$G:$G,YearlyReport!$A21,Transactions!$B:$B,"&gt;="&amp;B$11,Transactions!$B:$B,"&lt;="&amp;B$12)-SUMIFS(Transactions!$I:$I,Transactions!$G:$G,YearlyReport!$A21,Transactions!$B:$B,"&gt;="&amp;B$11,Transactions!$B:$B,"&lt;="&amp;B$12)</f>
        <v>0</v>
      </c>
      <c r="C21" s="162" t="n">
        <f aca="false">SUMIFS(Transactions!$J:$J,Transactions!$G:$G,YearlyReport!$A21,Transactions!$B:$B,"&gt;="&amp;C$11,Transactions!$B:$B,"&lt;="&amp;C$12)-SUMIFS(Transactions!$I:$I,Transactions!$G:$G,YearlyReport!$A21,Transactions!$B:$B,"&gt;="&amp;C$11,Transactions!$B:$B,"&lt;="&amp;C$12)</f>
        <v>0</v>
      </c>
      <c r="D21" s="162" t="n">
        <f aca="false">SUMIFS(Transactions!$J:$J,Transactions!$G:$G,YearlyReport!$A21,Transactions!$B:$B,"&gt;="&amp;D$11,Transactions!$B:$B,"&lt;="&amp;D$12)-SUMIFS(Transactions!$I:$I,Transactions!$G:$G,YearlyReport!$A21,Transactions!$B:$B,"&gt;="&amp;D$11,Transactions!$B:$B,"&lt;="&amp;D$12)</f>
        <v>0</v>
      </c>
      <c r="E21" s="162" t="n">
        <f aca="false">SUMIFS(Transactions!$J:$J,Transactions!$G:$G,YearlyReport!$A21,Transactions!$B:$B,"&gt;="&amp;E$11,Transactions!$B:$B,"&lt;="&amp;E$12)-SUMIFS(Transactions!$I:$I,Transactions!$G:$G,YearlyReport!$A21,Transactions!$B:$B,"&gt;="&amp;E$11,Transactions!$B:$B,"&lt;="&amp;E$12)</f>
        <v>0</v>
      </c>
      <c r="F21" s="162" t="n">
        <f aca="false">SUMIFS(Transactions!$J:$J,Transactions!$G:$G,YearlyReport!$A21,Transactions!$B:$B,"&gt;="&amp;F$11,Transactions!$B:$B,"&lt;="&amp;F$12)-SUMIFS(Transactions!$I:$I,Transactions!$G:$G,YearlyReport!$A21,Transactions!$B:$B,"&gt;="&amp;F$11,Transactions!$B:$B,"&lt;="&amp;F$12)</f>
        <v>0</v>
      </c>
      <c r="G21" s="162" t="n">
        <f aca="false">SUMIFS(Transactions!$J:$J,Transactions!$G:$G,YearlyReport!$A21,Transactions!$B:$B,"&gt;="&amp;G$11,Transactions!$B:$B,"&lt;="&amp;G$12)-SUMIFS(Transactions!$I:$I,Transactions!$G:$G,YearlyReport!$A21,Transactions!$B:$B,"&gt;="&amp;G$11,Transactions!$B:$B,"&lt;="&amp;G$12)</f>
        <v>0</v>
      </c>
      <c r="H21" s="162" t="n">
        <f aca="false">SUMIFS(Transactions!$J:$J,Transactions!$G:$G,YearlyReport!$A21,Transactions!$B:$B,"&gt;="&amp;H$11,Transactions!$B:$B,"&lt;="&amp;H$12)-SUMIFS(Transactions!$I:$I,Transactions!$G:$G,YearlyReport!$A21,Transactions!$B:$B,"&gt;="&amp;H$11,Transactions!$B:$B,"&lt;="&amp;H$12)</f>
        <v>0</v>
      </c>
      <c r="I21" s="162" t="n">
        <f aca="false">SUMIFS(Transactions!$J:$J,Transactions!$G:$G,YearlyReport!$A21,Transactions!$B:$B,"&gt;="&amp;I$11,Transactions!$B:$B,"&lt;="&amp;I$12)-SUMIFS(Transactions!$I:$I,Transactions!$G:$G,YearlyReport!$A21,Transactions!$B:$B,"&gt;="&amp;I$11,Transactions!$B:$B,"&lt;="&amp;I$12)</f>
        <v>0</v>
      </c>
      <c r="J21" s="162" t="n">
        <f aca="false">SUMIFS(Transactions!$J:$J,Transactions!$G:$G,YearlyReport!$A21,Transactions!$B:$B,"&gt;="&amp;J$11,Transactions!$B:$B,"&lt;="&amp;J$12)-SUMIFS(Transactions!$I:$I,Transactions!$G:$G,YearlyReport!$A21,Transactions!$B:$B,"&gt;="&amp;J$11,Transactions!$B:$B,"&lt;="&amp;J$12)</f>
        <v>0</v>
      </c>
      <c r="K21" s="162" t="n">
        <f aca="false">SUMIFS(Transactions!$J:$J,Transactions!$G:$G,YearlyReport!$A21,Transactions!$B:$B,"&gt;="&amp;K$11,Transactions!$B:$B,"&lt;="&amp;K$12)-SUMIFS(Transactions!$I:$I,Transactions!$G:$G,YearlyReport!$A21,Transactions!$B:$B,"&gt;="&amp;K$11,Transactions!$B:$B,"&lt;="&amp;K$12)</f>
        <v>0</v>
      </c>
      <c r="L21" s="162" t="n">
        <f aca="false">SUMIFS(Transactions!$J:$J,Transactions!$G:$G,YearlyReport!$A21,Transactions!$B:$B,"&gt;="&amp;L$11,Transactions!$B:$B,"&lt;="&amp;L$12)-SUMIFS(Transactions!$I:$I,Transactions!$G:$G,YearlyReport!$A21,Transactions!$B:$B,"&gt;="&amp;L$11,Transactions!$B:$B,"&lt;="&amp;L$12)</f>
        <v>0</v>
      </c>
      <c r="M21" s="162" t="n">
        <f aca="false">SUMIFS(Transactions!$J:$J,Transactions!$G:$G,YearlyReport!$A21,Transactions!$B:$B,"&gt;="&amp;M$11,Transactions!$B:$B,"&lt;="&amp;M$12)-SUMIFS(Transactions!$I:$I,Transactions!$G:$G,YearlyReport!$A21,Transactions!$B:$B,"&gt;="&amp;M$11,Transactions!$B:$B,"&lt;="&amp;M$12)</f>
        <v>0</v>
      </c>
      <c r="N21" s="49" t="n">
        <f aca="false">SUM(B21:M21)</f>
        <v>0</v>
      </c>
      <c r="O21" s="49" t="n">
        <f aca="false">N21/COLUMNS(B21:M21)</f>
        <v>0</v>
      </c>
    </row>
    <row r="22" s="61" customFormat="true" ht="13.5" hidden="false" customHeight="false" outlineLevel="0" collapsed="false">
      <c r="A22" s="62" t="s">
        <v>302</v>
      </c>
      <c r="B22" s="163" t="n">
        <f aca="false">SUMIFS(Transactions!$J:$J,Transactions!$G:$G,YearlyReport!$A22,Transactions!$B:$B,"&gt;="&amp;B$11,Transactions!$B:$B,"&lt;="&amp;B$12)-SUMIFS(Transactions!$I:$I,Transactions!$G:$G,YearlyReport!$A22,Transactions!$B:$B,"&gt;="&amp;B$11,Transactions!$B:$B,"&lt;="&amp;B$12)</f>
        <v>0</v>
      </c>
      <c r="C22" s="163" t="n">
        <f aca="false">SUMIFS(Transactions!$J:$J,Transactions!$G:$G,YearlyReport!$A22,Transactions!$B:$B,"&gt;="&amp;C$11,Transactions!$B:$B,"&lt;="&amp;C$12)-SUMIFS(Transactions!$I:$I,Transactions!$G:$G,YearlyReport!$A22,Transactions!$B:$B,"&gt;="&amp;C$11,Transactions!$B:$B,"&lt;="&amp;C$12)</f>
        <v>0</v>
      </c>
      <c r="D22" s="163" t="n">
        <f aca="false">SUMIFS(Transactions!$J:$J,Transactions!$G:$G,YearlyReport!$A22,Transactions!$B:$B,"&gt;="&amp;D$11,Transactions!$B:$B,"&lt;="&amp;D$12)-SUMIFS(Transactions!$I:$I,Transactions!$G:$G,YearlyReport!$A22,Transactions!$B:$B,"&gt;="&amp;D$11,Transactions!$B:$B,"&lt;="&amp;D$12)</f>
        <v>0</v>
      </c>
      <c r="E22" s="163" t="n">
        <f aca="false">SUMIFS(Transactions!$J:$J,Transactions!$G:$G,YearlyReport!$A22,Transactions!$B:$B,"&gt;="&amp;E$11,Transactions!$B:$B,"&lt;="&amp;E$12)-SUMIFS(Transactions!$I:$I,Transactions!$G:$G,YearlyReport!$A22,Transactions!$B:$B,"&gt;="&amp;E$11,Transactions!$B:$B,"&lt;="&amp;E$12)</f>
        <v>0</v>
      </c>
      <c r="F22" s="163" t="n">
        <f aca="false">SUMIFS(Transactions!$J:$J,Transactions!$G:$G,YearlyReport!$A22,Transactions!$B:$B,"&gt;="&amp;F$11,Transactions!$B:$B,"&lt;="&amp;F$12)-SUMIFS(Transactions!$I:$I,Transactions!$G:$G,YearlyReport!$A22,Transactions!$B:$B,"&gt;="&amp;F$11,Transactions!$B:$B,"&lt;="&amp;F$12)</f>
        <v>0</v>
      </c>
      <c r="G22" s="163" t="n">
        <f aca="false">SUMIFS(Transactions!$J:$J,Transactions!$G:$G,YearlyReport!$A22,Transactions!$B:$B,"&gt;="&amp;G$11,Transactions!$B:$B,"&lt;="&amp;G$12)-SUMIFS(Transactions!$I:$I,Transactions!$G:$G,YearlyReport!$A22,Transactions!$B:$B,"&gt;="&amp;G$11,Transactions!$B:$B,"&lt;="&amp;G$12)</f>
        <v>0</v>
      </c>
      <c r="H22" s="163" t="n">
        <f aca="false">SUMIFS(Transactions!$J:$J,Transactions!$G:$G,YearlyReport!$A22,Transactions!$B:$B,"&gt;="&amp;H$11,Transactions!$B:$B,"&lt;="&amp;H$12)-SUMIFS(Transactions!$I:$I,Transactions!$G:$G,YearlyReport!$A22,Transactions!$B:$B,"&gt;="&amp;H$11,Transactions!$B:$B,"&lt;="&amp;H$12)</f>
        <v>0</v>
      </c>
      <c r="I22" s="163" t="n">
        <f aca="false">SUMIFS(Transactions!$J:$J,Transactions!$G:$G,YearlyReport!$A22,Transactions!$B:$B,"&gt;="&amp;I$11,Transactions!$B:$B,"&lt;="&amp;I$12)-SUMIFS(Transactions!$I:$I,Transactions!$G:$G,YearlyReport!$A22,Transactions!$B:$B,"&gt;="&amp;I$11,Transactions!$B:$B,"&lt;="&amp;I$12)</f>
        <v>0</v>
      </c>
      <c r="J22" s="163" t="n">
        <f aca="false">SUMIFS(Transactions!$J:$J,Transactions!$G:$G,YearlyReport!$A22,Transactions!$B:$B,"&gt;="&amp;J$11,Transactions!$B:$B,"&lt;="&amp;J$12)-SUMIFS(Transactions!$I:$I,Transactions!$G:$G,YearlyReport!$A22,Transactions!$B:$B,"&gt;="&amp;J$11,Transactions!$B:$B,"&lt;="&amp;J$12)</f>
        <v>0</v>
      </c>
      <c r="K22" s="163" t="n">
        <f aca="false">SUMIFS(Transactions!$J:$J,Transactions!$G:$G,YearlyReport!$A22,Transactions!$B:$B,"&gt;="&amp;K$11,Transactions!$B:$B,"&lt;="&amp;K$12)-SUMIFS(Transactions!$I:$I,Transactions!$G:$G,YearlyReport!$A22,Transactions!$B:$B,"&gt;="&amp;K$11,Transactions!$B:$B,"&lt;="&amp;K$12)</f>
        <v>0</v>
      </c>
      <c r="L22" s="163" t="n">
        <f aca="false">SUMIFS(Transactions!$J:$J,Transactions!$G:$G,YearlyReport!$A22,Transactions!$B:$B,"&gt;="&amp;L$11,Transactions!$B:$B,"&lt;="&amp;L$12)-SUMIFS(Transactions!$I:$I,Transactions!$G:$G,YearlyReport!$A22,Transactions!$B:$B,"&gt;="&amp;L$11,Transactions!$B:$B,"&lt;="&amp;L$12)</f>
        <v>0</v>
      </c>
      <c r="M22" s="163" t="n">
        <f aca="false">SUMIFS(Transactions!$J:$J,Transactions!$G:$G,YearlyReport!$A22,Transactions!$B:$B,"&gt;="&amp;M$11,Transactions!$B:$B,"&lt;="&amp;M$12)-SUMIFS(Transactions!$I:$I,Transactions!$G:$G,YearlyReport!$A22,Transactions!$B:$B,"&gt;="&amp;M$11,Transactions!$B:$B,"&lt;="&amp;M$12)</f>
        <v>0</v>
      </c>
      <c r="N22" s="49" t="n">
        <f aca="false">SUM(B22:M22)</f>
        <v>0</v>
      </c>
      <c r="O22" s="49" t="n">
        <f aca="false">N22/COLUMNS(B22:M22)</f>
        <v>0</v>
      </c>
    </row>
    <row r="23" s="61" customFormat="true" ht="13.5" hidden="false" customHeight="false" outlineLevel="0" collapsed="false">
      <c r="A23" s="66" t="str">
        <f aca="false">"Total "&amp;A14</f>
        <v>Total INCOME</v>
      </c>
      <c r="B23" s="67" t="n">
        <f aca="false">SUM(B14:B22)</f>
        <v>0</v>
      </c>
      <c r="C23" s="67" t="n">
        <f aca="false">SUM(C14:C22)</f>
        <v>0</v>
      </c>
      <c r="D23" s="67" t="n">
        <f aca="false">SUM(D14:D22)</f>
        <v>5319.55</v>
      </c>
      <c r="E23" s="67" t="n">
        <f aca="false">SUM(E14:E22)</f>
        <v>1992.91</v>
      </c>
      <c r="F23" s="67" t="n">
        <f aca="false">SUM(F14:F22)</f>
        <v>1997.87</v>
      </c>
      <c r="G23" s="67" t="n">
        <f aca="false">SUM(G14:G22)</f>
        <v>2913.74</v>
      </c>
      <c r="H23" s="67" t="n">
        <f aca="false">SUM(H14:H22)</f>
        <v>0</v>
      </c>
      <c r="I23" s="67" t="n">
        <f aca="false">SUM(I14:I22)</f>
        <v>0</v>
      </c>
      <c r="J23" s="67" t="n">
        <f aca="false">SUM(J14:J22)</f>
        <v>0</v>
      </c>
      <c r="K23" s="67" t="n">
        <f aca="false">SUM(K14:K22)</f>
        <v>0</v>
      </c>
      <c r="L23" s="67" t="n">
        <f aca="false">SUM(L14:L22)</f>
        <v>0</v>
      </c>
      <c r="M23" s="67" t="n">
        <f aca="false">SUM(M14:M22)</f>
        <v>0</v>
      </c>
      <c r="N23" s="67" t="n">
        <f aca="false">SUM(B23:M23)</f>
        <v>12224.07</v>
      </c>
      <c r="O23" s="67" t="n">
        <f aca="false">N23/12</f>
        <v>1018.6725</v>
      </c>
    </row>
    <row r="24" s="61" customFormat="true" ht="13.5" hidden="false" customHeight="false" outlineLevel="0" collapsed="false">
      <c r="A24" s="62"/>
      <c r="B24" s="62"/>
      <c r="C24" s="62"/>
      <c r="D24" s="62"/>
      <c r="E24" s="62"/>
      <c r="F24" s="62"/>
      <c r="G24" s="62"/>
      <c r="H24" s="62"/>
      <c r="I24" s="62"/>
      <c r="J24" s="62"/>
      <c r="K24" s="62"/>
      <c r="L24" s="62"/>
      <c r="M24" s="62"/>
      <c r="N24" s="62"/>
      <c r="O24" s="62"/>
    </row>
    <row r="25" s="61" customFormat="true" ht="14.25" hidden="false" customHeight="false" outlineLevel="0" collapsed="false">
      <c r="A25" s="68" t="s">
        <v>303</v>
      </c>
      <c r="B25" s="69"/>
      <c r="C25" s="69"/>
      <c r="D25" s="69"/>
      <c r="E25" s="69"/>
      <c r="F25" s="69"/>
      <c r="G25" s="69"/>
      <c r="H25" s="69"/>
      <c r="I25" s="69"/>
      <c r="J25" s="69"/>
      <c r="K25" s="69"/>
      <c r="L25" s="69"/>
      <c r="M25" s="69"/>
      <c r="N25" s="69"/>
      <c r="O25" s="69"/>
    </row>
    <row r="26" s="61" customFormat="true" ht="13.5" hidden="false" customHeight="false" outlineLevel="0" collapsed="false">
      <c r="A26" s="62" t="s">
        <v>304</v>
      </c>
      <c r="B26" s="161" t="n">
        <f aca="false">-SUMIFS(Transactions!$J:$J,Transactions!$G:$G,YearlyReport!$A26,Transactions!$B:$B,"&gt;="&amp;B$11,Transactions!$B:$B,"&lt;="&amp;B$12)+SUMIFS(Transactions!$I:$I,Transactions!$G:$G,YearlyReport!$A26,Transactions!$B:$B,"&gt;="&amp;B$11,Transactions!$B:$B,"&lt;="&amp;B$12)</f>
        <v>0</v>
      </c>
      <c r="C26" s="161" t="n">
        <f aca="false">-SUMIFS(Transactions!$J:$J,Transactions!$G:$G,YearlyReport!$A26,Transactions!$B:$B,"&gt;="&amp;C$11,Transactions!$B:$B,"&lt;="&amp;C$12)+SUMIFS(Transactions!$I:$I,Transactions!$G:$G,YearlyReport!$A26,Transactions!$B:$B,"&gt;="&amp;C$11,Transactions!$B:$B,"&lt;="&amp;C$12)</f>
        <v>0</v>
      </c>
      <c r="D26" s="161" t="n">
        <f aca="false">-SUMIFS(Transactions!$J:$J,Transactions!$G:$G,YearlyReport!$A26,Transactions!$B:$B,"&gt;="&amp;D$11,Transactions!$B:$B,"&lt;="&amp;D$12)+SUMIFS(Transactions!$I:$I,Transactions!$G:$G,YearlyReport!$A26,Transactions!$B:$B,"&gt;="&amp;D$11,Transactions!$B:$B,"&lt;="&amp;D$12)</f>
        <v>0</v>
      </c>
      <c r="E26" s="161" t="n">
        <f aca="false">-SUMIFS(Transactions!$J:$J,Transactions!$G:$G,YearlyReport!$A26,Transactions!$B:$B,"&gt;="&amp;E$11,Transactions!$B:$B,"&lt;="&amp;E$12)+SUMIFS(Transactions!$I:$I,Transactions!$G:$G,YearlyReport!$A26,Transactions!$B:$B,"&gt;="&amp;E$11,Transactions!$B:$B,"&lt;="&amp;E$12)</f>
        <v>0</v>
      </c>
      <c r="F26" s="161" t="n">
        <f aca="false">-SUMIFS(Transactions!$J:$J,Transactions!$G:$G,YearlyReport!$A26,Transactions!$B:$B,"&gt;="&amp;F$11,Transactions!$B:$B,"&lt;="&amp;F$12)+SUMIFS(Transactions!$I:$I,Transactions!$G:$G,YearlyReport!$A26,Transactions!$B:$B,"&gt;="&amp;F$11,Transactions!$B:$B,"&lt;="&amp;F$12)</f>
        <v>0</v>
      </c>
      <c r="G26" s="161" t="n">
        <f aca="false">-SUMIFS(Transactions!$J:$J,Transactions!$G:$G,YearlyReport!$A26,Transactions!$B:$B,"&gt;="&amp;G$11,Transactions!$B:$B,"&lt;="&amp;G$12)+SUMIFS(Transactions!$I:$I,Transactions!$G:$G,YearlyReport!$A26,Transactions!$B:$B,"&gt;="&amp;G$11,Transactions!$B:$B,"&lt;="&amp;G$12)</f>
        <v>0</v>
      </c>
      <c r="H26" s="161" t="n">
        <f aca="false">-SUMIFS(Transactions!$J:$J,Transactions!$G:$G,YearlyReport!$A26,Transactions!$B:$B,"&gt;="&amp;H$11,Transactions!$B:$B,"&lt;="&amp;H$12)+SUMIFS(Transactions!$I:$I,Transactions!$G:$G,YearlyReport!$A26,Transactions!$B:$B,"&gt;="&amp;H$11,Transactions!$B:$B,"&lt;="&amp;H$12)</f>
        <v>0</v>
      </c>
      <c r="I26" s="161" t="n">
        <f aca="false">-SUMIFS(Transactions!$J:$J,Transactions!$G:$G,YearlyReport!$A26,Transactions!$B:$B,"&gt;="&amp;I$11,Transactions!$B:$B,"&lt;="&amp;I$12)+SUMIFS(Transactions!$I:$I,Transactions!$G:$G,YearlyReport!$A26,Transactions!$B:$B,"&gt;="&amp;I$11,Transactions!$B:$B,"&lt;="&amp;I$12)</f>
        <v>0</v>
      </c>
      <c r="J26" s="161" t="n">
        <f aca="false">-SUMIFS(Transactions!$J:$J,Transactions!$G:$G,YearlyReport!$A26,Transactions!$B:$B,"&gt;="&amp;J$11,Transactions!$B:$B,"&lt;="&amp;J$12)+SUMIFS(Transactions!$I:$I,Transactions!$G:$G,YearlyReport!$A26,Transactions!$B:$B,"&gt;="&amp;J$11,Transactions!$B:$B,"&lt;="&amp;J$12)</f>
        <v>0</v>
      </c>
      <c r="K26" s="161" t="n">
        <f aca="false">-SUMIFS(Transactions!$J:$J,Transactions!$G:$G,YearlyReport!$A26,Transactions!$B:$B,"&gt;="&amp;K$11,Transactions!$B:$B,"&lt;="&amp;K$12)+SUMIFS(Transactions!$I:$I,Transactions!$G:$G,YearlyReport!$A26,Transactions!$B:$B,"&gt;="&amp;K$11,Transactions!$B:$B,"&lt;="&amp;K$12)</f>
        <v>0</v>
      </c>
      <c r="L26" s="161" t="n">
        <f aca="false">-SUMIFS(Transactions!$J:$J,Transactions!$G:$G,YearlyReport!$A26,Transactions!$B:$B,"&gt;="&amp;L$11,Transactions!$B:$B,"&lt;="&amp;L$12)+SUMIFS(Transactions!$I:$I,Transactions!$G:$G,YearlyReport!$A26,Transactions!$B:$B,"&gt;="&amp;L$11,Transactions!$B:$B,"&lt;="&amp;L$12)</f>
        <v>0</v>
      </c>
      <c r="M26" s="161" t="n">
        <f aca="false">-SUMIFS(Transactions!$J:$J,Transactions!$G:$G,YearlyReport!$A26,Transactions!$B:$B,"&gt;="&amp;M$11,Transactions!$B:$B,"&lt;="&amp;M$12)+SUMIFS(Transactions!$I:$I,Transactions!$G:$G,YearlyReport!$A26,Transactions!$B:$B,"&gt;="&amp;M$11,Transactions!$B:$B,"&lt;="&amp;M$12)</f>
        <v>0</v>
      </c>
      <c r="N26" s="49" t="n">
        <f aca="false">SUM(B26:M26)</f>
        <v>0</v>
      </c>
      <c r="O26" s="49" t="n">
        <f aca="false">N26/COLUMNS(B26:M26)</f>
        <v>0</v>
      </c>
    </row>
    <row r="27" s="61" customFormat="true" ht="13.5" hidden="false" customHeight="false" outlineLevel="0" collapsed="false">
      <c r="A27" s="62" t="s">
        <v>305</v>
      </c>
      <c r="B27" s="162" t="n">
        <f aca="false">-SUMIFS(Transactions!$J:$J,Transactions!$G:$G,YearlyReport!$A27,Transactions!$B:$B,"&gt;="&amp;B$11,Transactions!$B:$B,"&lt;="&amp;B$12)+SUMIFS(Transactions!$I:$I,Transactions!$G:$G,YearlyReport!$A27,Transactions!$B:$B,"&gt;="&amp;B$11,Transactions!$B:$B,"&lt;="&amp;B$12)</f>
        <v>0</v>
      </c>
      <c r="C27" s="162" t="n">
        <f aca="false">-SUMIFS(Transactions!$J:$J,Transactions!$G:$G,YearlyReport!$A27,Transactions!$B:$B,"&gt;="&amp;C$11,Transactions!$B:$B,"&lt;="&amp;C$12)+SUMIFS(Transactions!$I:$I,Transactions!$G:$G,YearlyReport!$A27,Transactions!$B:$B,"&gt;="&amp;C$11,Transactions!$B:$B,"&lt;="&amp;C$12)</f>
        <v>0</v>
      </c>
      <c r="D27" s="162" t="n">
        <f aca="false">-SUMIFS(Transactions!$J:$J,Transactions!$G:$G,YearlyReport!$A27,Transactions!$B:$B,"&gt;="&amp;D$11,Transactions!$B:$B,"&lt;="&amp;D$12)+SUMIFS(Transactions!$I:$I,Transactions!$G:$G,YearlyReport!$A27,Transactions!$B:$B,"&gt;="&amp;D$11,Transactions!$B:$B,"&lt;="&amp;D$12)</f>
        <v>0</v>
      </c>
      <c r="E27" s="162" t="n">
        <f aca="false">-SUMIFS(Transactions!$J:$J,Transactions!$G:$G,YearlyReport!$A27,Transactions!$B:$B,"&gt;="&amp;E$11,Transactions!$B:$B,"&lt;="&amp;E$12)+SUMIFS(Transactions!$I:$I,Transactions!$G:$G,YearlyReport!$A27,Transactions!$B:$B,"&gt;="&amp;E$11,Transactions!$B:$B,"&lt;="&amp;E$12)</f>
        <v>0</v>
      </c>
      <c r="F27" s="162" t="n">
        <f aca="false">-SUMIFS(Transactions!$J:$J,Transactions!$G:$G,YearlyReport!$A27,Transactions!$B:$B,"&gt;="&amp;F$11,Transactions!$B:$B,"&lt;="&amp;F$12)+SUMIFS(Transactions!$I:$I,Transactions!$G:$G,YearlyReport!$A27,Transactions!$B:$B,"&gt;="&amp;F$11,Transactions!$B:$B,"&lt;="&amp;F$12)</f>
        <v>0</v>
      </c>
      <c r="G27" s="162" t="n">
        <f aca="false">-SUMIFS(Transactions!$J:$J,Transactions!$G:$G,YearlyReport!$A27,Transactions!$B:$B,"&gt;="&amp;G$11,Transactions!$B:$B,"&lt;="&amp;G$12)+SUMIFS(Transactions!$I:$I,Transactions!$G:$G,YearlyReport!$A27,Transactions!$B:$B,"&gt;="&amp;G$11,Transactions!$B:$B,"&lt;="&amp;G$12)</f>
        <v>0</v>
      </c>
      <c r="H27" s="162" t="n">
        <f aca="false">-SUMIFS(Transactions!$J:$J,Transactions!$G:$G,YearlyReport!$A27,Transactions!$B:$B,"&gt;="&amp;H$11,Transactions!$B:$B,"&lt;="&amp;H$12)+SUMIFS(Transactions!$I:$I,Transactions!$G:$G,YearlyReport!$A27,Transactions!$B:$B,"&gt;="&amp;H$11,Transactions!$B:$B,"&lt;="&amp;H$12)</f>
        <v>0</v>
      </c>
      <c r="I27" s="162" t="n">
        <f aca="false">-SUMIFS(Transactions!$J:$J,Transactions!$G:$G,YearlyReport!$A27,Transactions!$B:$B,"&gt;="&amp;I$11,Transactions!$B:$B,"&lt;="&amp;I$12)+SUMIFS(Transactions!$I:$I,Transactions!$G:$G,YearlyReport!$A27,Transactions!$B:$B,"&gt;="&amp;I$11,Transactions!$B:$B,"&lt;="&amp;I$12)</f>
        <v>0</v>
      </c>
      <c r="J27" s="162" t="n">
        <f aca="false">-SUMIFS(Transactions!$J:$J,Transactions!$G:$G,YearlyReport!$A27,Transactions!$B:$B,"&gt;="&amp;J$11,Transactions!$B:$B,"&lt;="&amp;J$12)+SUMIFS(Transactions!$I:$I,Transactions!$G:$G,YearlyReport!$A27,Transactions!$B:$B,"&gt;="&amp;J$11,Transactions!$B:$B,"&lt;="&amp;J$12)</f>
        <v>0</v>
      </c>
      <c r="K27" s="162" t="n">
        <f aca="false">-SUMIFS(Transactions!$J:$J,Transactions!$G:$G,YearlyReport!$A27,Transactions!$B:$B,"&gt;="&amp;K$11,Transactions!$B:$B,"&lt;="&amp;K$12)+SUMIFS(Transactions!$I:$I,Transactions!$G:$G,YearlyReport!$A27,Transactions!$B:$B,"&gt;="&amp;K$11,Transactions!$B:$B,"&lt;="&amp;K$12)</f>
        <v>0</v>
      </c>
      <c r="L27" s="162" t="n">
        <f aca="false">-SUMIFS(Transactions!$J:$J,Transactions!$G:$G,YearlyReport!$A27,Transactions!$B:$B,"&gt;="&amp;L$11,Transactions!$B:$B,"&lt;="&amp;L$12)+SUMIFS(Transactions!$I:$I,Transactions!$G:$G,YearlyReport!$A27,Transactions!$B:$B,"&gt;="&amp;L$11,Transactions!$B:$B,"&lt;="&amp;L$12)</f>
        <v>0</v>
      </c>
      <c r="M27" s="162" t="n">
        <f aca="false">-SUMIFS(Transactions!$J:$J,Transactions!$G:$G,YearlyReport!$A27,Transactions!$B:$B,"&gt;="&amp;M$11,Transactions!$B:$B,"&lt;="&amp;M$12)+SUMIFS(Transactions!$I:$I,Transactions!$G:$G,YearlyReport!$A27,Transactions!$B:$B,"&gt;="&amp;M$11,Transactions!$B:$B,"&lt;="&amp;M$12)</f>
        <v>0</v>
      </c>
      <c r="N27" s="49" t="n">
        <f aca="false">SUM(B27:M27)</f>
        <v>0</v>
      </c>
      <c r="O27" s="49" t="n">
        <f aca="false">N27/COLUMNS(B27:M27)</f>
        <v>0</v>
      </c>
    </row>
    <row r="28" s="61" customFormat="true" ht="13.5" hidden="false" customHeight="false" outlineLevel="0" collapsed="false">
      <c r="A28" s="62" t="s">
        <v>306</v>
      </c>
      <c r="B28" s="162" t="n">
        <f aca="false">-SUMIFS(Transactions!$J:$J,Transactions!$G:$G,YearlyReport!$A28,Transactions!$B:$B,"&gt;="&amp;B$11,Transactions!$B:$B,"&lt;="&amp;B$12)+SUMIFS(Transactions!$I:$I,Transactions!$G:$G,YearlyReport!$A28,Transactions!$B:$B,"&gt;="&amp;B$11,Transactions!$B:$B,"&lt;="&amp;B$12)</f>
        <v>0</v>
      </c>
      <c r="C28" s="162" t="n">
        <f aca="false">-SUMIFS(Transactions!$J:$J,Transactions!$G:$G,YearlyReport!$A28,Transactions!$B:$B,"&gt;="&amp;C$11,Transactions!$B:$B,"&lt;="&amp;C$12)+SUMIFS(Transactions!$I:$I,Transactions!$G:$G,YearlyReport!$A28,Transactions!$B:$B,"&gt;="&amp;C$11,Transactions!$B:$B,"&lt;="&amp;C$12)</f>
        <v>0</v>
      </c>
      <c r="D28" s="162" t="n">
        <f aca="false">-SUMIFS(Transactions!$J:$J,Transactions!$G:$G,YearlyReport!$A28,Transactions!$B:$B,"&gt;="&amp;D$11,Transactions!$B:$B,"&lt;="&amp;D$12)+SUMIFS(Transactions!$I:$I,Transactions!$G:$G,YearlyReport!$A28,Transactions!$B:$B,"&gt;="&amp;D$11,Transactions!$B:$B,"&lt;="&amp;D$12)</f>
        <v>0</v>
      </c>
      <c r="E28" s="162" t="n">
        <f aca="false">-SUMIFS(Transactions!$J:$J,Transactions!$G:$G,YearlyReport!$A28,Transactions!$B:$B,"&gt;="&amp;E$11,Transactions!$B:$B,"&lt;="&amp;E$12)+SUMIFS(Transactions!$I:$I,Transactions!$G:$G,YearlyReport!$A28,Transactions!$B:$B,"&gt;="&amp;E$11,Transactions!$B:$B,"&lt;="&amp;E$12)</f>
        <v>0</v>
      </c>
      <c r="F28" s="162" t="n">
        <f aca="false">-SUMIFS(Transactions!$J:$J,Transactions!$G:$G,YearlyReport!$A28,Transactions!$B:$B,"&gt;="&amp;F$11,Transactions!$B:$B,"&lt;="&amp;F$12)+SUMIFS(Transactions!$I:$I,Transactions!$G:$G,YearlyReport!$A28,Transactions!$B:$B,"&gt;="&amp;F$11,Transactions!$B:$B,"&lt;="&amp;F$12)</f>
        <v>0</v>
      </c>
      <c r="G28" s="162" t="n">
        <f aca="false">-SUMIFS(Transactions!$J:$J,Transactions!$G:$G,YearlyReport!$A28,Transactions!$B:$B,"&gt;="&amp;G$11,Transactions!$B:$B,"&lt;="&amp;G$12)+SUMIFS(Transactions!$I:$I,Transactions!$G:$G,YearlyReport!$A28,Transactions!$B:$B,"&gt;="&amp;G$11,Transactions!$B:$B,"&lt;="&amp;G$12)</f>
        <v>0</v>
      </c>
      <c r="H28" s="162" t="n">
        <f aca="false">-SUMIFS(Transactions!$J:$J,Transactions!$G:$G,YearlyReport!$A28,Transactions!$B:$B,"&gt;="&amp;H$11,Transactions!$B:$B,"&lt;="&amp;H$12)+SUMIFS(Transactions!$I:$I,Transactions!$G:$G,YearlyReport!$A28,Transactions!$B:$B,"&gt;="&amp;H$11,Transactions!$B:$B,"&lt;="&amp;H$12)</f>
        <v>0</v>
      </c>
      <c r="I28" s="162" t="n">
        <f aca="false">-SUMIFS(Transactions!$J:$J,Transactions!$G:$G,YearlyReport!$A28,Transactions!$B:$B,"&gt;="&amp;I$11,Transactions!$B:$B,"&lt;="&amp;I$12)+SUMIFS(Transactions!$I:$I,Transactions!$G:$G,YearlyReport!$A28,Transactions!$B:$B,"&gt;="&amp;I$11,Transactions!$B:$B,"&lt;="&amp;I$12)</f>
        <v>0</v>
      </c>
      <c r="J28" s="162" t="n">
        <f aca="false">-SUMIFS(Transactions!$J:$J,Transactions!$G:$G,YearlyReport!$A28,Transactions!$B:$B,"&gt;="&amp;J$11,Transactions!$B:$B,"&lt;="&amp;J$12)+SUMIFS(Transactions!$I:$I,Transactions!$G:$G,YearlyReport!$A28,Transactions!$B:$B,"&gt;="&amp;J$11,Transactions!$B:$B,"&lt;="&amp;J$12)</f>
        <v>0</v>
      </c>
      <c r="K28" s="162" t="n">
        <f aca="false">-SUMIFS(Transactions!$J:$J,Transactions!$G:$G,YearlyReport!$A28,Transactions!$B:$B,"&gt;="&amp;K$11,Transactions!$B:$B,"&lt;="&amp;K$12)+SUMIFS(Transactions!$I:$I,Transactions!$G:$G,YearlyReport!$A28,Transactions!$B:$B,"&gt;="&amp;K$11,Transactions!$B:$B,"&lt;="&amp;K$12)</f>
        <v>0</v>
      </c>
      <c r="L28" s="162" t="n">
        <f aca="false">-SUMIFS(Transactions!$J:$J,Transactions!$G:$G,YearlyReport!$A28,Transactions!$B:$B,"&gt;="&amp;L$11,Transactions!$B:$B,"&lt;="&amp;L$12)+SUMIFS(Transactions!$I:$I,Transactions!$G:$G,YearlyReport!$A28,Transactions!$B:$B,"&gt;="&amp;L$11,Transactions!$B:$B,"&lt;="&amp;L$12)</f>
        <v>0</v>
      </c>
      <c r="M28" s="162" t="n">
        <f aca="false">-SUMIFS(Transactions!$J:$J,Transactions!$G:$G,YearlyReport!$A28,Transactions!$B:$B,"&gt;="&amp;M$11,Transactions!$B:$B,"&lt;="&amp;M$12)+SUMIFS(Transactions!$I:$I,Transactions!$G:$G,YearlyReport!$A28,Transactions!$B:$B,"&gt;="&amp;M$11,Transactions!$B:$B,"&lt;="&amp;M$12)</f>
        <v>0</v>
      </c>
      <c r="N28" s="49" t="n">
        <f aca="false">SUM(B28:M28)</f>
        <v>0</v>
      </c>
      <c r="O28" s="49" t="n">
        <f aca="false">N28/COLUMNS(B28:M28)</f>
        <v>0</v>
      </c>
    </row>
    <row r="29" s="61" customFormat="true" ht="13.5" hidden="false" customHeight="false" outlineLevel="0" collapsed="false">
      <c r="A29" s="62" t="s">
        <v>307</v>
      </c>
      <c r="B29" s="162" t="n">
        <f aca="false">-SUMIFS(Transactions!$J:$J,Transactions!$G:$G,YearlyReport!$A29,Transactions!$B:$B,"&gt;="&amp;B$11,Transactions!$B:$B,"&lt;="&amp;B$12)+SUMIFS(Transactions!$I:$I,Transactions!$G:$G,YearlyReport!$A29,Transactions!$B:$B,"&gt;="&amp;B$11,Transactions!$B:$B,"&lt;="&amp;B$12)</f>
        <v>0</v>
      </c>
      <c r="C29" s="162" t="n">
        <f aca="false">-SUMIFS(Transactions!$J:$J,Transactions!$G:$G,YearlyReport!$A29,Transactions!$B:$B,"&gt;="&amp;C$11,Transactions!$B:$B,"&lt;="&amp;C$12)+SUMIFS(Transactions!$I:$I,Transactions!$G:$G,YearlyReport!$A29,Transactions!$B:$B,"&gt;="&amp;C$11,Transactions!$B:$B,"&lt;="&amp;C$12)</f>
        <v>0</v>
      </c>
      <c r="D29" s="162" t="n">
        <f aca="false">-SUMIFS(Transactions!$J:$J,Transactions!$G:$G,YearlyReport!$A29,Transactions!$B:$B,"&gt;="&amp;D$11,Transactions!$B:$B,"&lt;="&amp;D$12)+SUMIFS(Transactions!$I:$I,Transactions!$G:$G,YearlyReport!$A29,Transactions!$B:$B,"&gt;="&amp;D$11,Transactions!$B:$B,"&lt;="&amp;D$12)</f>
        <v>0</v>
      </c>
      <c r="E29" s="162" t="n">
        <f aca="false">-SUMIFS(Transactions!$J:$J,Transactions!$G:$G,YearlyReport!$A29,Transactions!$B:$B,"&gt;="&amp;E$11,Transactions!$B:$B,"&lt;="&amp;E$12)+SUMIFS(Transactions!$I:$I,Transactions!$G:$G,YearlyReport!$A29,Transactions!$B:$B,"&gt;="&amp;E$11,Transactions!$B:$B,"&lt;="&amp;E$12)</f>
        <v>0</v>
      </c>
      <c r="F29" s="162" t="n">
        <f aca="false">-SUMIFS(Transactions!$J:$J,Transactions!$G:$G,YearlyReport!$A29,Transactions!$B:$B,"&gt;="&amp;F$11,Transactions!$B:$B,"&lt;="&amp;F$12)+SUMIFS(Transactions!$I:$I,Transactions!$G:$G,YearlyReport!$A29,Transactions!$B:$B,"&gt;="&amp;F$11,Transactions!$B:$B,"&lt;="&amp;F$12)</f>
        <v>0</v>
      </c>
      <c r="G29" s="162" t="n">
        <f aca="false">-SUMIFS(Transactions!$J:$J,Transactions!$G:$G,YearlyReport!$A29,Transactions!$B:$B,"&gt;="&amp;G$11,Transactions!$B:$B,"&lt;="&amp;G$12)+SUMIFS(Transactions!$I:$I,Transactions!$G:$G,YearlyReport!$A29,Transactions!$B:$B,"&gt;="&amp;G$11,Transactions!$B:$B,"&lt;="&amp;G$12)</f>
        <v>0</v>
      </c>
      <c r="H29" s="162" t="n">
        <f aca="false">-SUMIFS(Transactions!$J:$J,Transactions!$G:$G,YearlyReport!$A29,Transactions!$B:$B,"&gt;="&amp;H$11,Transactions!$B:$B,"&lt;="&amp;H$12)+SUMIFS(Transactions!$I:$I,Transactions!$G:$G,YearlyReport!$A29,Transactions!$B:$B,"&gt;="&amp;H$11,Transactions!$B:$B,"&lt;="&amp;H$12)</f>
        <v>0</v>
      </c>
      <c r="I29" s="162" t="n">
        <f aca="false">-SUMIFS(Transactions!$J:$J,Transactions!$G:$G,YearlyReport!$A29,Transactions!$B:$B,"&gt;="&amp;I$11,Transactions!$B:$B,"&lt;="&amp;I$12)+SUMIFS(Transactions!$I:$I,Transactions!$G:$G,YearlyReport!$A29,Transactions!$B:$B,"&gt;="&amp;I$11,Transactions!$B:$B,"&lt;="&amp;I$12)</f>
        <v>0</v>
      </c>
      <c r="J29" s="162" t="n">
        <f aca="false">-SUMIFS(Transactions!$J:$J,Transactions!$G:$G,YearlyReport!$A29,Transactions!$B:$B,"&gt;="&amp;J$11,Transactions!$B:$B,"&lt;="&amp;J$12)+SUMIFS(Transactions!$I:$I,Transactions!$G:$G,YearlyReport!$A29,Transactions!$B:$B,"&gt;="&amp;J$11,Transactions!$B:$B,"&lt;="&amp;J$12)</f>
        <v>0</v>
      </c>
      <c r="K29" s="162" t="n">
        <f aca="false">-SUMIFS(Transactions!$J:$J,Transactions!$G:$G,YearlyReport!$A29,Transactions!$B:$B,"&gt;="&amp;K$11,Transactions!$B:$B,"&lt;="&amp;K$12)+SUMIFS(Transactions!$I:$I,Transactions!$G:$G,YearlyReport!$A29,Transactions!$B:$B,"&gt;="&amp;K$11,Transactions!$B:$B,"&lt;="&amp;K$12)</f>
        <v>0</v>
      </c>
      <c r="L29" s="162" t="n">
        <f aca="false">-SUMIFS(Transactions!$J:$J,Transactions!$G:$G,YearlyReport!$A29,Transactions!$B:$B,"&gt;="&amp;L$11,Transactions!$B:$B,"&lt;="&amp;L$12)+SUMIFS(Transactions!$I:$I,Transactions!$G:$G,YearlyReport!$A29,Transactions!$B:$B,"&gt;="&amp;L$11,Transactions!$B:$B,"&lt;="&amp;L$12)</f>
        <v>0</v>
      </c>
      <c r="M29" s="162" t="n">
        <f aca="false">-SUMIFS(Transactions!$J:$J,Transactions!$G:$G,YearlyReport!$A29,Transactions!$B:$B,"&gt;="&amp;M$11,Transactions!$B:$B,"&lt;="&amp;M$12)+SUMIFS(Transactions!$I:$I,Transactions!$G:$G,YearlyReport!$A29,Transactions!$B:$B,"&gt;="&amp;M$11,Transactions!$B:$B,"&lt;="&amp;M$12)</f>
        <v>0</v>
      </c>
      <c r="N29" s="49" t="n">
        <f aca="false">SUM(B29:M29)</f>
        <v>0</v>
      </c>
      <c r="O29" s="49" t="n">
        <f aca="false">N29/COLUMNS(B29:M29)</f>
        <v>0</v>
      </c>
    </row>
    <row r="30" s="61" customFormat="true" ht="13.5" hidden="false" customHeight="false" outlineLevel="0" collapsed="false">
      <c r="A30" s="62" t="s">
        <v>310</v>
      </c>
      <c r="B30" s="162" t="n">
        <f aca="false">-SUMIFS(Transactions!$J:$J,Transactions!$G:$G,YearlyReport!$A30,Transactions!$B:$B,"&gt;="&amp;B$11,Transactions!$B:$B,"&lt;="&amp;B$12)+SUMIFS(Transactions!$I:$I,Transactions!$G:$G,YearlyReport!$A30,Transactions!$B:$B,"&gt;="&amp;B$11,Transactions!$B:$B,"&lt;="&amp;B$12)</f>
        <v>0</v>
      </c>
      <c r="C30" s="162" t="n">
        <f aca="false">-SUMIFS(Transactions!$J:$J,Transactions!$G:$G,YearlyReport!$A30,Transactions!$B:$B,"&gt;="&amp;C$11,Transactions!$B:$B,"&lt;="&amp;C$12)+SUMIFS(Transactions!$I:$I,Transactions!$G:$G,YearlyReport!$A30,Transactions!$B:$B,"&gt;="&amp;C$11,Transactions!$B:$B,"&lt;="&amp;C$12)</f>
        <v>0</v>
      </c>
      <c r="D30" s="162" t="n">
        <f aca="false">-SUMIFS(Transactions!$J:$J,Transactions!$G:$G,YearlyReport!$A30,Transactions!$B:$B,"&gt;="&amp;D$11,Transactions!$B:$B,"&lt;="&amp;D$12)+SUMIFS(Transactions!$I:$I,Transactions!$G:$G,YearlyReport!$A30,Transactions!$B:$B,"&gt;="&amp;D$11,Transactions!$B:$B,"&lt;="&amp;D$12)</f>
        <v>0</v>
      </c>
      <c r="E30" s="162" t="n">
        <f aca="false">-SUMIFS(Transactions!$J:$J,Transactions!$G:$G,YearlyReport!$A30,Transactions!$B:$B,"&gt;="&amp;E$11,Transactions!$B:$B,"&lt;="&amp;E$12)+SUMIFS(Transactions!$I:$I,Transactions!$G:$G,YearlyReport!$A30,Transactions!$B:$B,"&gt;="&amp;E$11,Transactions!$B:$B,"&lt;="&amp;E$12)</f>
        <v>0</v>
      </c>
      <c r="F30" s="162" t="n">
        <f aca="false">-SUMIFS(Transactions!$J:$J,Transactions!$G:$G,YearlyReport!$A30,Transactions!$B:$B,"&gt;="&amp;F$11,Transactions!$B:$B,"&lt;="&amp;F$12)+SUMIFS(Transactions!$I:$I,Transactions!$G:$G,YearlyReport!$A30,Transactions!$B:$B,"&gt;="&amp;F$11,Transactions!$B:$B,"&lt;="&amp;F$12)</f>
        <v>0</v>
      </c>
      <c r="G30" s="162" t="n">
        <f aca="false">-SUMIFS(Transactions!$J:$J,Transactions!$G:$G,YearlyReport!$A30,Transactions!$B:$B,"&gt;="&amp;G$11,Transactions!$B:$B,"&lt;="&amp;G$12)+SUMIFS(Transactions!$I:$I,Transactions!$G:$G,YearlyReport!$A30,Transactions!$B:$B,"&gt;="&amp;G$11,Transactions!$B:$B,"&lt;="&amp;G$12)</f>
        <v>0</v>
      </c>
      <c r="H30" s="162" t="n">
        <f aca="false">-SUMIFS(Transactions!$J:$J,Transactions!$G:$G,YearlyReport!$A30,Transactions!$B:$B,"&gt;="&amp;H$11,Transactions!$B:$B,"&lt;="&amp;H$12)+SUMIFS(Transactions!$I:$I,Transactions!$G:$G,YearlyReport!$A30,Transactions!$B:$B,"&gt;="&amp;H$11,Transactions!$B:$B,"&lt;="&amp;H$12)</f>
        <v>0</v>
      </c>
      <c r="I30" s="162" t="n">
        <f aca="false">-SUMIFS(Transactions!$J:$J,Transactions!$G:$G,YearlyReport!$A30,Transactions!$B:$B,"&gt;="&amp;I$11,Transactions!$B:$B,"&lt;="&amp;I$12)+SUMIFS(Transactions!$I:$I,Transactions!$G:$G,YearlyReport!$A30,Transactions!$B:$B,"&gt;="&amp;I$11,Transactions!$B:$B,"&lt;="&amp;I$12)</f>
        <v>0</v>
      </c>
      <c r="J30" s="162" t="n">
        <f aca="false">-SUMIFS(Transactions!$J:$J,Transactions!$G:$G,YearlyReport!$A30,Transactions!$B:$B,"&gt;="&amp;J$11,Transactions!$B:$B,"&lt;="&amp;J$12)+SUMIFS(Transactions!$I:$I,Transactions!$G:$G,YearlyReport!$A30,Transactions!$B:$B,"&gt;="&amp;J$11,Transactions!$B:$B,"&lt;="&amp;J$12)</f>
        <v>0</v>
      </c>
      <c r="K30" s="162" t="n">
        <f aca="false">-SUMIFS(Transactions!$J:$J,Transactions!$G:$G,YearlyReport!$A30,Transactions!$B:$B,"&gt;="&amp;K$11,Transactions!$B:$B,"&lt;="&amp;K$12)+SUMIFS(Transactions!$I:$I,Transactions!$G:$G,YearlyReport!$A30,Transactions!$B:$B,"&gt;="&amp;K$11,Transactions!$B:$B,"&lt;="&amp;K$12)</f>
        <v>0</v>
      </c>
      <c r="L30" s="162" t="n">
        <f aca="false">-SUMIFS(Transactions!$J:$J,Transactions!$G:$G,YearlyReport!$A30,Transactions!$B:$B,"&gt;="&amp;L$11,Transactions!$B:$B,"&lt;="&amp;L$12)+SUMIFS(Transactions!$I:$I,Transactions!$G:$G,YearlyReport!$A30,Transactions!$B:$B,"&gt;="&amp;L$11,Transactions!$B:$B,"&lt;="&amp;L$12)</f>
        <v>0</v>
      </c>
      <c r="M30" s="162" t="n">
        <f aca="false">-SUMIFS(Transactions!$J:$J,Transactions!$G:$G,YearlyReport!$A30,Transactions!$B:$B,"&gt;="&amp;M$11,Transactions!$B:$B,"&lt;="&amp;M$12)+SUMIFS(Transactions!$I:$I,Transactions!$G:$G,YearlyReport!$A30,Transactions!$B:$B,"&gt;="&amp;M$11,Transactions!$B:$B,"&lt;="&amp;M$12)</f>
        <v>0</v>
      </c>
      <c r="N30" s="49" t="n">
        <f aca="false">SUM(B30:M30)</f>
        <v>0</v>
      </c>
      <c r="O30" s="49" t="n">
        <f aca="false">N30/COLUMNS(B30:M30)</f>
        <v>0</v>
      </c>
    </row>
    <row r="31" s="61" customFormat="true" ht="13.5" hidden="false" customHeight="false" outlineLevel="0" collapsed="false">
      <c r="A31" s="62" t="s">
        <v>308</v>
      </c>
      <c r="B31" s="162"/>
      <c r="C31" s="162"/>
      <c r="D31" s="162"/>
      <c r="E31" s="162"/>
      <c r="F31" s="162"/>
      <c r="G31" s="162"/>
      <c r="H31" s="162"/>
      <c r="I31" s="162"/>
      <c r="J31" s="162"/>
      <c r="K31" s="162"/>
      <c r="L31" s="162"/>
      <c r="M31" s="162"/>
      <c r="N31" s="49"/>
      <c r="O31" s="49"/>
    </row>
    <row r="32" s="61" customFormat="true" ht="13.5" hidden="false" customHeight="false" outlineLevel="0" collapsed="false">
      <c r="A32" s="62" t="s">
        <v>309</v>
      </c>
      <c r="B32" s="162"/>
      <c r="C32" s="162"/>
      <c r="D32" s="162"/>
      <c r="E32" s="162"/>
      <c r="F32" s="162"/>
      <c r="G32" s="162"/>
      <c r="H32" s="162"/>
      <c r="I32" s="162"/>
      <c r="J32" s="162"/>
      <c r="K32" s="162"/>
      <c r="L32" s="162"/>
      <c r="M32" s="162"/>
      <c r="N32" s="49"/>
      <c r="O32" s="49"/>
    </row>
    <row r="33" s="61" customFormat="true" ht="13.5" hidden="false" customHeight="false" outlineLevel="0" collapsed="false">
      <c r="A33" s="62" t="s">
        <v>311</v>
      </c>
      <c r="B33" s="163" t="n">
        <f aca="false">-SUMIFS(Transactions!$J:$J,Transactions!$G:$G,YearlyReport!$A33,Transactions!$B:$B,"&gt;="&amp;B$11,Transactions!$B:$B,"&lt;="&amp;B$12)+SUMIFS(Transactions!$I:$I,Transactions!$G:$G,YearlyReport!$A33,Transactions!$B:$B,"&gt;="&amp;B$11,Transactions!$B:$B,"&lt;="&amp;B$12)</f>
        <v>0</v>
      </c>
      <c r="C33" s="163" t="n">
        <f aca="false">-SUMIFS(Transactions!$J:$J,Transactions!$G:$G,YearlyReport!$A33,Transactions!$B:$B,"&gt;="&amp;C$11,Transactions!$B:$B,"&lt;="&amp;C$12)+SUMIFS(Transactions!$I:$I,Transactions!$G:$G,YearlyReport!$A33,Transactions!$B:$B,"&gt;="&amp;C$11,Transactions!$B:$B,"&lt;="&amp;C$12)</f>
        <v>0</v>
      </c>
      <c r="D33" s="163" t="n">
        <f aca="false">-SUMIFS(Transactions!$J:$J,Transactions!$G:$G,YearlyReport!$A33,Transactions!$B:$B,"&gt;="&amp;D$11,Transactions!$B:$B,"&lt;="&amp;D$12)+SUMIFS(Transactions!$I:$I,Transactions!$G:$G,YearlyReport!$A33,Transactions!$B:$B,"&gt;="&amp;D$11,Transactions!$B:$B,"&lt;="&amp;D$12)</f>
        <v>0</v>
      </c>
      <c r="E33" s="163" t="n">
        <f aca="false">-SUMIFS(Transactions!$J:$J,Transactions!$G:$G,YearlyReport!$A33,Transactions!$B:$B,"&gt;="&amp;E$11,Transactions!$B:$B,"&lt;="&amp;E$12)+SUMIFS(Transactions!$I:$I,Transactions!$G:$G,YearlyReport!$A33,Transactions!$B:$B,"&gt;="&amp;E$11,Transactions!$B:$B,"&lt;="&amp;E$12)</f>
        <v>0</v>
      </c>
      <c r="F33" s="163" t="n">
        <f aca="false">-SUMIFS(Transactions!$J:$J,Transactions!$G:$G,YearlyReport!$A33,Transactions!$B:$B,"&gt;="&amp;F$11,Transactions!$B:$B,"&lt;="&amp;F$12)+SUMIFS(Transactions!$I:$I,Transactions!$G:$G,YearlyReport!$A33,Transactions!$B:$B,"&gt;="&amp;F$11,Transactions!$B:$B,"&lt;="&amp;F$12)</f>
        <v>0</v>
      </c>
      <c r="G33" s="163" t="n">
        <f aca="false">-SUMIFS(Transactions!$J:$J,Transactions!$G:$G,YearlyReport!$A33,Transactions!$B:$B,"&gt;="&amp;G$11,Transactions!$B:$B,"&lt;="&amp;G$12)+SUMIFS(Transactions!$I:$I,Transactions!$G:$G,YearlyReport!$A33,Transactions!$B:$B,"&gt;="&amp;G$11,Transactions!$B:$B,"&lt;="&amp;G$12)</f>
        <v>0</v>
      </c>
      <c r="H33" s="163" t="n">
        <f aca="false">-SUMIFS(Transactions!$J:$J,Transactions!$G:$G,YearlyReport!$A33,Transactions!$B:$B,"&gt;="&amp;H$11,Transactions!$B:$B,"&lt;="&amp;H$12)+SUMIFS(Transactions!$I:$I,Transactions!$G:$G,YearlyReport!$A33,Transactions!$B:$B,"&gt;="&amp;H$11,Transactions!$B:$B,"&lt;="&amp;H$12)</f>
        <v>0</v>
      </c>
      <c r="I33" s="163" t="n">
        <f aca="false">-SUMIFS(Transactions!$J:$J,Transactions!$G:$G,YearlyReport!$A33,Transactions!$B:$B,"&gt;="&amp;I$11,Transactions!$B:$B,"&lt;="&amp;I$12)+SUMIFS(Transactions!$I:$I,Transactions!$G:$G,YearlyReport!$A33,Transactions!$B:$B,"&gt;="&amp;I$11,Transactions!$B:$B,"&lt;="&amp;I$12)</f>
        <v>0</v>
      </c>
      <c r="J33" s="163" t="n">
        <f aca="false">-SUMIFS(Transactions!$J:$J,Transactions!$G:$G,YearlyReport!$A33,Transactions!$B:$B,"&gt;="&amp;J$11,Transactions!$B:$B,"&lt;="&amp;J$12)+SUMIFS(Transactions!$I:$I,Transactions!$G:$G,YearlyReport!$A33,Transactions!$B:$B,"&gt;="&amp;J$11,Transactions!$B:$B,"&lt;="&amp;J$12)</f>
        <v>0</v>
      </c>
      <c r="K33" s="163" t="n">
        <f aca="false">-SUMIFS(Transactions!$J:$J,Transactions!$G:$G,YearlyReport!$A33,Transactions!$B:$B,"&gt;="&amp;K$11,Transactions!$B:$B,"&lt;="&amp;K$12)+SUMIFS(Transactions!$I:$I,Transactions!$G:$G,YearlyReport!$A33,Transactions!$B:$B,"&gt;="&amp;K$11,Transactions!$B:$B,"&lt;="&amp;K$12)</f>
        <v>0</v>
      </c>
      <c r="L33" s="163" t="n">
        <f aca="false">-SUMIFS(Transactions!$J:$J,Transactions!$G:$G,YearlyReport!$A33,Transactions!$B:$B,"&gt;="&amp;L$11,Transactions!$B:$B,"&lt;="&amp;L$12)+SUMIFS(Transactions!$I:$I,Transactions!$G:$G,YearlyReport!$A33,Transactions!$B:$B,"&gt;="&amp;L$11,Transactions!$B:$B,"&lt;="&amp;L$12)</f>
        <v>0</v>
      </c>
      <c r="M33" s="163" t="n">
        <f aca="false">-SUMIFS(Transactions!$J:$J,Transactions!$G:$G,YearlyReport!$A33,Transactions!$B:$B,"&gt;="&amp;M$11,Transactions!$B:$B,"&lt;="&amp;M$12)+SUMIFS(Transactions!$I:$I,Transactions!$G:$G,YearlyReport!$A33,Transactions!$B:$B,"&gt;="&amp;M$11,Transactions!$B:$B,"&lt;="&amp;M$12)</f>
        <v>0</v>
      </c>
      <c r="N33" s="49" t="n">
        <f aca="false">SUM(B33:M33)</f>
        <v>0</v>
      </c>
      <c r="O33" s="49" t="n">
        <f aca="false">N33/COLUMNS(B33:M33)</f>
        <v>0</v>
      </c>
    </row>
    <row r="34" s="61" customFormat="true" ht="13.5" hidden="false" customHeight="false" outlineLevel="0" collapsed="false">
      <c r="A34" s="70" t="str">
        <f aca="false">"Total "&amp;A25</f>
        <v>Total TO SAVINGS</v>
      </c>
      <c r="B34" s="71" t="n">
        <f aca="false">SUM(B25:B33)</f>
        <v>0</v>
      </c>
      <c r="C34" s="71" t="n">
        <f aca="false">SUM(C25:C33)</f>
        <v>0</v>
      </c>
      <c r="D34" s="71" t="n">
        <f aca="false">SUM(D25:D33)</f>
        <v>0</v>
      </c>
      <c r="E34" s="71" t="n">
        <f aca="false">SUM(E25:E33)</f>
        <v>0</v>
      </c>
      <c r="F34" s="71" t="n">
        <f aca="false">SUM(F25:F33)</f>
        <v>0</v>
      </c>
      <c r="G34" s="71" t="n">
        <f aca="false">SUM(G25:G33)</f>
        <v>0</v>
      </c>
      <c r="H34" s="71" t="n">
        <f aca="false">SUM(H25:H33)</f>
        <v>0</v>
      </c>
      <c r="I34" s="71" t="n">
        <f aca="false">SUM(I25:I33)</f>
        <v>0</v>
      </c>
      <c r="J34" s="71" t="n">
        <f aca="false">SUM(J25:J33)</f>
        <v>0</v>
      </c>
      <c r="K34" s="71" t="n">
        <f aca="false">SUM(K25:K33)</f>
        <v>0</v>
      </c>
      <c r="L34" s="71" t="n">
        <f aca="false">SUM(L25:L33)</f>
        <v>0</v>
      </c>
      <c r="M34" s="71" t="n">
        <f aca="false">SUM(M25:M33)</f>
        <v>0</v>
      </c>
      <c r="N34" s="71" t="n">
        <f aca="false">SUM(B34:M34)</f>
        <v>0</v>
      </c>
      <c r="O34" s="71" t="n">
        <f aca="false">N34/COLUMNS(B34:M34)</f>
        <v>0</v>
      </c>
    </row>
    <row r="35" s="61" customFormat="true" ht="13.5" hidden="false" customHeight="false" outlineLevel="0" collapsed="false">
      <c r="A35" s="72" t="s">
        <v>312</v>
      </c>
      <c r="B35" s="73" t="str">
        <f aca="false">IF(B$5&gt;0,B34/B$5," - ")</f>
        <v> - </v>
      </c>
      <c r="C35" s="73" t="str">
        <f aca="false">IF(C$5&gt;0,C34/C$5," - ")</f>
        <v> - </v>
      </c>
      <c r="D35" s="73" t="n">
        <f aca="false">IF(D$5&gt;0,D34/D$5," - ")</f>
        <v>0</v>
      </c>
      <c r="E35" s="73" t="n">
        <f aca="false">IF(E$5&gt;0,E34/E$5," - ")</f>
        <v>0</v>
      </c>
      <c r="F35" s="73" t="n">
        <f aca="false">IF(F$5&gt;0,F34/F$5," - ")</f>
        <v>0</v>
      </c>
      <c r="G35" s="73" t="n">
        <f aca="false">IF(G$5&gt;0,G34/G$5," - ")</f>
        <v>0</v>
      </c>
      <c r="H35" s="73" t="str">
        <f aca="false">IF(H$5&gt;0,H34/H$5," - ")</f>
        <v> - </v>
      </c>
      <c r="I35" s="73" t="str">
        <f aca="false">IF(I$5&gt;0,I34/I$5," - ")</f>
        <v> - </v>
      </c>
      <c r="J35" s="73" t="str">
        <f aca="false">IF(J$5&gt;0,J34/J$5," - ")</f>
        <v> - </v>
      </c>
      <c r="K35" s="73" t="str">
        <f aca="false">IF(K$5&gt;0,K34/K$5," - ")</f>
        <v> - </v>
      </c>
      <c r="L35" s="73" t="str">
        <f aca="false">IF(L$5&gt;0,L34/L$5," - ")</f>
        <v> - </v>
      </c>
      <c r="M35" s="73" t="str">
        <f aca="false">IF(M$5&gt;0,M34/M$5," - ")</f>
        <v> - </v>
      </c>
      <c r="N35" s="73" t="n">
        <f aca="false">IF(N$5&gt;0,N34/N$5," - ")</f>
        <v>0</v>
      </c>
      <c r="O35" s="73" t="n">
        <f aca="false">IF(O$5&gt;0,O34/O$5," - ")</f>
        <v>0</v>
      </c>
    </row>
    <row r="36" s="61" customFormat="true" ht="14.25" hidden="false" customHeight="false" outlineLevel="0" collapsed="false">
      <c r="A36" s="68" t="s">
        <v>313</v>
      </c>
      <c r="B36" s="69"/>
      <c r="C36" s="69"/>
      <c r="D36" s="69"/>
      <c r="E36" s="69"/>
      <c r="F36" s="69"/>
      <c r="G36" s="69"/>
      <c r="H36" s="69"/>
      <c r="I36" s="69"/>
      <c r="J36" s="69"/>
      <c r="K36" s="69"/>
      <c r="L36" s="69"/>
      <c r="M36" s="69"/>
      <c r="N36" s="69"/>
      <c r="O36" s="69"/>
    </row>
    <row r="37" s="61" customFormat="true" ht="13.5" hidden="false" customHeight="false" outlineLevel="0" collapsed="false">
      <c r="A37" s="62" t="s">
        <v>314</v>
      </c>
      <c r="B37" s="162" t="n">
        <f aca="false">-SUMIFS(Transactions!$J:$J,Transactions!$G:$G,YearlyReport!$A37,Transactions!$B:$B,"&gt;="&amp;B$11,Transactions!$B:$B,"&lt;="&amp;B$12)+SUMIFS(Transactions!$I:$I,Transactions!$G:$G,YearlyReport!$A37,Transactions!$B:$B,"&gt;="&amp;B$11,Transactions!$B:$B,"&lt;="&amp;B$12)</f>
        <v>0</v>
      </c>
      <c r="C37" s="162" t="n">
        <f aca="false">-SUMIFS(Transactions!$J:$J,Transactions!$G:$G,YearlyReport!$A37,Transactions!$B:$B,"&gt;="&amp;C$11,Transactions!$B:$B,"&lt;="&amp;C$12)+SUMIFS(Transactions!$I:$I,Transactions!$G:$G,YearlyReport!$A37,Transactions!$B:$B,"&gt;="&amp;C$11,Transactions!$B:$B,"&lt;="&amp;C$12)</f>
        <v>0</v>
      </c>
      <c r="D37" s="162" t="n">
        <f aca="false">-SUMIFS(Transactions!$J:$J,Transactions!$G:$G,YearlyReport!$A37,Transactions!$B:$B,"&gt;="&amp;D$11,Transactions!$B:$B,"&lt;="&amp;D$12)+SUMIFS(Transactions!$I:$I,Transactions!$G:$G,YearlyReport!$A37,Transactions!$B:$B,"&gt;="&amp;D$11,Transactions!$B:$B,"&lt;="&amp;D$12)</f>
        <v>300</v>
      </c>
      <c r="E37" s="162" t="n">
        <f aca="false">-SUMIFS(Transactions!$J:$J,Transactions!$G:$G,YearlyReport!$A37,Transactions!$B:$B,"&gt;="&amp;E$11,Transactions!$B:$B,"&lt;="&amp;E$12)+SUMIFS(Transactions!$I:$I,Transactions!$G:$G,YearlyReport!$A37,Transactions!$B:$B,"&gt;="&amp;E$11,Transactions!$B:$B,"&lt;="&amp;E$12)</f>
        <v>299.9</v>
      </c>
      <c r="F37" s="162" t="n">
        <f aca="false">-SUMIFS(Transactions!$J:$J,Transactions!$G:$G,YearlyReport!$A37,Transactions!$B:$B,"&gt;="&amp;F$11,Transactions!$B:$B,"&lt;="&amp;F$12)+SUMIFS(Transactions!$I:$I,Transactions!$G:$G,YearlyReport!$A37,Transactions!$B:$B,"&gt;="&amp;F$11,Transactions!$B:$B,"&lt;="&amp;F$12)</f>
        <v>300</v>
      </c>
      <c r="G37" s="162" t="n">
        <f aca="false">-SUMIFS(Transactions!$J:$J,Transactions!$G:$G,YearlyReport!$A37,Transactions!$B:$B,"&gt;="&amp;G$11,Transactions!$B:$B,"&lt;="&amp;G$12)+SUMIFS(Transactions!$I:$I,Transactions!$G:$G,YearlyReport!$A37,Transactions!$B:$B,"&gt;="&amp;G$11,Transactions!$B:$B,"&lt;="&amp;G$12)</f>
        <v>300</v>
      </c>
      <c r="H37" s="162" t="n">
        <f aca="false">-SUMIFS(Transactions!$J:$J,Transactions!$G:$G,YearlyReport!$A37,Transactions!$B:$B,"&gt;="&amp;H$11,Transactions!$B:$B,"&lt;="&amp;H$12)+SUMIFS(Transactions!$I:$I,Transactions!$G:$G,YearlyReport!$A37,Transactions!$B:$B,"&gt;="&amp;H$11,Transactions!$B:$B,"&lt;="&amp;H$12)</f>
        <v>302.99</v>
      </c>
      <c r="I37" s="162" t="n">
        <f aca="false">-SUMIFS(Transactions!$J:$J,Transactions!$G:$G,YearlyReport!$A37,Transactions!$B:$B,"&gt;="&amp;I$11,Transactions!$B:$B,"&lt;="&amp;I$12)+SUMIFS(Transactions!$I:$I,Transactions!$G:$G,YearlyReport!$A37,Transactions!$B:$B,"&gt;="&amp;I$11,Transactions!$B:$B,"&lt;="&amp;I$12)</f>
        <v>0</v>
      </c>
      <c r="J37" s="162" t="n">
        <f aca="false">-SUMIFS(Transactions!$J:$J,Transactions!$G:$G,YearlyReport!$A37,Transactions!$B:$B,"&gt;="&amp;J$11,Transactions!$B:$B,"&lt;="&amp;J$12)+SUMIFS(Transactions!$I:$I,Transactions!$G:$G,YearlyReport!$A37,Transactions!$B:$B,"&gt;="&amp;J$11,Transactions!$B:$B,"&lt;="&amp;J$12)</f>
        <v>0</v>
      </c>
      <c r="K37" s="162" t="n">
        <f aca="false">-SUMIFS(Transactions!$J:$J,Transactions!$G:$G,YearlyReport!$A37,Transactions!$B:$B,"&gt;="&amp;K$11,Transactions!$B:$B,"&lt;="&amp;K$12)+SUMIFS(Transactions!$I:$I,Transactions!$G:$G,YearlyReport!$A37,Transactions!$B:$B,"&gt;="&amp;K$11,Transactions!$B:$B,"&lt;="&amp;K$12)</f>
        <v>0</v>
      </c>
      <c r="L37" s="162" t="n">
        <f aca="false">-SUMIFS(Transactions!$J:$J,Transactions!$G:$G,YearlyReport!$A37,Transactions!$B:$B,"&gt;="&amp;L$11,Transactions!$B:$B,"&lt;="&amp;L$12)+SUMIFS(Transactions!$I:$I,Transactions!$G:$G,YearlyReport!$A37,Transactions!$B:$B,"&gt;="&amp;L$11,Transactions!$B:$B,"&lt;="&amp;L$12)</f>
        <v>0</v>
      </c>
      <c r="M37" s="162" t="n">
        <f aca="false">-SUMIFS(Transactions!$J:$J,Transactions!$G:$G,YearlyReport!$A37,Transactions!$B:$B,"&gt;="&amp;M$11,Transactions!$B:$B,"&lt;="&amp;M$12)+SUMIFS(Transactions!$I:$I,Transactions!$G:$G,YearlyReport!$A37,Transactions!$B:$B,"&gt;="&amp;M$11,Transactions!$B:$B,"&lt;="&amp;M$12)</f>
        <v>0</v>
      </c>
      <c r="N37" s="49" t="n">
        <f aca="false">SUM(B37:M37)</f>
        <v>1502.89</v>
      </c>
      <c r="O37" s="49" t="n">
        <f aca="false">N37/COLUMNS(B37:M37)</f>
        <v>125.240833333333</v>
      </c>
    </row>
    <row r="38" s="61" customFormat="true" ht="13.5" hidden="false" customHeight="false" outlineLevel="0" collapsed="false">
      <c r="A38" s="62" t="s">
        <v>315</v>
      </c>
      <c r="B38" s="162" t="n">
        <f aca="false">-SUMIFS(Transactions!$J:$J,Transactions!$G:$G,YearlyReport!$A38,Transactions!$B:$B,"&gt;="&amp;B$11,Transactions!$B:$B,"&lt;="&amp;B$12)+SUMIFS(Transactions!$I:$I,Transactions!$G:$G,YearlyReport!$A38,Transactions!$B:$B,"&gt;="&amp;B$11,Transactions!$B:$B,"&lt;="&amp;B$12)</f>
        <v>0</v>
      </c>
      <c r="C38" s="162" t="n">
        <f aca="false">-SUMIFS(Transactions!$J:$J,Transactions!$G:$G,YearlyReport!$A38,Transactions!$B:$B,"&gt;="&amp;C$11,Transactions!$B:$B,"&lt;="&amp;C$12)+SUMIFS(Transactions!$I:$I,Transactions!$G:$G,YearlyReport!$A38,Transactions!$B:$B,"&gt;="&amp;C$11,Transactions!$B:$B,"&lt;="&amp;C$12)</f>
        <v>0</v>
      </c>
      <c r="D38" s="162" t="n">
        <f aca="false">-SUMIFS(Transactions!$J:$J,Transactions!$G:$G,YearlyReport!$A38,Transactions!$B:$B,"&gt;="&amp;D$11,Transactions!$B:$B,"&lt;="&amp;D$12)+SUMIFS(Transactions!$I:$I,Transactions!$G:$G,YearlyReport!$A38,Transactions!$B:$B,"&gt;="&amp;D$11,Transactions!$B:$B,"&lt;="&amp;D$12)</f>
        <v>0</v>
      </c>
      <c r="E38" s="162" t="n">
        <f aca="false">-SUMIFS(Transactions!$J:$J,Transactions!$G:$G,YearlyReport!$A38,Transactions!$B:$B,"&gt;="&amp;E$11,Transactions!$B:$B,"&lt;="&amp;E$12)+SUMIFS(Transactions!$I:$I,Transactions!$G:$G,YearlyReport!$A38,Transactions!$B:$B,"&gt;="&amp;E$11,Transactions!$B:$B,"&lt;="&amp;E$12)</f>
        <v>50.45</v>
      </c>
      <c r="F38" s="162" t="n">
        <f aca="false">-SUMIFS(Transactions!$J:$J,Transactions!$G:$G,YearlyReport!$A38,Transactions!$B:$B,"&gt;="&amp;F$11,Transactions!$B:$B,"&lt;="&amp;F$12)+SUMIFS(Transactions!$I:$I,Transactions!$G:$G,YearlyReport!$A38,Transactions!$B:$B,"&gt;="&amp;F$11,Transactions!$B:$B,"&lt;="&amp;F$12)</f>
        <v>374.49</v>
      </c>
      <c r="G38" s="162" t="n">
        <f aca="false">-SUMIFS(Transactions!$J:$J,Transactions!$G:$G,YearlyReport!$A38,Transactions!$B:$B,"&gt;="&amp;G$11,Transactions!$B:$B,"&lt;="&amp;G$12)+SUMIFS(Transactions!$I:$I,Transactions!$G:$G,YearlyReport!$A38,Transactions!$B:$B,"&gt;="&amp;G$11,Transactions!$B:$B,"&lt;="&amp;G$12)</f>
        <v>0</v>
      </c>
      <c r="H38" s="162" t="n">
        <f aca="false">-SUMIFS(Transactions!$J:$J,Transactions!$G:$G,YearlyReport!$A38,Transactions!$B:$B,"&gt;="&amp;H$11,Transactions!$B:$B,"&lt;="&amp;H$12)+SUMIFS(Transactions!$I:$I,Transactions!$G:$G,YearlyReport!$A38,Transactions!$B:$B,"&gt;="&amp;H$11,Transactions!$B:$B,"&lt;="&amp;H$12)</f>
        <v>0</v>
      </c>
      <c r="I38" s="162" t="n">
        <f aca="false">-SUMIFS(Transactions!$J:$J,Transactions!$G:$G,YearlyReport!$A38,Transactions!$B:$B,"&gt;="&amp;I$11,Transactions!$B:$B,"&lt;="&amp;I$12)+SUMIFS(Transactions!$I:$I,Transactions!$G:$G,YearlyReport!$A38,Transactions!$B:$B,"&gt;="&amp;I$11,Transactions!$B:$B,"&lt;="&amp;I$12)</f>
        <v>0</v>
      </c>
      <c r="J38" s="162" t="n">
        <f aca="false">-SUMIFS(Transactions!$J:$J,Transactions!$G:$G,YearlyReport!$A38,Transactions!$B:$B,"&gt;="&amp;J$11,Transactions!$B:$B,"&lt;="&amp;J$12)+SUMIFS(Transactions!$I:$I,Transactions!$G:$G,YearlyReport!$A38,Transactions!$B:$B,"&gt;="&amp;J$11,Transactions!$B:$B,"&lt;="&amp;J$12)</f>
        <v>0</v>
      </c>
      <c r="K38" s="162" t="n">
        <f aca="false">-SUMIFS(Transactions!$J:$J,Transactions!$G:$G,YearlyReport!$A38,Transactions!$B:$B,"&gt;="&amp;K$11,Transactions!$B:$B,"&lt;="&amp;K$12)+SUMIFS(Transactions!$I:$I,Transactions!$G:$G,YearlyReport!$A38,Transactions!$B:$B,"&gt;="&amp;K$11,Transactions!$B:$B,"&lt;="&amp;K$12)</f>
        <v>0</v>
      </c>
      <c r="L38" s="162" t="n">
        <f aca="false">-SUMIFS(Transactions!$J:$J,Transactions!$G:$G,YearlyReport!$A38,Transactions!$B:$B,"&gt;="&amp;L$11,Transactions!$B:$B,"&lt;="&amp;L$12)+SUMIFS(Transactions!$I:$I,Transactions!$G:$G,YearlyReport!$A38,Transactions!$B:$B,"&gt;="&amp;L$11,Transactions!$B:$B,"&lt;="&amp;L$12)</f>
        <v>0</v>
      </c>
      <c r="M38" s="162" t="n">
        <f aca="false">-SUMIFS(Transactions!$J:$J,Transactions!$G:$G,YearlyReport!$A38,Transactions!$B:$B,"&gt;="&amp;M$11,Transactions!$B:$B,"&lt;="&amp;M$12)+SUMIFS(Transactions!$I:$I,Transactions!$G:$G,YearlyReport!$A38,Transactions!$B:$B,"&gt;="&amp;M$11,Transactions!$B:$B,"&lt;="&amp;M$12)</f>
        <v>0</v>
      </c>
      <c r="N38" s="49" t="n">
        <f aca="false">SUM(B38:M38)</f>
        <v>424.94</v>
      </c>
      <c r="O38" s="49" t="n">
        <f aca="false">N38/COLUMNS(B38:M38)</f>
        <v>35.4116666666667</v>
      </c>
    </row>
    <row r="39" s="61" customFormat="true" ht="13.5" hidden="false" customHeight="false" outlineLevel="0" collapsed="false">
      <c r="A39" s="70" t="str">
        <f aca="false">"Total "&amp;A36</f>
        <v>Total FAMILY SUPPORT</v>
      </c>
      <c r="B39" s="71" t="n">
        <f aca="false">SUM(B36:B38)</f>
        <v>0</v>
      </c>
      <c r="C39" s="71" t="n">
        <f aca="false">SUM(C36:C38)</f>
        <v>0</v>
      </c>
      <c r="D39" s="71" t="n">
        <f aca="false">SUM(D36:D38)</f>
        <v>300</v>
      </c>
      <c r="E39" s="71" t="n">
        <f aca="false">SUM(E36:E38)</f>
        <v>350.35</v>
      </c>
      <c r="F39" s="71" t="n">
        <f aca="false">SUM(F36:F38)</f>
        <v>674.49</v>
      </c>
      <c r="G39" s="71" t="n">
        <f aca="false">SUM(G36:G38)</f>
        <v>300</v>
      </c>
      <c r="H39" s="71" t="n">
        <f aca="false">SUM(H36:H38)</f>
        <v>302.99</v>
      </c>
      <c r="I39" s="71" t="n">
        <f aca="false">SUM(I36:I38)</f>
        <v>0</v>
      </c>
      <c r="J39" s="71" t="n">
        <f aca="false">SUM(J36:J38)</f>
        <v>0</v>
      </c>
      <c r="K39" s="71" t="n">
        <f aca="false">SUM(K36:K38)</f>
        <v>0</v>
      </c>
      <c r="L39" s="71" t="n">
        <f aca="false">SUM(L36:L38)</f>
        <v>0</v>
      </c>
      <c r="M39" s="71" t="n">
        <f aca="false">SUM(M36:M38)</f>
        <v>0</v>
      </c>
      <c r="N39" s="71" t="n">
        <f aca="false">SUM(B39:M39)</f>
        <v>1927.83</v>
      </c>
      <c r="O39" s="71" t="n">
        <f aca="false">N39/COLUMNS(B39:M39)</f>
        <v>160.6525</v>
      </c>
    </row>
    <row r="40" s="61" customFormat="true" ht="13.5" hidden="false" customHeight="false" outlineLevel="0" collapsed="false">
      <c r="A40" s="72" t="s">
        <v>312</v>
      </c>
      <c r="B40" s="73" t="str">
        <f aca="false">IF(B$5&gt;0,B39/B$5," - ")</f>
        <v> - </v>
      </c>
      <c r="C40" s="73" t="str">
        <f aca="false">IF(C$5&gt;0,C39/C$5," - ")</f>
        <v> - </v>
      </c>
      <c r="D40" s="73" t="n">
        <f aca="false">IF(D$5&gt;0,D39/D$5," - ")</f>
        <v>0.0563957477606189</v>
      </c>
      <c r="E40" s="73" t="n">
        <f aca="false">IF(E$5&gt;0,E39/E$5," - ")</f>
        <v>0.175798204635433</v>
      </c>
      <c r="F40" s="73" t="n">
        <f aca="false">IF(F$5&gt;0,F39/F$5," - ")</f>
        <v>0.337604548844519</v>
      </c>
      <c r="G40" s="73" t="n">
        <f aca="false">IF(G$5&gt;0,G39/G$5," - ")</f>
        <v>0.102960456320742</v>
      </c>
      <c r="H40" s="73" t="str">
        <f aca="false">IF(H$5&gt;0,H39/H$5," - ")</f>
        <v> - </v>
      </c>
      <c r="I40" s="73" t="str">
        <f aca="false">IF(I$5&gt;0,I39/I$5," - ")</f>
        <v> - </v>
      </c>
      <c r="J40" s="73" t="str">
        <f aca="false">IF(J$5&gt;0,J39/J$5," - ")</f>
        <v> - </v>
      </c>
      <c r="K40" s="73" t="str">
        <f aca="false">IF(K$5&gt;0,K39/K$5," - ")</f>
        <v> - </v>
      </c>
      <c r="L40" s="73" t="str">
        <f aca="false">IF(L$5&gt;0,L39/L$5," - ")</f>
        <v> - </v>
      </c>
      <c r="M40" s="73" t="str">
        <f aca="false">IF(M$5&gt;0,M39/M$5," - ")</f>
        <v> - </v>
      </c>
      <c r="N40" s="73" t="n">
        <f aca="false">IF(N$5&gt;0,N39/N$5," - ")</f>
        <v>0.157707702917277</v>
      </c>
      <c r="O40" s="73" t="n">
        <f aca="false">IF(O$5&gt;0,O39/O$5," - ")</f>
        <v>0.157707702917277</v>
      </c>
    </row>
    <row r="41" s="61" customFormat="true" ht="14.25" hidden="false" customHeight="false" outlineLevel="0" collapsed="false">
      <c r="A41" s="68" t="s">
        <v>316</v>
      </c>
      <c r="B41" s="69"/>
      <c r="C41" s="69"/>
      <c r="D41" s="69"/>
      <c r="E41" s="69"/>
      <c r="F41" s="69"/>
      <c r="G41" s="69"/>
      <c r="H41" s="69"/>
      <c r="I41" s="69"/>
      <c r="J41" s="69"/>
      <c r="K41" s="69"/>
      <c r="L41" s="69"/>
      <c r="M41" s="69"/>
      <c r="N41" s="69"/>
      <c r="O41" s="69"/>
    </row>
    <row r="42" s="61" customFormat="true" ht="13.5" hidden="false" customHeight="false" outlineLevel="0" collapsed="false">
      <c r="A42" s="62" t="s">
        <v>317</v>
      </c>
      <c r="B42" s="161" t="n">
        <f aca="false">-SUMIFS(Transactions!$J:$J,Transactions!$G:$G,YearlyReport!$A42,Transactions!$B:$B,"&gt;="&amp;B$11,Transactions!$B:$B,"&lt;="&amp;B$12)+SUMIFS(Transactions!$I:$I,Transactions!$G:$G,YearlyReport!$A42,Transactions!$B:$B,"&gt;="&amp;B$11,Transactions!$B:$B,"&lt;="&amp;B$12)</f>
        <v>0</v>
      </c>
      <c r="C42" s="161" t="n">
        <f aca="false">-SUMIFS(Transactions!$J:$J,Transactions!$G:$G,YearlyReport!$A42,Transactions!$B:$B,"&gt;="&amp;C$11,Transactions!$B:$B,"&lt;="&amp;C$12)+SUMIFS(Transactions!$I:$I,Transactions!$G:$G,YearlyReport!$A42,Transactions!$B:$B,"&gt;="&amp;C$11,Transactions!$B:$B,"&lt;="&amp;C$12)</f>
        <v>0</v>
      </c>
      <c r="D42" s="161" t="n">
        <f aca="false">-SUMIFS(Transactions!$J:$J,Transactions!$G:$G,YearlyReport!$A42,Transactions!$B:$B,"&gt;="&amp;D$11,Transactions!$B:$B,"&lt;="&amp;D$12)+SUMIFS(Transactions!$I:$I,Transactions!$G:$G,YearlyReport!$A42,Transactions!$B:$B,"&gt;="&amp;D$11,Transactions!$B:$B,"&lt;="&amp;D$12)</f>
        <v>222.5</v>
      </c>
      <c r="E42" s="161" t="n">
        <f aca="false">-SUMIFS(Transactions!$J:$J,Transactions!$G:$G,YearlyReport!$A42,Transactions!$B:$B,"&gt;="&amp;E$11,Transactions!$B:$B,"&lt;="&amp;E$12)+SUMIFS(Transactions!$I:$I,Transactions!$G:$G,YearlyReport!$A42,Transactions!$B:$B,"&gt;="&amp;E$11,Transactions!$B:$B,"&lt;="&amp;E$12)</f>
        <v>250</v>
      </c>
      <c r="F42" s="161" t="n">
        <f aca="false">-SUMIFS(Transactions!$J:$J,Transactions!$G:$G,YearlyReport!$A42,Transactions!$B:$B,"&gt;="&amp;F$11,Transactions!$B:$B,"&lt;="&amp;F$12)+SUMIFS(Transactions!$I:$I,Transactions!$G:$G,YearlyReport!$A42,Transactions!$B:$B,"&gt;="&amp;F$11,Transactions!$B:$B,"&lt;="&amp;F$12)</f>
        <v>250</v>
      </c>
      <c r="G42" s="161" t="n">
        <f aca="false">-SUMIFS(Transactions!$J:$J,Transactions!$G:$G,YearlyReport!$A42,Transactions!$B:$B,"&gt;="&amp;G$11,Transactions!$B:$B,"&lt;="&amp;G$12)+SUMIFS(Transactions!$I:$I,Transactions!$G:$G,YearlyReport!$A42,Transactions!$B:$B,"&gt;="&amp;G$11,Transactions!$B:$B,"&lt;="&amp;G$12)</f>
        <v>250</v>
      </c>
      <c r="H42" s="161" t="n">
        <f aca="false">-SUMIFS(Transactions!$J:$J,Transactions!$G:$G,YearlyReport!$A42,Transactions!$B:$B,"&gt;="&amp;H$11,Transactions!$B:$B,"&lt;="&amp;H$12)+SUMIFS(Transactions!$I:$I,Transactions!$G:$G,YearlyReport!$A42,Transactions!$B:$B,"&gt;="&amp;H$11,Transactions!$B:$B,"&lt;="&amp;H$12)</f>
        <v>250</v>
      </c>
      <c r="I42" s="161" t="n">
        <f aca="false">-SUMIFS(Transactions!$J:$J,Transactions!$G:$G,YearlyReport!$A42,Transactions!$B:$B,"&gt;="&amp;I$11,Transactions!$B:$B,"&lt;="&amp;I$12)+SUMIFS(Transactions!$I:$I,Transactions!$G:$G,YearlyReport!$A42,Transactions!$B:$B,"&gt;="&amp;I$11,Transactions!$B:$B,"&lt;="&amp;I$12)</f>
        <v>0</v>
      </c>
      <c r="J42" s="161" t="n">
        <f aca="false">-SUMIFS(Transactions!$J:$J,Transactions!$G:$G,YearlyReport!$A42,Transactions!$B:$B,"&gt;="&amp;J$11,Transactions!$B:$B,"&lt;="&amp;J$12)+SUMIFS(Transactions!$I:$I,Transactions!$G:$G,YearlyReport!$A42,Transactions!$B:$B,"&gt;="&amp;J$11,Transactions!$B:$B,"&lt;="&amp;J$12)</f>
        <v>0</v>
      </c>
      <c r="K42" s="161" t="n">
        <f aca="false">-SUMIFS(Transactions!$J:$J,Transactions!$G:$G,YearlyReport!$A42,Transactions!$B:$B,"&gt;="&amp;K$11,Transactions!$B:$B,"&lt;="&amp;K$12)+SUMIFS(Transactions!$I:$I,Transactions!$G:$G,YearlyReport!$A42,Transactions!$B:$B,"&gt;="&amp;K$11,Transactions!$B:$B,"&lt;="&amp;K$12)</f>
        <v>0</v>
      </c>
      <c r="L42" s="161" t="n">
        <f aca="false">-SUMIFS(Transactions!$J:$J,Transactions!$G:$G,YearlyReport!$A42,Transactions!$B:$B,"&gt;="&amp;L$11,Transactions!$B:$B,"&lt;="&amp;L$12)+SUMIFS(Transactions!$I:$I,Transactions!$G:$G,YearlyReport!$A42,Transactions!$B:$B,"&gt;="&amp;L$11,Transactions!$B:$B,"&lt;="&amp;L$12)</f>
        <v>0</v>
      </c>
      <c r="M42" s="161" t="n">
        <f aca="false">-SUMIFS(Transactions!$J:$J,Transactions!$G:$G,YearlyReport!$A42,Transactions!$B:$B,"&gt;="&amp;M$11,Transactions!$B:$B,"&lt;="&amp;M$12)+SUMIFS(Transactions!$I:$I,Transactions!$G:$G,YearlyReport!$A42,Transactions!$B:$B,"&gt;="&amp;M$11,Transactions!$B:$B,"&lt;="&amp;M$12)</f>
        <v>0</v>
      </c>
      <c r="N42" s="49" t="n">
        <f aca="false">SUM(B42:M42)</f>
        <v>1222.5</v>
      </c>
      <c r="O42" s="49" t="n">
        <f aca="false">N42/COLUMNS(B42:M42)</f>
        <v>101.875</v>
      </c>
    </row>
    <row r="43" s="61" customFormat="true" ht="13.5" hidden="false" customHeight="false" outlineLevel="0" collapsed="false">
      <c r="A43" s="62" t="s">
        <v>318</v>
      </c>
      <c r="B43" s="162" t="n">
        <f aca="false">-SUMIFS(Transactions!$J:$J,Transactions!$G:$G,YearlyReport!$A43,Transactions!$B:$B,"&gt;="&amp;B$11,Transactions!$B:$B,"&lt;="&amp;B$12)+SUMIFS(Transactions!$I:$I,Transactions!$G:$G,YearlyReport!$A43,Transactions!$B:$B,"&gt;="&amp;B$11,Transactions!$B:$B,"&lt;="&amp;B$12)</f>
        <v>0</v>
      </c>
      <c r="C43" s="162" t="n">
        <f aca="false">-SUMIFS(Transactions!$J:$J,Transactions!$G:$G,YearlyReport!$A43,Transactions!$B:$B,"&gt;="&amp;C$11,Transactions!$B:$B,"&lt;="&amp;C$12)+SUMIFS(Transactions!$I:$I,Transactions!$G:$G,YearlyReport!$A43,Transactions!$B:$B,"&gt;="&amp;C$11,Transactions!$B:$B,"&lt;="&amp;C$12)</f>
        <v>0</v>
      </c>
      <c r="D43" s="162" t="n">
        <f aca="false">-SUMIFS(Transactions!$J:$J,Transactions!$G:$G,YearlyReport!$A43,Transactions!$B:$B,"&gt;="&amp;D$11,Transactions!$B:$B,"&lt;="&amp;D$12)+SUMIFS(Transactions!$I:$I,Transactions!$G:$G,YearlyReport!$A43,Transactions!$B:$B,"&gt;="&amp;D$11,Transactions!$B:$B,"&lt;="&amp;D$12)</f>
        <v>46.05</v>
      </c>
      <c r="E43" s="162" t="n">
        <f aca="false">-SUMIFS(Transactions!$J:$J,Transactions!$G:$G,YearlyReport!$A43,Transactions!$B:$B,"&gt;="&amp;E$11,Transactions!$B:$B,"&lt;="&amp;E$12)+SUMIFS(Transactions!$I:$I,Transactions!$G:$G,YearlyReport!$A43,Transactions!$B:$B,"&gt;="&amp;E$11,Transactions!$B:$B,"&lt;="&amp;E$12)</f>
        <v>14.8</v>
      </c>
      <c r="F43" s="162" t="n">
        <f aca="false">-SUMIFS(Transactions!$J:$J,Transactions!$G:$G,YearlyReport!$A43,Transactions!$B:$B,"&gt;="&amp;F$11,Transactions!$B:$B,"&lt;="&amp;F$12)+SUMIFS(Transactions!$I:$I,Transactions!$G:$G,YearlyReport!$A43,Transactions!$B:$B,"&gt;="&amp;F$11,Transactions!$B:$B,"&lt;="&amp;F$12)</f>
        <v>0</v>
      </c>
      <c r="G43" s="162" t="n">
        <f aca="false">-SUMIFS(Transactions!$J:$J,Transactions!$G:$G,YearlyReport!$A43,Transactions!$B:$B,"&gt;="&amp;G$11,Transactions!$B:$B,"&lt;="&amp;G$12)+SUMIFS(Transactions!$I:$I,Transactions!$G:$G,YearlyReport!$A43,Transactions!$B:$B,"&gt;="&amp;G$11,Transactions!$B:$B,"&lt;="&amp;G$12)</f>
        <v>33.33</v>
      </c>
      <c r="H43" s="162" t="n">
        <f aca="false">-SUMIFS(Transactions!$J:$J,Transactions!$G:$G,YearlyReport!$A43,Transactions!$B:$B,"&gt;="&amp;H$11,Transactions!$B:$B,"&lt;="&amp;H$12)+SUMIFS(Transactions!$I:$I,Transactions!$G:$G,YearlyReport!$A43,Transactions!$B:$B,"&gt;="&amp;H$11,Transactions!$B:$B,"&lt;="&amp;H$12)</f>
        <v>13.79</v>
      </c>
      <c r="I43" s="162" t="n">
        <f aca="false">-SUMIFS(Transactions!$J:$J,Transactions!$G:$G,YearlyReport!$A43,Transactions!$B:$B,"&gt;="&amp;I$11,Transactions!$B:$B,"&lt;="&amp;I$12)+SUMIFS(Transactions!$I:$I,Transactions!$G:$G,YearlyReport!$A43,Transactions!$B:$B,"&gt;="&amp;I$11,Transactions!$B:$B,"&lt;="&amp;I$12)</f>
        <v>0</v>
      </c>
      <c r="J43" s="162" t="n">
        <f aca="false">-SUMIFS(Transactions!$J:$J,Transactions!$G:$G,YearlyReport!$A43,Transactions!$B:$B,"&gt;="&amp;J$11,Transactions!$B:$B,"&lt;="&amp;J$12)+SUMIFS(Transactions!$I:$I,Transactions!$G:$G,YearlyReport!$A43,Transactions!$B:$B,"&gt;="&amp;J$11,Transactions!$B:$B,"&lt;="&amp;J$12)</f>
        <v>0</v>
      </c>
      <c r="K43" s="162" t="n">
        <f aca="false">-SUMIFS(Transactions!$J:$J,Transactions!$G:$G,YearlyReport!$A43,Transactions!$B:$B,"&gt;="&amp;K$11,Transactions!$B:$B,"&lt;="&amp;K$12)+SUMIFS(Transactions!$I:$I,Transactions!$G:$G,YearlyReport!$A43,Transactions!$B:$B,"&gt;="&amp;K$11,Transactions!$B:$B,"&lt;="&amp;K$12)</f>
        <v>0</v>
      </c>
      <c r="L43" s="162" t="n">
        <f aca="false">-SUMIFS(Transactions!$J:$J,Transactions!$G:$G,YearlyReport!$A43,Transactions!$B:$B,"&gt;="&amp;L$11,Transactions!$B:$B,"&lt;="&amp;L$12)+SUMIFS(Transactions!$I:$I,Transactions!$G:$G,YearlyReport!$A43,Transactions!$B:$B,"&gt;="&amp;L$11,Transactions!$B:$B,"&lt;="&amp;L$12)</f>
        <v>0</v>
      </c>
      <c r="M43" s="162" t="n">
        <f aca="false">-SUMIFS(Transactions!$J:$J,Transactions!$G:$G,YearlyReport!$A43,Transactions!$B:$B,"&gt;="&amp;M$11,Transactions!$B:$B,"&lt;="&amp;M$12)+SUMIFS(Transactions!$I:$I,Transactions!$G:$G,YearlyReport!$A43,Transactions!$B:$B,"&gt;="&amp;M$11,Transactions!$B:$B,"&lt;="&amp;M$12)</f>
        <v>0</v>
      </c>
      <c r="N43" s="49" t="n">
        <f aca="false">SUM(B43:M43)</f>
        <v>107.97</v>
      </c>
      <c r="O43" s="49" t="n">
        <f aca="false">N43/COLUMNS(B43:M43)</f>
        <v>8.9975</v>
      </c>
    </row>
    <row r="44" s="61" customFormat="true" ht="13.5" hidden="false" customHeight="false" outlineLevel="0" collapsed="false">
      <c r="A44" s="70" t="str">
        <f aca="false">"Total "&amp;A41</f>
        <v>Total HOUSING</v>
      </c>
      <c r="B44" s="71" t="n">
        <f aca="false">SUM(B41:B43)</f>
        <v>0</v>
      </c>
      <c r="C44" s="71" t="n">
        <f aca="false">SUM(C41:C43)</f>
        <v>0</v>
      </c>
      <c r="D44" s="71" t="n">
        <f aca="false">SUM(D41:D43)</f>
        <v>268.55</v>
      </c>
      <c r="E44" s="71" t="n">
        <f aca="false">SUM(E41:E43)</f>
        <v>264.8</v>
      </c>
      <c r="F44" s="71" t="n">
        <f aca="false">SUM(F41:F43)</f>
        <v>250</v>
      </c>
      <c r="G44" s="71" t="n">
        <f aca="false">SUM(G41:G43)</f>
        <v>283.33</v>
      </c>
      <c r="H44" s="71" t="n">
        <f aca="false">SUM(H41:H43)</f>
        <v>263.79</v>
      </c>
      <c r="I44" s="71" t="n">
        <f aca="false">SUM(I41:I43)</f>
        <v>0</v>
      </c>
      <c r="J44" s="71" t="n">
        <f aca="false">SUM(J41:J43)</f>
        <v>0</v>
      </c>
      <c r="K44" s="71" t="n">
        <f aca="false">SUM(K41:K43)</f>
        <v>0</v>
      </c>
      <c r="L44" s="71" t="n">
        <f aca="false">SUM(L41:L43)</f>
        <v>0</v>
      </c>
      <c r="M44" s="71" t="n">
        <f aca="false">SUM(M41:M43)</f>
        <v>0</v>
      </c>
      <c r="N44" s="71" t="n">
        <f aca="false">SUM(B44:M44)</f>
        <v>1330.47</v>
      </c>
      <c r="O44" s="71" t="n">
        <f aca="false">N44/COLUMNS(B44:M44)</f>
        <v>110.8725</v>
      </c>
    </row>
    <row r="45" s="61" customFormat="true" ht="13.5" hidden="false" customHeight="false" outlineLevel="0" collapsed="false">
      <c r="A45" s="72" t="s">
        <v>312</v>
      </c>
      <c r="B45" s="73" t="str">
        <f aca="false">IF(B$5&gt;0,B44/B$5," - ")</f>
        <v> - </v>
      </c>
      <c r="C45" s="73" t="str">
        <f aca="false">IF(C$5&gt;0,C44/C$5," - ")</f>
        <v> - </v>
      </c>
      <c r="D45" s="73" t="n">
        <f aca="false">IF(D$5&gt;0,D44/D$5," - ")</f>
        <v>0.0504835935370473</v>
      </c>
      <c r="E45" s="73" t="n">
        <f aca="false">IF(E$5&gt;0,E44/E$5," - ")</f>
        <v>0.132871027793528</v>
      </c>
      <c r="F45" s="73" t="n">
        <f aca="false">IF(F$5&gt;0,F44/F$5," - ")</f>
        <v>0.12513326692928</v>
      </c>
      <c r="G45" s="73" t="n">
        <f aca="false">IF(G$5&gt;0,G44/G$5," - ")</f>
        <v>0.0972392869645198</v>
      </c>
      <c r="H45" s="73" t="str">
        <f aca="false">IF(H$5&gt;0,H44/H$5," - ")</f>
        <v> - </v>
      </c>
      <c r="I45" s="73" t="str">
        <f aca="false">IF(I$5&gt;0,I44/I$5," - ")</f>
        <v> - </v>
      </c>
      <c r="J45" s="73" t="str">
        <f aca="false">IF(J$5&gt;0,J44/J$5," - ")</f>
        <v> - </v>
      </c>
      <c r="K45" s="73" t="str">
        <f aca="false">IF(K$5&gt;0,K44/K$5," - ")</f>
        <v> - </v>
      </c>
      <c r="L45" s="73" t="str">
        <f aca="false">IF(L$5&gt;0,L44/L$5," - ")</f>
        <v> - </v>
      </c>
      <c r="M45" s="73" t="str">
        <f aca="false">IF(M$5&gt;0,M44/M$5," - ")</f>
        <v> - </v>
      </c>
      <c r="N45" s="73" t="n">
        <f aca="false">IF(N$5&gt;0,N44/N$5," - ")</f>
        <v>0.108840181707075</v>
      </c>
      <c r="O45" s="73" t="n">
        <f aca="false">IF(O$5&gt;0,O44/O$5," - ")</f>
        <v>0.108840181707075</v>
      </c>
    </row>
    <row r="46" s="61" customFormat="true" ht="14.25" hidden="false" customHeight="false" outlineLevel="0" collapsed="false">
      <c r="A46" s="68" t="s">
        <v>319</v>
      </c>
      <c r="B46" s="69"/>
      <c r="C46" s="69"/>
      <c r="D46" s="69"/>
      <c r="E46" s="69"/>
      <c r="F46" s="69"/>
      <c r="G46" s="69"/>
      <c r="H46" s="69"/>
      <c r="I46" s="69"/>
      <c r="J46" s="69"/>
      <c r="K46" s="69"/>
      <c r="L46" s="69"/>
      <c r="M46" s="69"/>
      <c r="N46" s="69"/>
      <c r="O46" s="69"/>
    </row>
    <row r="47" s="61" customFormat="true" ht="13.5" hidden="false" customHeight="false" outlineLevel="0" collapsed="false">
      <c r="A47" s="62" t="s">
        <v>320</v>
      </c>
      <c r="B47" s="161" t="n">
        <f aca="false">-SUMIFS(Transactions!$J:$J,Transactions!$G:$G,YearlyReport!$A47,Transactions!$B:$B,"&gt;="&amp;B$11,Transactions!$B:$B,"&lt;="&amp;B$12)+SUMIFS(Transactions!$I:$I,Transactions!$G:$G,YearlyReport!$A47,Transactions!$B:$B,"&gt;="&amp;B$11,Transactions!$B:$B,"&lt;="&amp;B$12)</f>
        <v>0</v>
      </c>
      <c r="C47" s="161" t="n">
        <f aca="false">-SUMIFS(Transactions!$J:$J,Transactions!$G:$G,YearlyReport!$A47,Transactions!$B:$B,"&gt;="&amp;C$11,Transactions!$B:$B,"&lt;="&amp;C$12)+SUMIFS(Transactions!$I:$I,Transactions!$G:$G,YearlyReport!$A47,Transactions!$B:$B,"&gt;="&amp;C$11,Transactions!$B:$B,"&lt;="&amp;C$12)</f>
        <v>0</v>
      </c>
      <c r="D47" s="161" t="n">
        <f aca="false">-SUMIFS(Transactions!$J:$J,Transactions!$G:$G,YearlyReport!$A47,Transactions!$B:$B,"&gt;="&amp;D$11,Transactions!$B:$B,"&lt;="&amp;D$12)+SUMIFS(Transactions!$I:$I,Transactions!$G:$G,YearlyReport!$A47,Transactions!$B:$B,"&gt;="&amp;D$11,Transactions!$B:$B,"&lt;="&amp;D$12)</f>
        <v>0</v>
      </c>
      <c r="E47" s="161" t="n">
        <f aca="false">-SUMIFS(Transactions!$J:$J,Transactions!$G:$G,YearlyReport!$A47,Transactions!$B:$B,"&gt;="&amp;E$11,Transactions!$B:$B,"&lt;="&amp;E$12)+SUMIFS(Transactions!$I:$I,Transactions!$G:$G,YearlyReport!$A47,Transactions!$B:$B,"&gt;="&amp;E$11,Transactions!$B:$B,"&lt;="&amp;E$12)</f>
        <v>61</v>
      </c>
      <c r="F47" s="161" t="n">
        <f aca="false">-SUMIFS(Transactions!$J:$J,Transactions!$G:$G,YearlyReport!$A47,Transactions!$B:$B,"&gt;="&amp;F$11,Transactions!$B:$B,"&lt;="&amp;F$12)+SUMIFS(Transactions!$I:$I,Transactions!$G:$G,YearlyReport!$A47,Transactions!$B:$B,"&gt;="&amp;F$11,Transactions!$B:$B,"&lt;="&amp;F$12)</f>
        <v>22.79</v>
      </c>
      <c r="G47" s="161" t="n">
        <f aca="false">-SUMIFS(Transactions!$J:$J,Transactions!$G:$G,YearlyReport!$A47,Transactions!$B:$B,"&gt;="&amp;G$11,Transactions!$B:$B,"&lt;="&amp;G$12)+SUMIFS(Transactions!$I:$I,Transactions!$G:$G,YearlyReport!$A47,Transactions!$B:$B,"&gt;="&amp;G$11,Transactions!$B:$B,"&lt;="&amp;G$12)</f>
        <v>60.33</v>
      </c>
      <c r="H47" s="161" t="n">
        <f aca="false">-SUMIFS(Transactions!$J:$J,Transactions!$G:$G,YearlyReport!$A47,Transactions!$B:$B,"&gt;="&amp;H$11,Transactions!$B:$B,"&lt;="&amp;H$12)+SUMIFS(Transactions!$I:$I,Transactions!$G:$G,YearlyReport!$A47,Transactions!$B:$B,"&gt;="&amp;H$11,Transactions!$B:$B,"&lt;="&amp;H$12)</f>
        <v>0</v>
      </c>
      <c r="I47" s="161" t="n">
        <f aca="false">-SUMIFS(Transactions!$J:$J,Transactions!$G:$G,YearlyReport!$A47,Transactions!$B:$B,"&gt;="&amp;I$11,Transactions!$B:$B,"&lt;="&amp;I$12)+SUMIFS(Transactions!$I:$I,Transactions!$G:$G,YearlyReport!$A47,Transactions!$B:$B,"&gt;="&amp;I$11,Transactions!$B:$B,"&lt;="&amp;I$12)</f>
        <v>0</v>
      </c>
      <c r="J47" s="161" t="n">
        <f aca="false">-SUMIFS(Transactions!$J:$J,Transactions!$G:$G,YearlyReport!$A47,Transactions!$B:$B,"&gt;="&amp;J$11,Transactions!$B:$B,"&lt;="&amp;J$12)+SUMIFS(Transactions!$I:$I,Transactions!$G:$G,YearlyReport!$A47,Transactions!$B:$B,"&gt;="&amp;J$11,Transactions!$B:$B,"&lt;="&amp;J$12)</f>
        <v>0</v>
      </c>
      <c r="K47" s="161" t="n">
        <f aca="false">-SUMIFS(Transactions!$J:$J,Transactions!$G:$G,YearlyReport!$A47,Transactions!$B:$B,"&gt;="&amp;K$11,Transactions!$B:$B,"&lt;="&amp;K$12)+SUMIFS(Transactions!$I:$I,Transactions!$G:$G,YearlyReport!$A47,Transactions!$B:$B,"&gt;="&amp;K$11,Transactions!$B:$B,"&lt;="&amp;K$12)</f>
        <v>0</v>
      </c>
      <c r="L47" s="161" t="n">
        <f aca="false">-SUMIFS(Transactions!$J:$J,Transactions!$G:$G,YearlyReport!$A47,Transactions!$B:$B,"&gt;="&amp;L$11,Transactions!$B:$B,"&lt;="&amp;L$12)+SUMIFS(Transactions!$I:$I,Transactions!$G:$G,YearlyReport!$A47,Transactions!$B:$B,"&gt;="&amp;L$11,Transactions!$B:$B,"&lt;="&amp;L$12)</f>
        <v>0</v>
      </c>
      <c r="M47" s="161" t="n">
        <f aca="false">-SUMIFS(Transactions!$J:$J,Transactions!$G:$G,YearlyReport!$A47,Transactions!$B:$B,"&gt;="&amp;M$11,Transactions!$B:$B,"&lt;="&amp;M$12)+SUMIFS(Transactions!$I:$I,Transactions!$G:$G,YearlyReport!$A47,Transactions!$B:$B,"&gt;="&amp;M$11,Transactions!$B:$B,"&lt;="&amp;M$12)</f>
        <v>0</v>
      </c>
      <c r="N47" s="49" t="n">
        <f aca="false">SUM(B47:M47)</f>
        <v>144.12</v>
      </c>
      <c r="O47" s="49" t="n">
        <f aca="false">N47/COLUMNS(B47:M47)</f>
        <v>12.01</v>
      </c>
    </row>
    <row r="48" s="61" customFormat="true" ht="13.5" hidden="false" customHeight="false" outlineLevel="0" collapsed="false">
      <c r="A48" s="62" t="s">
        <v>321</v>
      </c>
      <c r="B48" s="162" t="n">
        <f aca="false">-SUMIFS(Transactions!$J:$J,Transactions!$G:$G,YearlyReport!$A48,Transactions!$B:$B,"&gt;="&amp;B$11,Transactions!$B:$B,"&lt;="&amp;B$12)+SUMIFS(Transactions!$I:$I,Transactions!$G:$G,YearlyReport!$A48,Transactions!$B:$B,"&gt;="&amp;B$11,Transactions!$B:$B,"&lt;="&amp;B$12)</f>
        <v>0</v>
      </c>
      <c r="C48" s="162" t="n">
        <f aca="false">-SUMIFS(Transactions!$J:$J,Transactions!$G:$G,YearlyReport!$A48,Transactions!$B:$B,"&gt;="&amp;C$11,Transactions!$B:$B,"&lt;="&amp;C$12)+SUMIFS(Transactions!$I:$I,Transactions!$G:$G,YearlyReport!$A48,Transactions!$B:$B,"&gt;="&amp;C$11,Transactions!$B:$B,"&lt;="&amp;C$12)</f>
        <v>0</v>
      </c>
      <c r="D48" s="162" t="n">
        <f aca="false">-SUMIFS(Transactions!$J:$J,Transactions!$G:$G,YearlyReport!$A48,Transactions!$B:$B,"&gt;="&amp;D$11,Transactions!$B:$B,"&lt;="&amp;D$12)+SUMIFS(Transactions!$I:$I,Transactions!$G:$G,YearlyReport!$A48,Transactions!$B:$B,"&gt;="&amp;D$11,Transactions!$B:$B,"&lt;="&amp;D$12)</f>
        <v>7.99</v>
      </c>
      <c r="E48" s="162" t="n">
        <f aca="false">-SUMIFS(Transactions!$J:$J,Transactions!$G:$G,YearlyReport!$A48,Transactions!$B:$B,"&gt;="&amp;E$11,Transactions!$B:$B,"&lt;="&amp;E$12)+SUMIFS(Transactions!$I:$I,Transactions!$G:$G,YearlyReport!$A48,Transactions!$B:$B,"&gt;="&amp;E$11,Transactions!$B:$B,"&lt;="&amp;E$12)</f>
        <v>0</v>
      </c>
      <c r="F48" s="162" t="n">
        <f aca="false">-SUMIFS(Transactions!$J:$J,Transactions!$G:$G,YearlyReport!$A48,Transactions!$B:$B,"&gt;="&amp;F$11,Transactions!$B:$B,"&lt;="&amp;F$12)+SUMIFS(Transactions!$I:$I,Transactions!$G:$G,YearlyReport!$A48,Transactions!$B:$B,"&gt;="&amp;F$11,Transactions!$B:$B,"&lt;="&amp;F$12)</f>
        <v>0</v>
      </c>
      <c r="G48" s="162" t="n">
        <f aca="false">-SUMIFS(Transactions!$J:$J,Transactions!$G:$G,YearlyReport!$A48,Transactions!$B:$B,"&gt;="&amp;G$11,Transactions!$B:$B,"&lt;="&amp;G$12)+SUMIFS(Transactions!$I:$I,Transactions!$G:$G,YearlyReport!$A48,Transactions!$B:$B,"&gt;="&amp;G$11,Transactions!$B:$B,"&lt;="&amp;G$12)</f>
        <v>0</v>
      </c>
      <c r="H48" s="162" t="n">
        <f aca="false">-SUMIFS(Transactions!$J:$J,Transactions!$G:$G,YearlyReport!$A48,Transactions!$B:$B,"&gt;="&amp;H$11,Transactions!$B:$B,"&lt;="&amp;H$12)+SUMIFS(Transactions!$I:$I,Transactions!$G:$G,YearlyReport!$A48,Transactions!$B:$B,"&gt;="&amp;H$11,Transactions!$B:$B,"&lt;="&amp;H$12)</f>
        <v>0</v>
      </c>
      <c r="I48" s="162" t="n">
        <f aca="false">-SUMIFS(Transactions!$J:$J,Transactions!$G:$G,YearlyReport!$A48,Transactions!$B:$B,"&gt;="&amp;I$11,Transactions!$B:$B,"&lt;="&amp;I$12)+SUMIFS(Transactions!$I:$I,Transactions!$G:$G,YearlyReport!$A48,Transactions!$B:$B,"&gt;="&amp;I$11,Transactions!$B:$B,"&lt;="&amp;I$12)</f>
        <v>0</v>
      </c>
      <c r="J48" s="162" t="n">
        <f aca="false">-SUMIFS(Transactions!$J:$J,Transactions!$G:$G,YearlyReport!$A48,Transactions!$B:$B,"&gt;="&amp;J$11,Transactions!$B:$B,"&lt;="&amp;J$12)+SUMIFS(Transactions!$I:$I,Transactions!$G:$G,YearlyReport!$A48,Transactions!$B:$B,"&gt;="&amp;J$11,Transactions!$B:$B,"&lt;="&amp;J$12)</f>
        <v>0</v>
      </c>
      <c r="K48" s="162" t="n">
        <f aca="false">-SUMIFS(Transactions!$J:$J,Transactions!$G:$G,YearlyReport!$A48,Transactions!$B:$B,"&gt;="&amp;K$11,Transactions!$B:$B,"&lt;="&amp;K$12)+SUMIFS(Transactions!$I:$I,Transactions!$G:$G,YearlyReport!$A48,Transactions!$B:$B,"&gt;="&amp;K$11,Transactions!$B:$B,"&lt;="&amp;K$12)</f>
        <v>0</v>
      </c>
      <c r="L48" s="162" t="n">
        <f aca="false">-SUMIFS(Transactions!$J:$J,Transactions!$G:$G,YearlyReport!$A48,Transactions!$B:$B,"&gt;="&amp;L$11,Transactions!$B:$B,"&lt;="&amp;L$12)+SUMIFS(Transactions!$I:$I,Transactions!$G:$G,YearlyReport!$A48,Transactions!$B:$B,"&gt;="&amp;L$11,Transactions!$B:$B,"&lt;="&amp;L$12)</f>
        <v>0</v>
      </c>
      <c r="M48" s="162" t="n">
        <f aca="false">-SUMIFS(Transactions!$J:$J,Transactions!$G:$G,YearlyReport!$A48,Transactions!$B:$B,"&gt;="&amp;M$11,Transactions!$B:$B,"&lt;="&amp;M$12)+SUMIFS(Transactions!$I:$I,Transactions!$G:$G,YearlyReport!$A48,Transactions!$B:$B,"&gt;="&amp;M$11,Transactions!$B:$B,"&lt;="&amp;M$12)</f>
        <v>0</v>
      </c>
      <c r="N48" s="49" t="n">
        <f aca="false">SUM(B48:M48)</f>
        <v>7.99</v>
      </c>
      <c r="O48" s="49" t="n">
        <f aca="false">N48/COLUMNS(B48:M48)</f>
        <v>0.665833333333333</v>
      </c>
    </row>
    <row r="49" s="61" customFormat="true" ht="13.5" hidden="false" customHeight="false" outlineLevel="0" collapsed="false">
      <c r="A49" s="70" t="str">
        <f aca="false">"Total "&amp;A46</f>
        <v>Total UTILITIES</v>
      </c>
      <c r="B49" s="71" t="n">
        <f aca="false">SUM(B46:B48)</f>
        <v>0</v>
      </c>
      <c r="C49" s="71" t="n">
        <f aca="false">SUM(C46:C48)</f>
        <v>0</v>
      </c>
      <c r="D49" s="71" t="n">
        <f aca="false">SUM(D46:D48)</f>
        <v>7.99</v>
      </c>
      <c r="E49" s="71" t="n">
        <f aca="false">SUM(E46:E48)</f>
        <v>61</v>
      </c>
      <c r="F49" s="71" t="n">
        <f aca="false">SUM(F46:F48)</f>
        <v>22.79</v>
      </c>
      <c r="G49" s="71" t="n">
        <f aca="false">SUM(G46:G48)</f>
        <v>60.33</v>
      </c>
      <c r="H49" s="71" t="n">
        <f aca="false">SUM(H46:H48)</f>
        <v>0</v>
      </c>
      <c r="I49" s="71" t="n">
        <f aca="false">SUM(I46:I48)</f>
        <v>0</v>
      </c>
      <c r="J49" s="71" t="n">
        <f aca="false">SUM(J46:J48)</f>
        <v>0</v>
      </c>
      <c r="K49" s="71" t="n">
        <f aca="false">SUM(K46:K48)</f>
        <v>0</v>
      </c>
      <c r="L49" s="71" t="n">
        <f aca="false">SUM(L46:L48)</f>
        <v>0</v>
      </c>
      <c r="M49" s="71" t="n">
        <f aca="false">SUM(M46:M48)</f>
        <v>0</v>
      </c>
      <c r="N49" s="71" t="n">
        <f aca="false">SUM(B49:M49)</f>
        <v>152.11</v>
      </c>
      <c r="O49" s="71" t="n">
        <f aca="false">N49/COLUMNS(B49:M49)</f>
        <v>12.6758333333333</v>
      </c>
    </row>
    <row r="50" s="61" customFormat="true" ht="13.5" hidden="false" customHeight="false" outlineLevel="0" collapsed="false">
      <c r="A50" s="72" t="s">
        <v>312</v>
      </c>
      <c r="B50" s="73" t="str">
        <f aca="false">IF(B$5&gt;0,B49/B$5," - ")</f>
        <v> - </v>
      </c>
      <c r="C50" s="73" t="str">
        <f aca="false">IF(C$5&gt;0,C49/C$5," - ")</f>
        <v> - </v>
      </c>
      <c r="D50" s="73" t="n">
        <f aca="false">IF(D$5&gt;0,D49/D$5," - ")</f>
        <v>0.00150200674869115</v>
      </c>
      <c r="E50" s="73" t="n">
        <f aca="false">IF(E$5&gt;0,E49/E$5," - ")</f>
        <v>0.0306085071578747</v>
      </c>
      <c r="F50" s="73" t="n">
        <f aca="false">IF(F$5&gt;0,F49/F$5," - ")</f>
        <v>0.0114071486132731</v>
      </c>
      <c r="G50" s="73" t="n">
        <f aca="false">IF(G$5&gt;0,G49/G$5," - ")</f>
        <v>0.0207053477661013</v>
      </c>
      <c r="H50" s="73" t="str">
        <f aca="false">IF(H$5&gt;0,H49/H$5," - ")</f>
        <v> - </v>
      </c>
      <c r="I50" s="73" t="str">
        <f aca="false">IF(I$5&gt;0,I49/I$5," - ")</f>
        <v> - </v>
      </c>
      <c r="J50" s="73" t="str">
        <f aca="false">IF(J$5&gt;0,J49/J$5," - ")</f>
        <v> - </v>
      </c>
      <c r="K50" s="73" t="str">
        <f aca="false">IF(K$5&gt;0,K49/K$5," - ")</f>
        <v> - </v>
      </c>
      <c r="L50" s="73" t="str">
        <f aca="false">IF(L$5&gt;0,L49/L$5," - ")</f>
        <v> - </v>
      </c>
      <c r="M50" s="73" t="str">
        <f aca="false">IF(M$5&gt;0,M49/M$5," - ")</f>
        <v> - </v>
      </c>
      <c r="N50" s="73" t="n">
        <f aca="false">IF(N$5&gt;0,N49/N$5," - ")</f>
        <v>0.0124434824080687</v>
      </c>
      <c r="O50" s="73" t="n">
        <f aca="false">IF(O$5&gt;0,O49/O$5," - ")</f>
        <v>0.0124434824080687</v>
      </c>
    </row>
    <row r="51" s="61" customFormat="true" ht="14.25" hidden="false" customHeight="false" outlineLevel="0" collapsed="false">
      <c r="A51" s="68" t="s">
        <v>322</v>
      </c>
      <c r="B51" s="69"/>
      <c r="C51" s="69"/>
      <c r="D51" s="69"/>
      <c r="E51" s="69"/>
      <c r="F51" s="69"/>
      <c r="G51" s="69"/>
      <c r="H51" s="69"/>
      <c r="I51" s="69"/>
      <c r="J51" s="69"/>
      <c r="K51" s="69"/>
      <c r="L51" s="69"/>
      <c r="M51" s="69"/>
      <c r="N51" s="69"/>
      <c r="O51" s="69"/>
    </row>
    <row r="52" s="61" customFormat="true" ht="13.5" hidden="false" customHeight="false" outlineLevel="0" collapsed="false">
      <c r="A52" s="62" t="s">
        <v>323</v>
      </c>
      <c r="B52" s="161" t="n">
        <f aca="false">-SUMIFS(Transactions!$J:$J,Transactions!$G:$G,YearlyReport!$A52,Transactions!$B:$B,"&gt;="&amp;B$11,Transactions!$B:$B,"&lt;="&amp;B$12)+SUMIFS(Transactions!$I:$I,Transactions!$G:$G,YearlyReport!$A52,Transactions!$B:$B,"&gt;="&amp;B$11,Transactions!$B:$B,"&lt;="&amp;B$12)</f>
        <v>0</v>
      </c>
      <c r="C52" s="161" t="n">
        <f aca="false">-SUMIFS(Transactions!$J:$J,Transactions!$G:$G,YearlyReport!$A52,Transactions!$B:$B,"&gt;="&amp;C$11,Transactions!$B:$B,"&lt;="&amp;C$12)+SUMIFS(Transactions!$I:$I,Transactions!$G:$G,YearlyReport!$A52,Transactions!$B:$B,"&gt;="&amp;C$11,Transactions!$B:$B,"&lt;="&amp;C$12)</f>
        <v>0</v>
      </c>
      <c r="D52" s="161" t="n">
        <f aca="false">-SUMIFS(Transactions!$J:$J,Transactions!$G:$G,YearlyReport!$A52,Transactions!$B:$B,"&gt;="&amp;D$11,Transactions!$B:$B,"&lt;="&amp;D$12)+SUMIFS(Transactions!$I:$I,Transactions!$G:$G,YearlyReport!$A52,Transactions!$B:$B,"&gt;="&amp;D$11,Transactions!$B:$B,"&lt;="&amp;D$12)</f>
        <v>38.18</v>
      </c>
      <c r="E52" s="161" t="n">
        <f aca="false">-SUMIFS(Transactions!$J:$J,Transactions!$G:$G,YearlyReport!$A52,Transactions!$B:$B,"&gt;="&amp;E$11,Transactions!$B:$B,"&lt;="&amp;E$12)+SUMIFS(Transactions!$I:$I,Transactions!$G:$G,YearlyReport!$A52,Transactions!$B:$B,"&gt;="&amp;E$11,Transactions!$B:$B,"&lt;="&amp;E$12)</f>
        <v>119.1</v>
      </c>
      <c r="F52" s="161" t="n">
        <f aca="false">-SUMIFS(Transactions!$J:$J,Transactions!$G:$G,YearlyReport!$A52,Transactions!$B:$B,"&gt;="&amp;F$11,Transactions!$B:$B,"&lt;="&amp;F$12)+SUMIFS(Transactions!$I:$I,Transactions!$G:$G,YearlyReport!$A52,Transactions!$B:$B,"&gt;="&amp;F$11,Transactions!$B:$B,"&lt;="&amp;F$12)</f>
        <v>164.46</v>
      </c>
      <c r="G52" s="161" t="n">
        <f aca="false">-SUMIFS(Transactions!$J:$J,Transactions!$G:$G,YearlyReport!$A52,Transactions!$B:$B,"&gt;="&amp;G$11,Transactions!$B:$B,"&lt;="&amp;G$12)+SUMIFS(Transactions!$I:$I,Transactions!$G:$G,YearlyReport!$A52,Transactions!$B:$B,"&gt;="&amp;G$11,Transactions!$B:$B,"&lt;="&amp;G$12)</f>
        <v>248.29</v>
      </c>
      <c r="H52" s="161" t="n">
        <f aca="false">-SUMIFS(Transactions!$J:$J,Transactions!$G:$G,YearlyReport!$A52,Transactions!$B:$B,"&gt;="&amp;H$11,Transactions!$B:$B,"&lt;="&amp;H$12)+SUMIFS(Transactions!$I:$I,Transactions!$G:$G,YearlyReport!$A52,Transactions!$B:$B,"&gt;="&amp;H$11,Transactions!$B:$B,"&lt;="&amp;H$12)</f>
        <v>169.48</v>
      </c>
      <c r="I52" s="161" t="n">
        <f aca="false">-SUMIFS(Transactions!$J:$J,Transactions!$G:$G,YearlyReport!$A52,Transactions!$B:$B,"&gt;="&amp;I$11,Transactions!$B:$B,"&lt;="&amp;I$12)+SUMIFS(Transactions!$I:$I,Transactions!$G:$G,YearlyReport!$A52,Transactions!$B:$B,"&gt;="&amp;I$11,Transactions!$B:$B,"&lt;="&amp;I$12)</f>
        <v>0</v>
      </c>
      <c r="J52" s="161" t="n">
        <f aca="false">-SUMIFS(Transactions!$J:$J,Transactions!$G:$G,YearlyReport!$A52,Transactions!$B:$B,"&gt;="&amp;J$11,Transactions!$B:$B,"&lt;="&amp;J$12)+SUMIFS(Transactions!$I:$I,Transactions!$G:$G,YearlyReport!$A52,Transactions!$B:$B,"&gt;="&amp;J$11,Transactions!$B:$B,"&lt;="&amp;J$12)</f>
        <v>0</v>
      </c>
      <c r="K52" s="161" t="n">
        <f aca="false">-SUMIFS(Transactions!$J:$J,Transactions!$G:$G,YearlyReport!$A52,Transactions!$B:$B,"&gt;="&amp;K$11,Transactions!$B:$B,"&lt;="&amp;K$12)+SUMIFS(Transactions!$I:$I,Transactions!$G:$G,YearlyReport!$A52,Transactions!$B:$B,"&gt;="&amp;K$11,Transactions!$B:$B,"&lt;="&amp;K$12)</f>
        <v>0</v>
      </c>
      <c r="L52" s="161" t="n">
        <f aca="false">-SUMIFS(Transactions!$J:$J,Transactions!$G:$G,YearlyReport!$A52,Transactions!$B:$B,"&gt;="&amp;L$11,Transactions!$B:$B,"&lt;="&amp;L$12)+SUMIFS(Transactions!$I:$I,Transactions!$G:$G,YearlyReport!$A52,Transactions!$B:$B,"&gt;="&amp;L$11,Transactions!$B:$B,"&lt;="&amp;L$12)</f>
        <v>0</v>
      </c>
      <c r="M52" s="161" t="n">
        <f aca="false">-SUMIFS(Transactions!$J:$J,Transactions!$G:$G,YearlyReport!$A52,Transactions!$B:$B,"&gt;="&amp;M$11,Transactions!$B:$B,"&lt;="&amp;M$12)+SUMIFS(Transactions!$I:$I,Transactions!$G:$G,YearlyReport!$A52,Transactions!$B:$B,"&gt;="&amp;M$11,Transactions!$B:$B,"&lt;="&amp;M$12)</f>
        <v>0</v>
      </c>
      <c r="N52" s="49" t="n">
        <f aca="false">SUM(B52:M52)</f>
        <v>739.51</v>
      </c>
      <c r="O52" s="49" t="n">
        <f aca="false">N52/COLUMNS(B52:M52)</f>
        <v>61.6258333333333</v>
      </c>
    </row>
    <row r="53" s="61" customFormat="true" ht="13.5" hidden="false" customHeight="false" outlineLevel="0" collapsed="false">
      <c r="A53" s="62" t="s">
        <v>324</v>
      </c>
      <c r="B53" s="162" t="n">
        <f aca="false">-SUMIFS(Transactions!$J:$J,Transactions!$G:$G,YearlyReport!$A53,Transactions!$B:$B,"&gt;="&amp;B$11,Transactions!$B:$B,"&lt;="&amp;B$12)+SUMIFS(Transactions!$I:$I,Transactions!$G:$G,YearlyReport!$A53,Transactions!$B:$B,"&gt;="&amp;B$11,Transactions!$B:$B,"&lt;="&amp;B$12)</f>
        <v>0</v>
      </c>
      <c r="C53" s="162" t="n">
        <f aca="false">-SUMIFS(Transactions!$J:$J,Transactions!$G:$G,YearlyReport!$A53,Transactions!$B:$B,"&gt;="&amp;C$11,Transactions!$B:$B,"&lt;="&amp;C$12)+SUMIFS(Transactions!$I:$I,Transactions!$G:$G,YearlyReport!$A53,Transactions!$B:$B,"&gt;="&amp;C$11,Transactions!$B:$B,"&lt;="&amp;C$12)</f>
        <v>0</v>
      </c>
      <c r="D53" s="162" t="n">
        <f aca="false">-SUMIFS(Transactions!$J:$J,Transactions!$G:$G,YearlyReport!$A53,Transactions!$B:$B,"&gt;="&amp;D$11,Transactions!$B:$B,"&lt;="&amp;D$12)+SUMIFS(Transactions!$I:$I,Transactions!$G:$G,YearlyReport!$A53,Transactions!$B:$B,"&gt;="&amp;D$11,Transactions!$B:$B,"&lt;="&amp;D$12)</f>
        <v>21.73</v>
      </c>
      <c r="E53" s="162" t="n">
        <f aca="false">-SUMIFS(Transactions!$J:$J,Transactions!$G:$G,YearlyReport!$A53,Transactions!$B:$B,"&gt;="&amp;E$11,Transactions!$B:$B,"&lt;="&amp;E$12)+SUMIFS(Transactions!$I:$I,Transactions!$G:$G,YearlyReport!$A53,Transactions!$B:$B,"&gt;="&amp;E$11,Transactions!$B:$B,"&lt;="&amp;E$12)</f>
        <v>63.98</v>
      </c>
      <c r="F53" s="162" t="n">
        <f aca="false">-SUMIFS(Transactions!$J:$J,Transactions!$G:$G,YearlyReport!$A53,Transactions!$B:$B,"&gt;="&amp;F$11,Transactions!$B:$B,"&lt;="&amp;F$12)+SUMIFS(Transactions!$I:$I,Transactions!$G:$G,YearlyReport!$A53,Transactions!$B:$B,"&gt;="&amp;F$11,Transactions!$B:$B,"&lt;="&amp;F$12)</f>
        <v>47.85</v>
      </c>
      <c r="G53" s="162" t="n">
        <f aca="false">-SUMIFS(Transactions!$J:$J,Transactions!$G:$G,YearlyReport!$A53,Transactions!$B:$B,"&gt;="&amp;G$11,Transactions!$B:$B,"&lt;="&amp;G$12)+SUMIFS(Transactions!$I:$I,Transactions!$G:$G,YearlyReport!$A53,Transactions!$B:$B,"&gt;="&amp;G$11,Transactions!$B:$B,"&lt;="&amp;G$12)</f>
        <v>50.93</v>
      </c>
      <c r="H53" s="162" t="n">
        <f aca="false">-SUMIFS(Transactions!$J:$J,Transactions!$G:$G,YearlyReport!$A53,Transactions!$B:$B,"&gt;="&amp;H$11,Transactions!$B:$B,"&lt;="&amp;H$12)+SUMIFS(Transactions!$I:$I,Transactions!$G:$G,YearlyReport!$A53,Transactions!$B:$B,"&gt;="&amp;H$11,Transactions!$B:$B,"&lt;="&amp;H$12)</f>
        <v>50.85</v>
      </c>
      <c r="I53" s="162" t="n">
        <f aca="false">-SUMIFS(Transactions!$J:$J,Transactions!$G:$G,YearlyReport!$A53,Transactions!$B:$B,"&gt;="&amp;I$11,Transactions!$B:$B,"&lt;="&amp;I$12)+SUMIFS(Transactions!$I:$I,Transactions!$G:$G,YearlyReport!$A53,Transactions!$B:$B,"&gt;="&amp;I$11,Transactions!$B:$B,"&lt;="&amp;I$12)</f>
        <v>0</v>
      </c>
      <c r="J53" s="162" t="n">
        <f aca="false">-SUMIFS(Transactions!$J:$J,Transactions!$G:$G,YearlyReport!$A53,Transactions!$B:$B,"&gt;="&amp;J$11,Transactions!$B:$B,"&lt;="&amp;J$12)+SUMIFS(Transactions!$I:$I,Transactions!$G:$G,YearlyReport!$A53,Transactions!$B:$B,"&gt;="&amp;J$11,Transactions!$B:$B,"&lt;="&amp;J$12)</f>
        <v>0</v>
      </c>
      <c r="K53" s="162" t="n">
        <f aca="false">-SUMIFS(Transactions!$J:$J,Transactions!$G:$G,YearlyReport!$A53,Transactions!$B:$B,"&gt;="&amp;K$11,Transactions!$B:$B,"&lt;="&amp;K$12)+SUMIFS(Transactions!$I:$I,Transactions!$G:$G,YearlyReport!$A53,Transactions!$B:$B,"&gt;="&amp;K$11,Transactions!$B:$B,"&lt;="&amp;K$12)</f>
        <v>0</v>
      </c>
      <c r="L53" s="162" t="n">
        <f aca="false">-SUMIFS(Transactions!$J:$J,Transactions!$G:$G,YearlyReport!$A53,Transactions!$B:$B,"&gt;="&amp;L$11,Transactions!$B:$B,"&lt;="&amp;L$12)+SUMIFS(Transactions!$I:$I,Transactions!$G:$G,YearlyReport!$A53,Transactions!$B:$B,"&gt;="&amp;L$11,Transactions!$B:$B,"&lt;="&amp;L$12)</f>
        <v>0</v>
      </c>
      <c r="M53" s="162" t="n">
        <f aca="false">-SUMIFS(Transactions!$J:$J,Transactions!$G:$G,YearlyReport!$A53,Transactions!$B:$B,"&gt;="&amp;M$11,Transactions!$B:$B,"&lt;="&amp;M$12)+SUMIFS(Transactions!$I:$I,Transactions!$G:$G,YearlyReport!$A53,Transactions!$B:$B,"&gt;="&amp;M$11,Transactions!$B:$B,"&lt;="&amp;M$12)</f>
        <v>0</v>
      </c>
      <c r="N53" s="49" t="n">
        <f aca="false">SUM(B53:M53)</f>
        <v>235.34</v>
      </c>
      <c r="O53" s="49" t="n">
        <f aca="false">N53/COLUMNS(B53:M53)</f>
        <v>19.6116666666667</v>
      </c>
    </row>
    <row r="54" s="61" customFormat="true" ht="13.5" hidden="false" customHeight="false" outlineLevel="0" collapsed="false">
      <c r="A54" s="62" t="s">
        <v>325</v>
      </c>
      <c r="B54" s="163" t="n">
        <f aca="false">-SUMIFS(Transactions!$J:$J,Transactions!$G:$G,YearlyReport!$A54,Transactions!$B:$B,"&gt;="&amp;B$11,Transactions!$B:$B,"&lt;="&amp;B$12)+SUMIFS(Transactions!$I:$I,Transactions!$G:$G,YearlyReport!$A54,Transactions!$B:$B,"&gt;="&amp;B$11,Transactions!$B:$B,"&lt;="&amp;B$12)</f>
        <v>0</v>
      </c>
      <c r="C54" s="163" t="n">
        <f aca="false">-SUMIFS(Transactions!$J:$J,Transactions!$G:$G,YearlyReport!$A54,Transactions!$B:$B,"&gt;="&amp;C$11,Transactions!$B:$B,"&lt;="&amp;C$12)+SUMIFS(Transactions!$I:$I,Transactions!$G:$G,YearlyReport!$A54,Transactions!$B:$B,"&gt;="&amp;C$11,Transactions!$B:$B,"&lt;="&amp;C$12)</f>
        <v>0</v>
      </c>
      <c r="D54" s="163" t="n">
        <f aca="false">-SUMIFS(Transactions!$J:$J,Transactions!$G:$G,YearlyReport!$A54,Transactions!$B:$B,"&gt;="&amp;D$11,Transactions!$B:$B,"&lt;="&amp;D$12)+SUMIFS(Transactions!$I:$I,Transactions!$G:$G,YearlyReport!$A54,Transactions!$B:$B,"&gt;="&amp;D$11,Transactions!$B:$B,"&lt;="&amp;D$12)</f>
        <v>26.69</v>
      </c>
      <c r="E54" s="163" t="n">
        <f aca="false">-SUMIFS(Transactions!$J:$J,Transactions!$G:$G,YearlyReport!$A54,Transactions!$B:$B,"&gt;="&amp;E$11,Transactions!$B:$B,"&lt;="&amp;E$12)+SUMIFS(Transactions!$I:$I,Transactions!$G:$G,YearlyReport!$A54,Transactions!$B:$B,"&gt;="&amp;E$11,Transactions!$B:$B,"&lt;="&amp;E$12)</f>
        <v>2</v>
      </c>
      <c r="F54" s="163" t="n">
        <f aca="false">-SUMIFS(Transactions!$J:$J,Transactions!$G:$G,YearlyReport!$A54,Transactions!$B:$B,"&gt;="&amp;F$11,Transactions!$B:$B,"&lt;="&amp;F$12)+SUMIFS(Transactions!$I:$I,Transactions!$G:$G,YearlyReport!$A54,Transactions!$B:$B,"&gt;="&amp;F$11,Transactions!$B:$B,"&lt;="&amp;F$12)</f>
        <v>-10</v>
      </c>
      <c r="G54" s="163" t="n">
        <f aca="false">-SUMIFS(Transactions!$J:$J,Transactions!$G:$G,YearlyReport!$A54,Transactions!$B:$B,"&gt;="&amp;G$11,Transactions!$B:$B,"&lt;="&amp;G$12)+SUMIFS(Transactions!$I:$I,Transactions!$G:$G,YearlyReport!$A54,Transactions!$B:$B,"&gt;="&amp;G$11,Transactions!$B:$B,"&lt;="&amp;G$12)</f>
        <v>0</v>
      </c>
      <c r="H54" s="163" t="n">
        <f aca="false">-SUMIFS(Transactions!$J:$J,Transactions!$G:$G,YearlyReport!$A54,Transactions!$B:$B,"&gt;="&amp;H$11,Transactions!$B:$B,"&lt;="&amp;H$12)+SUMIFS(Transactions!$I:$I,Transactions!$G:$G,YearlyReport!$A54,Transactions!$B:$B,"&gt;="&amp;H$11,Transactions!$B:$B,"&lt;="&amp;H$12)</f>
        <v>0</v>
      </c>
      <c r="I54" s="163" t="n">
        <f aca="false">-SUMIFS(Transactions!$J:$J,Transactions!$G:$G,YearlyReport!$A54,Transactions!$B:$B,"&gt;="&amp;I$11,Transactions!$B:$B,"&lt;="&amp;I$12)+SUMIFS(Transactions!$I:$I,Transactions!$G:$G,YearlyReport!$A54,Transactions!$B:$B,"&gt;="&amp;I$11,Transactions!$B:$B,"&lt;="&amp;I$12)</f>
        <v>0</v>
      </c>
      <c r="J54" s="163" t="n">
        <f aca="false">-SUMIFS(Transactions!$J:$J,Transactions!$G:$G,YearlyReport!$A54,Transactions!$B:$B,"&gt;="&amp;J$11,Transactions!$B:$B,"&lt;="&amp;J$12)+SUMIFS(Transactions!$I:$I,Transactions!$G:$G,YearlyReport!$A54,Transactions!$B:$B,"&gt;="&amp;J$11,Transactions!$B:$B,"&lt;="&amp;J$12)</f>
        <v>0</v>
      </c>
      <c r="K54" s="163" t="n">
        <f aca="false">-SUMIFS(Transactions!$J:$J,Transactions!$G:$G,YearlyReport!$A54,Transactions!$B:$B,"&gt;="&amp;K$11,Transactions!$B:$B,"&lt;="&amp;K$12)+SUMIFS(Transactions!$I:$I,Transactions!$G:$G,YearlyReport!$A54,Transactions!$B:$B,"&gt;="&amp;K$11,Transactions!$B:$B,"&lt;="&amp;K$12)</f>
        <v>0</v>
      </c>
      <c r="L54" s="163" t="n">
        <f aca="false">-SUMIFS(Transactions!$J:$J,Transactions!$G:$G,YearlyReport!$A54,Transactions!$B:$B,"&gt;="&amp;L$11,Transactions!$B:$B,"&lt;="&amp;L$12)+SUMIFS(Transactions!$I:$I,Transactions!$G:$G,YearlyReport!$A54,Transactions!$B:$B,"&gt;="&amp;L$11,Transactions!$B:$B,"&lt;="&amp;L$12)</f>
        <v>0</v>
      </c>
      <c r="M54" s="163" t="n">
        <f aca="false">-SUMIFS(Transactions!$J:$J,Transactions!$G:$G,YearlyReport!$A54,Transactions!$B:$B,"&gt;="&amp;M$11,Transactions!$B:$B,"&lt;="&amp;M$12)+SUMIFS(Transactions!$I:$I,Transactions!$G:$G,YearlyReport!$A54,Transactions!$B:$B,"&gt;="&amp;M$11,Transactions!$B:$B,"&lt;="&amp;M$12)</f>
        <v>0</v>
      </c>
      <c r="N54" s="49" t="n">
        <f aca="false">SUM(B54:M54)</f>
        <v>18.69</v>
      </c>
      <c r="O54" s="49" t="n">
        <f aca="false">N54/COLUMNS(B54:M54)</f>
        <v>1.5575</v>
      </c>
    </row>
    <row r="55" s="61" customFormat="true" ht="13.5" hidden="false" customHeight="false" outlineLevel="0" collapsed="false">
      <c r="A55" s="70" t="str">
        <f aca="false">"Total "&amp;A51</f>
        <v>Total FOOD</v>
      </c>
      <c r="B55" s="71" t="n">
        <f aca="false">SUM(B51:B54)</f>
        <v>0</v>
      </c>
      <c r="C55" s="71" t="n">
        <f aca="false">SUM(C51:C54)</f>
        <v>0</v>
      </c>
      <c r="D55" s="71" t="n">
        <f aca="false">SUM(D51:D54)</f>
        <v>86.6</v>
      </c>
      <c r="E55" s="71" t="n">
        <f aca="false">SUM(E51:E54)</f>
        <v>185.08</v>
      </c>
      <c r="F55" s="71" t="n">
        <f aca="false">SUM(F51:F54)</f>
        <v>202.31</v>
      </c>
      <c r="G55" s="71" t="n">
        <f aca="false">SUM(G51:G54)</f>
        <v>299.22</v>
      </c>
      <c r="H55" s="71" t="n">
        <f aca="false">SUM(H51:H54)</f>
        <v>220.33</v>
      </c>
      <c r="I55" s="71" t="n">
        <f aca="false">SUM(I51:I54)</f>
        <v>0</v>
      </c>
      <c r="J55" s="71" t="n">
        <f aca="false">SUM(J51:J54)</f>
        <v>0</v>
      </c>
      <c r="K55" s="71" t="n">
        <f aca="false">SUM(K51:K54)</f>
        <v>0</v>
      </c>
      <c r="L55" s="71" t="n">
        <f aca="false">SUM(L51:L54)</f>
        <v>0</v>
      </c>
      <c r="M55" s="71" t="n">
        <f aca="false">SUM(M51:M54)</f>
        <v>0</v>
      </c>
      <c r="N55" s="71" t="n">
        <f aca="false">SUM(B55:M55)</f>
        <v>993.54</v>
      </c>
      <c r="O55" s="71" t="n">
        <f aca="false">N55/COLUMNS(B55:M55)</f>
        <v>82.795</v>
      </c>
    </row>
    <row r="56" s="61" customFormat="true" ht="13.5" hidden="false" customHeight="false" outlineLevel="0" collapsed="false">
      <c r="A56" s="72" t="s">
        <v>312</v>
      </c>
      <c r="B56" s="73" t="str">
        <f aca="false">IF(B$5&gt;0,B55/B$5," - ")</f>
        <v> - </v>
      </c>
      <c r="C56" s="73" t="str">
        <f aca="false">IF(C$5&gt;0,C55/C$5," - ")</f>
        <v> - </v>
      </c>
      <c r="D56" s="73" t="n">
        <f aca="false">IF(D$5&gt;0,D55/D$5," - ")</f>
        <v>0.016279572520232</v>
      </c>
      <c r="E56" s="73" t="n">
        <f aca="false">IF(E$5&gt;0,E55/E$5," - ")</f>
        <v>0.0928692213898269</v>
      </c>
      <c r="F56" s="73" t="n">
        <f aca="false">IF(F$5&gt;0,F55/F$5," - ")</f>
        <v>0.10126284492985</v>
      </c>
      <c r="G56" s="73" t="n">
        <f aca="false">IF(G$5&gt;0,G55/G$5," - ")</f>
        <v>0.102692759134308</v>
      </c>
      <c r="H56" s="73" t="str">
        <f aca="false">IF(H$5&gt;0,H55/H$5," - ")</f>
        <v> - </v>
      </c>
      <c r="I56" s="73" t="str">
        <f aca="false">IF(I$5&gt;0,I55/I$5," - ")</f>
        <v> - </v>
      </c>
      <c r="J56" s="73" t="str">
        <f aca="false">IF(J$5&gt;0,J55/J$5," - ")</f>
        <v> - </v>
      </c>
      <c r="K56" s="73" t="str">
        <f aca="false">IF(K$5&gt;0,K55/K$5," - ")</f>
        <v> - </v>
      </c>
      <c r="L56" s="73" t="str">
        <f aca="false">IF(L$5&gt;0,L55/L$5," - ")</f>
        <v> - </v>
      </c>
      <c r="M56" s="73" t="str">
        <f aca="false">IF(M$5&gt;0,M55/M$5," - ")</f>
        <v> - </v>
      </c>
      <c r="N56" s="73" t="n">
        <f aca="false">IF(N$5&gt;0,N55/N$5," - ")</f>
        <v>0.081277348706282</v>
      </c>
      <c r="O56" s="73" t="n">
        <f aca="false">IF(O$5&gt;0,O55/O$5," - ")</f>
        <v>0.081277348706282</v>
      </c>
    </row>
    <row r="57" s="61" customFormat="true" ht="14.25" hidden="false" customHeight="false" outlineLevel="0" collapsed="false">
      <c r="A57" s="68" t="s">
        <v>326</v>
      </c>
      <c r="B57" s="69"/>
      <c r="C57" s="69"/>
      <c r="D57" s="69"/>
      <c r="E57" s="69"/>
      <c r="F57" s="69"/>
      <c r="G57" s="69"/>
      <c r="H57" s="69"/>
      <c r="I57" s="69"/>
      <c r="J57" s="69"/>
      <c r="K57" s="69"/>
      <c r="L57" s="69"/>
      <c r="M57" s="69"/>
      <c r="N57" s="69"/>
      <c r="O57" s="69"/>
    </row>
    <row r="58" s="61" customFormat="true" ht="13.5" hidden="false" customHeight="false" outlineLevel="0" collapsed="false">
      <c r="A58" s="62" t="s">
        <v>327</v>
      </c>
      <c r="B58" s="162" t="n">
        <f aca="false">-SUMIFS(Transactions!$J:$J,Transactions!$G:$G,YearlyReport!$A58,Transactions!$B:$B,"&gt;="&amp;B$11,Transactions!$B:$B,"&lt;="&amp;B$12)+SUMIFS(Transactions!$I:$I,Transactions!$G:$G,YearlyReport!$A58,Transactions!$B:$B,"&gt;="&amp;B$11,Transactions!$B:$B,"&lt;="&amp;B$12)</f>
        <v>0</v>
      </c>
      <c r="C58" s="162" t="n">
        <f aca="false">-SUMIFS(Transactions!$J:$J,Transactions!$G:$G,YearlyReport!$A58,Transactions!$B:$B,"&gt;="&amp;C$11,Transactions!$B:$B,"&lt;="&amp;C$12)+SUMIFS(Transactions!$I:$I,Transactions!$G:$G,YearlyReport!$A58,Transactions!$B:$B,"&gt;="&amp;C$11,Transactions!$B:$B,"&lt;="&amp;C$12)</f>
        <v>0</v>
      </c>
      <c r="D58" s="162" t="n">
        <f aca="false">-SUMIFS(Transactions!$J:$J,Transactions!$G:$G,YearlyReport!$A58,Transactions!$B:$B,"&gt;="&amp;D$11,Transactions!$B:$B,"&lt;="&amp;D$12)+SUMIFS(Transactions!$I:$I,Transactions!$G:$G,YearlyReport!$A58,Transactions!$B:$B,"&gt;="&amp;D$11,Transactions!$B:$B,"&lt;="&amp;D$12)</f>
        <v>117</v>
      </c>
      <c r="E58" s="162" t="n">
        <f aca="false">-SUMIFS(Transactions!$J:$J,Transactions!$G:$G,YearlyReport!$A58,Transactions!$B:$B,"&gt;="&amp;E$11,Transactions!$B:$B,"&lt;="&amp;E$12)+SUMIFS(Transactions!$I:$I,Transactions!$G:$G,YearlyReport!$A58,Transactions!$B:$B,"&gt;="&amp;E$11,Transactions!$B:$B,"&lt;="&amp;E$12)</f>
        <v>53</v>
      </c>
      <c r="F58" s="162" t="n">
        <f aca="false">-SUMIFS(Transactions!$J:$J,Transactions!$G:$G,YearlyReport!$A58,Transactions!$B:$B,"&gt;="&amp;F$11,Transactions!$B:$B,"&lt;="&amp;F$12)+SUMIFS(Transactions!$I:$I,Transactions!$G:$G,YearlyReport!$A58,Transactions!$B:$B,"&gt;="&amp;F$11,Transactions!$B:$B,"&lt;="&amp;F$12)</f>
        <v>0</v>
      </c>
      <c r="G58" s="162" t="n">
        <f aca="false">-SUMIFS(Transactions!$J:$J,Transactions!$G:$G,YearlyReport!$A58,Transactions!$B:$B,"&gt;="&amp;G$11,Transactions!$B:$B,"&lt;="&amp;G$12)+SUMIFS(Transactions!$I:$I,Transactions!$G:$G,YearlyReport!$A58,Transactions!$B:$B,"&gt;="&amp;G$11,Transactions!$B:$B,"&lt;="&amp;G$12)</f>
        <v>0</v>
      </c>
      <c r="H58" s="162" t="n">
        <f aca="false">-SUMIFS(Transactions!$J:$J,Transactions!$G:$G,YearlyReport!$A58,Transactions!$B:$B,"&gt;="&amp;H$11,Transactions!$B:$B,"&lt;="&amp;H$12)+SUMIFS(Transactions!$I:$I,Transactions!$G:$G,YearlyReport!$A58,Transactions!$B:$B,"&gt;="&amp;H$11,Transactions!$B:$B,"&lt;="&amp;H$12)</f>
        <v>0</v>
      </c>
      <c r="I58" s="162" t="n">
        <f aca="false">-SUMIFS(Transactions!$J:$J,Transactions!$G:$G,YearlyReport!$A58,Transactions!$B:$B,"&gt;="&amp;I$11,Transactions!$B:$B,"&lt;="&amp;I$12)+SUMIFS(Transactions!$I:$I,Transactions!$G:$G,YearlyReport!$A58,Transactions!$B:$B,"&gt;="&amp;I$11,Transactions!$B:$B,"&lt;="&amp;I$12)</f>
        <v>0</v>
      </c>
      <c r="J58" s="162" t="n">
        <f aca="false">-SUMIFS(Transactions!$J:$J,Transactions!$G:$G,YearlyReport!$A58,Transactions!$B:$B,"&gt;="&amp;J$11,Transactions!$B:$B,"&lt;="&amp;J$12)+SUMIFS(Transactions!$I:$I,Transactions!$G:$G,YearlyReport!$A58,Transactions!$B:$B,"&gt;="&amp;J$11,Transactions!$B:$B,"&lt;="&amp;J$12)</f>
        <v>0</v>
      </c>
      <c r="K58" s="162" t="n">
        <f aca="false">-SUMIFS(Transactions!$J:$J,Transactions!$G:$G,YearlyReport!$A58,Transactions!$B:$B,"&gt;="&amp;K$11,Transactions!$B:$B,"&lt;="&amp;K$12)+SUMIFS(Transactions!$I:$I,Transactions!$G:$G,YearlyReport!$A58,Transactions!$B:$B,"&gt;="&amp;K$11,Transactions!$B:$B,"&lt;="&amp;K$12)</f>
        <v>0</v>
      </c>
      <c r="L58" s="162" t="n">
        <f aca="false">-SUMIFS(Transactions!$J:$J,Transactions!$G:$G,YearlyReport!$A58,Transactions!$B:$B,"&gt;="&amp;L$11,Transactions!$B:$B,"&lt;="&amp;L$12)+SUMIFS(Transactions!$I:$I,Transactions!$G:$G,YearlyReport!$A58,Transactions!$B:$B,"&gt;="&amp;L$11,Transactions!$B:$B,"&lt;="&amp;L$12)</f>
        <v>0</v>
      </c>
      <c r="M58" s="162" t="n">
        <f aca="false">-SUMIFS(Transactions!$J:$J,Transactions!$G:$G,YearlyReport!$A58,Transactions!$B:$B,"&gt;="&amp;M$11,Transactions!$B:$B,"&lt;="&amp;M$12)+SUMIFS(Transactions!$I:$I,Transactions!$G:$G,YearlyReport!$A58,Transactions!$B:$B,"&gt;="&amp;M$11,Transactions!$B:$B,"&lt;="&amp;M$12)</f>
        <v>0</v>
      </c>
      <c r="N58" s="49" t="n">
        <f aca="false">SUM(B58:M58)</f>
        <v>170</v>
      </c>
      <c r="O58" s="49" t="n">
        <f aca="false">N58/COLUMNS(B58:M58)</f>
        <v>14.1666666666667</v>
      </c>
    </row>
    <row r="59" s="61" customFormat="true" ht="13.5" hidden="false" customHeight="false" outlineLevel="0" collapsed="false">
      <c r="A59" s="62" t="s">
        <v>328</v>
      </c>
      <c r="B59" s="163" t="n">
        <f aca="false">-SUMIFS(Transactions!$J:$J,Transactions!$G:$G,YearlyReport!$A59,Transactions!$B:$B,"&gt;="&amp;B$11,Transactions!$B:$B,"&lt;="&amp;B$12)+SUMIFS(Transactions!$I:$I,Transactions!$G:$G,YearlyReport!$A59,Transactions!$B:$B,"&gt;="&amp;B$11,Transactions!$B:$B,"&lt;="&amp;B$12)</f>
        <v>0</v>
      </c>
      <c r="C59" s="163" t="n">
        <f aca="false">-SUMIFS(Transactions!$J:$J,Transactions!$G:$G,YearlyReport!$A59,Transactions!$B:$B,"&gt;="&amp;C$11,Transactions!$B:$B,"&lt;="&amp;C$12)+SUMIFS(Transactions!$I:$I,Transactions!$G:$G,YearlyReport!$A59,Transactions!$B:$B,"&gt;="&amp;C$11,Transactions!$B:$B,"&lt;="&amp;C$12)</f>
        <v>0</v>
      </c>
      <c r="D59" s="163" t="n">
        <f aca="false">-SUMIFS(Transactions!$J:$J,Transactions!$G:$G,YearlyReport!$A59,Transactions!$B:$B,"&gt;="&amp;D$11,Transactions!$B:$B,"&lt;="&amp;D$12)+SUMIFS(Transactions!$I:$I,Transactions!$G:$G,YearlyReport!$A59,Transactions!$B:$B,"&gt;="&amp;D$11,Transactions!$B:$B,"&lt;="&amp;D$12)</f>
        <v>0</v>
      </c>
      <c r="E59" s="163" t="n">
        <f aca="false">-SUMIFS(Transactions!$J:$J,Transactions!$G:$G,YearlyReport!$A59,Transactions!$B:$B,"&gt;="&amp;E$11,Transactions!$B:$B,"&lt;="&amp;E$12)+SUMIFS(Transactions!$I:$I,Transactions!$G:$G,YearlyReport!$A59,Transactions!$B:$B,"&gt;="&amp;E$11,Transactions!$B:$B,"&lt;="&amp;E$12)</f>
        <v>0</v>
      </c>
      <c r="F59" s="163" t="n">
        <f aca="false">-SUMIFS(Transactions!$J:$J,Transactions!$G:$G,YearlyReport!$A59,Transactions!$B:$B,"&gt;="&amp;F$11,Transactions!$B:$B,"&lt;="&amp;F$12)+SUMIFS(Transactions!$I:$I,Transactions!$G:$G,YearlyReport!$A59,Transactions!$B:$B,"&gt;="&amp;F$11,Transactions!$B:$B,"&lt;="&amp;F$12)</f>
        <v>0</v>
      </c>
      <c r="G59" s="163" t="n">
        <f aca="false">-SUMIFS(Transactions!$J:$J,Transactions!$G:$G,YearlyReport!$A59,Transactions!$B:$B,"&gt;="&amp;G$11,Transactions!$B:$B,"&lt;="&amp;G$12)+SUMIFS(Transactions!$I:$I,Transactions!$G:$G,YearlyReport!$A59,Transactions!$B:$B,"&gt;="&amp;G$11,Transactions!$B:$B,"&lt;="&amp;G$12)</f>
        <v>0</v>
      </c>
      <c r="H59" s="163" t="n">
        <f aca="false">-SUMIFS(Transactions!$J:$J,Transactions!$G:$G,YearlyReport!$A59,Transactions!$B:$B,"&gt;="&amp;H$11,Transactions!$B:$B,"&lt;="&amp;H$12)+SUMIFS(Transactions!$I:$I,Transactions!$G:$G,YearlyReport!$A59,Transactions!$B:$B,"&gt;="&amp;H$11,Transactions!$B:$B,"&lt;="&amp;H$12)</f>
        <v>0</v>
      </c>
      <c r="I59" s="163" t="n">
        <f aca="false">-SUMIFS(Transactions!$J:$J,Transactions!$G:$G,YearlyReport!$A59,Transactions!$B:$B,"&gt;="&amp;I$11,Transactions!$B:$B,"&lt;="&amp;I$12)+SUMIFS(Transactions!$I:$I,Transactions!$G:$G,YearlyReport!$A59,Transactions!$B:$B,"&gt;="&amp;I$11,Transactions!$B:$B,"&lt;="&amp;I$12)</f>
        <v>0</v>
      </c>
      <c r="J59" s="163" t="n">
        <f aca="false">-SUMIFS(Transactions!$J:$J,Transactions!$G:$G,YearlyReport!$A59,Transactions!$B:$B,"&gt;="&amp;J$11,Transactions!$B:$B,"&lt;="&amp;J$12)+SUMIFS(Transactions!$I:$I,Transactions!$G:$G,YearlyReport!$A59,Transactions!$B:$B,"&gt;="&amp;J$11,Transactions!$B:$B,"&lt;="&amp;J$12)</f>
        <v>0</v>
      </c>
      <c r="K59" s="163" t="n">
        <f aca="false">-SUMIFS(Transactions!$J:$J,Transactions!$G:$G,YearlyReport!$A59,Transactions!$B:$B,"&gt;="&amp;K$11,Transactions!$B:$B,"&lt;="&amp;K$12)+SUMIFS(Transactions!$I:$I,Transactions!$G:$G,YearlyReport!$A59,Transactions!$B:$B,"&gt;="&amp;K$11,Transactions!$B:$B,"&lt;="&amp;K$12)</f>
        <v>0</v>
      </c>
      <c r="L59" s="163" t="n">
        <f aca="false">-SUMIFS(Transactions!$J:$J,Transactions!$G:$G,YearlyReport!$A59,Transactions!$B:$B,"&gt;="&amp;L$11,Transactions!$B:$B,"&lt;="&amp;L$12)+SUMIFS(Transactions!$I:$I,Transactions!$G:$G,YearlyReport!$A59,Transactions!$B:$B,"&gt;="&amp;L$11,Transactions!$B:$B,"&lt;="&amp;L$12)</f>
        <v>0</v>
      </c>
      <c r="M59" s="163" t="n">
        <f aca="false">-SUMIFS(Transactions!$J:$J,Transactions!$G:$G,YearlyReport!$A59,Transactions!$B:$B,"&gt;="&amp;M$11,Transactions!$B:$B,"&lt;="&amp;M$12)+SUMIFS(Transactions!$I:$I,Transactions!$G:$G,YearlyReport!$A59,Transactions!$B:$B,"&gt;="&amp;M$11,Transactions!$B:$B,"&lt;="&amp;M$12)</f>
        <v>0</v>
      </c>
      <c r="N59" s="49" t="n">
        <f aca="false">SUM(B59:M59)</f>
        <v>0</v>
      </c>
      <c r="O59" s="49" t="n">
        <f aca="false">N59/COLUMNS(B59:M59)</f>
        <v>0</v>
      </c>
    </row>
    <row r="60" s="61" customFormat="true" ht="13.5" hidden="false" customHeight="false" outlineLevel="0" collapsed="false">
      <c r="A60" s="70" t="str">
        <f aca="false">"Total "&amp;A57</f>
        <v>Total TRANSPORTATION</v>
      </c>
      <c r="B60" s="71" t="n">
        <f aca="false">SUM(B58:B59)</f>
        <v>0</v>
      </c>
      <c r="C60" s="71" t="n">
        <f aca="false">SUM(C58:C59)</f>
        <v>0</v>
      </c>
      <c r="D60" s="71" t="n">
        <f aca="false">SUM(D58:D59)</f>
        <v>117</v>
      </c>
      <c r="E60" s="71" t="n">
        <f aca="false">SUM(E58:E59)</f>
        <v>53</v>
      </c>
      <c r="F60" s="71" t="n">
        <f aca="false">SUM(F58:F59)</f>
        <v>0</v>
      </c>
      <c r="G60" s="71" t="n">
        <f aca="false">SUM(G58:G59)</f>
        <v>0</v>
      </c>
      <c r="H60" s="71" t="n">
        <f aca="false">SUM(H58:H59)</f>
        <v>0</v>
      </c>
      <c r="I60" s="71" t="n">
        <f aca="false">SUM(I58:I59)</f>
        <v>0</v>
      </c>
      <c r="J60" s="71" t="n">
        <f aca="false">SUM(J58:J59)</f>
        <v>0</v>
      </c>
      <c r="K60" s="71" t="n">
        <f aca="false">SUM(K58:K59)</f>
        <v>0</v>
      </c>
      <c r="L60" s="71" t="n">
        <f aca="false">SUM(L58:L59)</f>
        <v>0</v>
      </c>
      <c r="M60" s="71" t="n">
        <f aca="false">SUM(M58:M59)</f>
        <v>0</v>
      </c>
      <c r="N60" s="71" t="n">
        <f aca="false">SUM(B60:M60)</f>
        <v>170</v>
      </c>
      <c r="O60" s="71" t="n">
        <f aca="false">N60/COLUMNS(B60:M60)</f>
        <v>14.1666666666667</v>
      </c>
    </row>
    <row r="61" s="61" customFormat="true" ht="13.5" hidden="false" customHeight="false" outlineLevel="0" collapsed="false">
      <c r="A61" s="72" t="s">
        <v>312</v>
      </c>
      <c r="B61" s="73" t="str">
        <f aca="false">IF(B$5&gt;0,B60/B$5," - ")</f>
        <v> - </v>
      </c>
      <c r="C61" s="73" t="str">
        <f aca="false">IF(C$5&gt;0,C60/C$5," - ")</f>
        <v> - </v>
      </c>
      <c r="D61" s="73" t="n">
        <f aca="false">IF(D$5&gt;0,D60/D$5," - ")</f>
        <v>0.0219943416266414</v>
      </c>
      <c r="E61" s="73" t="n">
        <f aca="false">IF(E$5&gt;0,E60/E$5," - ")</f>
        <v>0.0265942767109403</v>
      </c>
      <c r="F61" s="73" t="n">
        <f aca="false">IF(F$5&gt;0,F60/F$5," - ")</f>
        <v>0</v>
      </c>
      <c r="G61" s="73" t="n">
        <f aca="false">IF(G$5&gt;0,G60/G$5," - ")</f>
        <v>0</v>
      </c>
      <c r="H61" s="73" t="str">
        <f aca="false">IF(H$5&gt;0,H60/H$5," - ")</f>
        <v> - </v>
      </c>
      <c r="I61" s="73" t="str">
        <f aca="false">IF(I$5&gt;0,I60/I$5," - ")</f>
        <v> - </v>
      </c>
      <c r="J61" s="73" t="str">
        <f aca="false">IF(J$5&gt;0,J60/J$5," - ")</f>
        <v> - </v>
      </c>
      <c r="K61" s="73" t="str">
        <f aca="false">IF(K$5&gt;0,K60/K$5," - ")</f>
        <v> - </v>
      </c>
      <c r="L61" s="73" t="str">
        <f aca="false">IF(L$5&gt;0,L60/L$5," - ")</f>
        <v> - </v>
      </c>
      <c r="M61" s="73" t="str">
        <f aca="false">IF(M$5&gt;0,M60/M$5," - ")</f>
        <v> - </v>
      </c>
      <c r="N61" s="73" t="n">
        <f aca="false">IF(N$5&gt;0,N60/N$5," - ")</f>
        <v>0.0139069884252953</v>
      </c>
      <c r="O61" s="73" t="n">
        <f aca="false">IF(O$5&gt;0,O60/O$5," - ")</f>
        <v>0.0139069884252953</v>
      </c>
    </row>
    <row r="62" s="61" customFormat="true" ht="14.25" hidden="false" customHeight="false" outlineLevel="0" collapsed="false">
      <c r="A62" s="68" t="s">
        <v>329</v>
      </c>
      <c r="B62" s="69"/>
      <c r="C62" s="69"/>
      <c r="D62" s="69"/>
      <c r="E62" s="69"/>
      <c r="F62" s="69"/>
      <c r="G62" s="69"/>
      <c r="H62" s="69"/>
      <c r="I62" s="69"/>
      <c r="J62" s="69"/>
      <c r="K62" s="69"/>
      <c r="L62" s="69"/>
      <c r="M62" s="69"/>
      <c r="N62" s="69"/>
      <c r="O62" s="69"/>
    </row>
    <row r="63" s="61" customFormat="true" ht="13.5" hidden="false" customHeight="false" outlineLevel="0" collapsed="false">
      <c r="A63" s="62" t="s">
        <v>330</v>
      </c>
      <c r="B63" s="161" t="n">
        <f aca="false">-SUMIFS(Transactions!$J:$J,Transactions!$G:$G,YearlyReport!$A63,Transactions!$B:$B,"&gt;="&amp;B$11,Transactions!$B:$B,"&lt;="&amp;B$12)+SUMIFS(Transactions!$I:$I,Transactions!$G:$G,YearlyReport!$A63,Transactions!$B:$B,"&gt;="&amp;B$11,Transactions!$B:$B,"&lt;="&amp;B$12)</f>
        <v>0</v>
      </c>
      <c r="C63" s="161" t="n">
        <f aca="false">-SUMIFS(Transactions!$J:$J,Transactions!$G:$G,YearlyReport!$A63,Transactions!$B:$B,"&gt;="&amp;C$11,Transactions!$B:$B,"&lt;="&amp;C$12)+SUMIFS(Transactions!$I:$I,Transactions!$G:$G,YearlyReport!$A63,Transactions!$B:$B,"&gt;="&amp;C$11,Transactions!$B:$B,"&lt;="&amp;C$12)</f>
        <v>0</v>
      </c>
      <c r="D63" s="161" t="n">
        <f aca="false">-SUMIFS(Transactions!$J:$J,Transactions!$G:$G,YearlyReport!$A63,Transactions!$B:$B,"&gt;="&amp;D$11,Transactions!$B:$B,"&lt;="&amp;D$12)+SUMIFS(Transactions!$I:$I,Transactions!$G:$G,YearlyReport!$A63,Transactions!$B:$B,"&gt;="&amp;D$11,Transactions!$B:$B,"&lt;="&amp;D$12)</f>
        <v>0</v>
      </c>
      <c r="E63" s="161" t="n">
        <f aca="false">-SUMIFS(Transactions!$J:$J,Transactions!$G:$G,YearlyReport!$A63,Transactions!$B:$B,"&gt;="&amp;E$11,Transactions!$B:$B,"&lt;="&amp;E$12)+SUMIFS(Transactions!$I:$I,Transactions!$G:$G,YearlyReport!$A63,Transactions!$B:$B,"&gt;="&amp;E$11,Transactions!$B:$B,"&lt;="&amp;E$12)</f>
        <v>0</v>
      </c>
      <c r="F63" s="161" t="n">
        <f aca="false">-SUMIFS(Transactions!$J:$J,Transactions!$G:$G,YearlyReport!$A63,Transactions!$B:$B,"&gt;="&amp;F$11,Transactions!$B:$B,"&lt;="&amp;F$12)+SUMIFS(Transactions!$I:$I,Transactions!$G:$G,YearlyReport!$A63,Transactions!$B:$B,"&gt;="&amp;F$11,Transactions!$B:$B,"&lt;="&amp;F$12)</f>
        <v>0</v>
      </c>
      <c r="G63" s="161" t="n">
        <f aca="false">-SUMIFS(Transactions!$J:$J,Transactions!$G:$G,YearlyReport!$A63,Transactions!$B:$B,"&gt;="&amp;G$11,Transactions!$B:$B,"&lt;="&amp;G$12)+SUMIFS(Transactions!$I:$I,Transactions!$G:$G,YearlyReport!$A63,Transactions!$B:$B,"&gt;="&amp;G$11,Transactions!$B:$B,"&lt;="&amp;G$12)</f>
        <v>0</v>
      </c>
      <c r="H63" s="161" t="n">
        <f aca="false">-SUMIFS(Transactions!$J:$J,Transactions!$G:$G,YearlyReport!$A63,Transactions!$B:$B,"&gt;="&amp;H$11,Transactions!$B:$B,"&lt;="&amp;H$12)+SUMIFS(Transactions!$I:$I,Transactions!$G:$G,YearlyReport!$A63,Transactions!$B:$B,"&gt;="&amp;H$11,Transactions!$B:$B,"&lt;="&amp;H$12)</f>
        <v>0</v>
      </c>
      <c r="I63" s="161" t="n">
        <f aca="false">-SUMIFS(Transactions!$J:$J,Transactions!$G:$G,YearlyReport!$A63,Transactions!$B:$B,"&gt;="&amp;I$11,Transactions!$B:$B,"&lt;="&amp;I$12)+SUMIFS(Transactions!$I:$I,Transactions!$G:$G,YearlyReport!$A63,Transactions!$B:$B,"&gt;="&amp;I$11,Transactions!$B:$B,"&lt;="&amp;I$12)</f>
        <v>0</v>
      </c>
      <c r="J63" s="161" t="n">
        <f aca="false">-SUMIFS(Transactions!$J:$J,Transactions!$G:$G,YearlyReport!$A63,Transactions!$B:$B,"&gt;="&amp;J$11,Transactions!$B:$B,"&lt;="&amp;J$12)+SUMIFS(Transactions!$I:$I,Transactions!$G:$G,YearlyReport!$A63,Transactions!$B:$B,"&gt;="&amp;J$11,Transactions!$B:$B,"&lt;="&amp;J$12)</f>
        <v>0</v>
      </c>
      <c r="K63" s="161" t="n">
        <f aca="false">-SUMIFS(Transactions!$J:$J,Transactions!$G:$G,YearlyReport!$A63,Transactions!$B:$B,"&gt;="&amp;K$11,Transactions!$B:$B,"&lt;="&amp;K$12)+SUMIFS(Transactions!$I:$I,Transactions!$G:$G,YearlyReport!$A63,Transactions!$B:$B,"&gt;="&amp;K$11,Transactions!$B:$B,"&lt;="&amp;K$12)</f>
        <v>0</v>
      </c>
      <c r="L63" s="161" t="n">
        <f aca="false">-SUMIFS(Transactions!$J:$J,Transactions!$G:$G,YearlyReport!$A63,Transactions!$B:$B,"&gt;="&amp;L$11,Transactions!$B:$B,"&lt;="&amp;L$12)+SUMIFS(Transactions!$I:$I,Transactions!$G:$G,YearlyReport!$A63,Transactions!$B:$B,"&gt;="&amp;L$11,Transactions!$B:$B,"&lt;="&amp;L$12)</f>
        <v>0</v>
      </c>
      <c r="M63" s="161" t="n">
        <f aca="false">-SUMIFS(Transactions!$J:$J,Transactions!$G:$G,YearlyReport!$A63,Transactions!$B:$B,"&gt;="&amp;M$11,Transactions!$B:$B,"&lt;="&amp;M$12)+SUMIFS(Transactions!$I:$I,Transactions!$G:$G,YearlyReport!$A63,Transactions!$B:$B,"&gt;="&amp;M$11,Transactions!$B:$B,"&lt;="&amp;M$12)</f>
        <v>0</v>
      </c>
      <c r="N63" s="49" t="n">
        <f aca="false">SUM(B63:M63)</f>
        <v>0</v>
      </c>
      <c r="O63" s="49" t="n">
        <f aca="false">N63/COLUMNS(B63:M63)</f>
        <v>0</v>
      </c>
    </row>
    <row r="64" s="61" customFormat="true" ht="13.5" hidden="false" customHeight="false" outlineLevel="0" collapsed="false">
      <c r="A64" s="62" t="s">
        <v>331</v>
      </c>
      <c r="B64" s="162" t="n">
        <f aca="false">-SUMIFS(Transactions!$J:$J,Transactions!$G:$G,YearlyReport!$A64,Transactions!$B:$B,"&gt;="&amp;B$11,Transactions!$B:$B,"&lt;="&amp;B$12)+SUMIFS(Transactions!$I:$I,Transactions!$G:$G,YearlyReport!$A64,Transactions!$B:$B,"&gt;="&amp;B$11,Transactions!$B:$B,"&lt;="&amp;B$12)</f>
        <v>0</v>
      </c>
      <c r="C64" s="162" t="n">
        <f aca="false">-SUMIFS(Transactions!$J:$J,Transactions!$G:$G,YearlyReport!$A64,Transactions!$B:$B,"&gt;="&amp;C$11,Transactions!$B:$B,"&lt;="&amp;C$12)+SUMIFS(Transactions!$I:$I,Transactions!$G:$G,YearlyReport!$A64,Transactions!$B:$B,"&gt;="&amp;C$11,Transactions!$B:$B,"&lt;="&amp;C$12)</f>
        <v>0</v>
      </c>
      <c r="D64" s="162" t="n">
        <f aca="false">-SUMIFS(Transactions!$J:$J,Transactions!$G:$G,YearlyReport!$A64,Transactions!$B:$B,"&gt;="&amp;D$11,Transactions!$B:$B,"&lt;="&amp;D$12)+SUMIFS(Transactions!$I:$I,Transactions!$G:$G,YearlyReport!$A64,Transactions!$B:$B,"&gt;="&amp;D$11,Transactions!$B:$B,"&lt;="&amp;D$12)</f>
        <v>0</v>
      </c>
      <c r="E64" s="162" t="n">
        <f aca="false">-SUMIFS(Transactions!$J:$J,Transactions!$G:$G,YearlyReport!$A64,Transactions!$B:$B,"&gt;="&amp;E$11,Transactions!$B:$B,"&lt;="&amp;E$12)+SUMIFS(Transactions!$I:$I,Transactions!$G:$G,YearlyReport!$A64,Transactions!$B:$B,"&gt;="&amp;E$11,Transactions!$B:$B,"&lt;="&amp;E$12)</f>
        <v>0</v>
      </c>
      <c r="F64" s="162" t="n">
        <f aca="false">-SUMIFS(Transactions!$J:$J,Transactions!$G:$G,YearlyReport!$A64,Transactions!$B:$B,"&gt;="&amp;F$11,Transactions!$B:$B,"&lt;="&amp;F$12)+SUMIFS(Transactions!$I:$I,Transactions!$G:$G,YearlyReport!$A64,Transactions!$B:$B,"&gt;="&amp;F$11,Transactions!$B:$B,"&lt;="&amp;F$12)</f>
        <v>0</v>
      </c>
      <c r="G64" s="162" t="n">
        <f aca="false">-SUMIFS(Transactions!$J:$J,Transactions!$G:$G,YearlyReport!$A64,Transactions!$B:$B,"&gt;="&amp;G$11,Transactions!$B:$B,"&lt;="&amp;G$12)+SUMIFS(Transactions!$I:$I,Transactions!$G:$G,YearlyReport!$A64,Transactions!$B:$B,"&gt;="&amp;G$11,Transactions!$B:$B,"&lt;="&amp;G$12)</f>
        <v>0</v>
      </c>
      <c r="H64" s="162" t="n">
        <f aca="false">-SUMIFS(Transactions!$J:$J,Transactions!$G:$G,YearlyReport!$A64,Transactions!$B:$B,"&gt;="&amp;H$11,Transactions!$B:$B,"&lt;="&amp;H$12)+SUMIFS(Transactions!$I:$I,Transactions!$G:$G,YearlyReport!$A64,Transactions!$B:$B,"&gt;="&amp;H$11,Transactions!$B:$B,"&lt;="&amp;H$12)</f>
        <v>0</v>
      </c>
      <c r="I64" s="162" t="n">
        <f aca="false">-SUMIFS(Transactions!$J:$J,Transactions!$G:$G,YearlyReport!$A64,Transactions!$B:$B,"&gt;="&amp;I$11,Transactions!$B:$B,"&lt;="&amp;I$12)+SUMIFS(Transactions!$I:$I,Transactions!$G:$G,YearlyReport!$A64,Transactions!$B:$B,"&gt;="&amp;I$11,Transactions!$B:$B,"&lt;="&amp;I$12)</f>
        <v>0</v>
      </c>
      <c r="J64" s="162" t="n">
        <f aca="false">-SUMIFS(Transactions!$J:$J,Transactions!$G:$G,YearlyReport!$A64,Transactions!$B:$B,"&gt;="&amp;J$11,Transactions!$B:$B,"&lt;="&amp;J$12)+SUMIFS(Transactions!$I:$I,Transactions!$G:$G,YearlyReport!$A64,Transactions!$B:$B,"&gt;="&amp;J$11,Transactions!$B:$B,"&lt;="&amp;J$12)</f>
        <v>0</v>
      </c>
      <c r="K64" s="162" t="n">
        <f aca="false">-SUMIFS(Transactions!$J:$J,Transactions!$G:$G,YearlyReport!$A64,Transactions!$B:$B,"&gt;="&amp;K$11,Transactions!$B:$B,"&lt;="&amp;K$12)+SUMIFS(Transactions!$I:$I,Transactions!$G:$G,YearlyReport!$A64,Transactions!$B:$B,"&gt;="&amp;K$11,Transactions!$B:$B,"&lt;="&amp;K$12)</f>
        <v>0</v>
      </c>
      <c r="L64" s="162" t="n">
        <f aca="false">-SUMIFS(Transactions!$J:$J,Transactions!$G:$G,YearlyReport!$A64,Transactions!$B:$B,"&gt;="&amp;L$11,Transactions!$B:$B,"&lt;="&amp;L$12)+SUMIFS(Transactions!$I:$I,Transactions!$G:$G,YearlyReport!$A64,Transactions!$B:$B,"&gt;="&amp;L$11,Transactions!$B:$B,"&lt;="&amp;L$12)</f>
        <v>0</v>
      </c>
      <c r="M64" s="162" t="n">
        <f aca="false">-SUMIFS(Transactions!$J:$J,Transactions!$G:$G,YearlyReport!$A64,Transactions!$B:$B,"&gt;="&amp;M$11,Transactions!$B:$B,"&lt;="&amp;M$12)+SUMIFS(Transactions!$I:$I,Transactions!$G:$G,YearlyReport!$A64,Transactions!$B:$B,"&gt;="&amp;M$11,Transactions!$B:$B,"&lt;="&amp;M$12)</f>
        <v>0</v>
      </c>
      <c r="N64" s="49" t="n">
        <f aca="false">SUM(B64:M64)</f>
        <v>0</v>
      </c>
      <c r="O64" s="49" t="n">
        <f aca="false">N64/COLUMNS(B64:M64)</f>
        <v>0</v>
      </c>
    </row>
    <row r="65" s="61" customFormat="true" ht="13.5" hidden="false" customHeight="false" outlineLevel="0" collapsed="false">
      <c r="A65" s="62" t="s">
        <v>332</v>
      </c>
      <c r="B65" s="162" t="n">
        <f aca="false">-SUMIFS(Transactions!$J:$J,Transactions!$G:$G,YearlyReport!$A65,Transactions!$B:$B,"&gt;="&amp;B$11,Transactions!$B:$B,"&lt;="&amp;B$12)+SUMIFS(Transactions!$I:$I,Transactions!$G:$G,YearlyReport!$A65,Transactions!$B:$B,"&gt;="&amp;B$11,Transactions!$B:$B,"&lt;="&amp;B$12)</f>
        <v>0</v>
      </c>
      <c r="C65" s="162" t="n">
        <f aca="false">-SUMIFS(Transactions!$J:$J,Transactions!$G:$G,YearlyReport!$A65,Transactions!$B:$B,"&gt;="&amp;C$11,Transactions!$B:$B,"&lt;="&amp;C$12)+SUMIFS(Transactions!$I:$I,Transactions!$G:$G,YearlyReport!$A65,Transactions!$B:$B,"&gt;="&amp;C$11,Transactions!$B:$B,"&lt;="&amp;C$12)</f>
        <v>0</v>
      </c>
      <c r="D65" s="162" t="n">
        <f aca="false">-SUMIFS(Transactions!$J:$J,Transactions!$G:$G,YearlyReport!$A65,Transactions!$B:$B,"&gt;="&amp;D$11,Transactions!$B:$B,"&lt;="&amp;D$12)+SUMIFS(Transactions!$I:$I,Transactions!$G:$G,YearlyReport!$A65,Transactions!$B:$B,"&gt;="&amp;D$11,Transactions!$B:$B,"&lt;="&amp;D$12)</f>
        <v>0</v>
      </c>
      <c r="E65" s="162" t="n">
        <f aca="false">-SUMIFS(Transactions!$J:$J,Transactions!$G:$G,YearlyReport!$A65,Transactions!$B:$B,"&gt;="&amp;E$11,Transactions!$B:$B,"&lt;="&amp;E$12)+SUMIFS(Transactions!$I:$I,Transactions!$G:$G,YearlyReport!$A65,Transactions!$B:$B,"&gt;="&amp;E$11,Transactions!$B:$B,"&lt;="&amp;E$12)</f>
        <v>0</v>
      </c>
      <c r="F65" s="162" t="n">
        <f aca="false">-SUMIFS(Transactions!$J:$J,Transactions!$G:$G,YearlyReport!$A65,Transactions!$B:$B,"&gt;="&amp;F$11,Transactions!$B:$B,"&lt;="&amp;F$12)+SUMIFS(Transactions!$I:$I,Transactions!$G:$G,YearlyReport!$A65,Transactions!$B:$B,"&gt;="&amp;F$11,Transactions!$B:$B,"&lt;="&amp;F$12)</f>
        <v>20.4</v>
      </c>
      <c r="G65" s="162" t="n">
        <f aca="false">-SUMIFS(Transactions!$J:$J,Transactions!$G:$G,YearlyReport!$A65,Transactions!$B:$B,"&gt;="&amp;G$11,Transactions!$B:$B,"&lt;="&amp;G$12)+SUMIFS(Transactions!$I:$I,Transactions!$G:$G,YearlyReport!$A65,Transactions!$B:$B,"&gt;="&amp;G$11,Transactions!$B:$B,"&lt;="&amp;G$12)</f>
        <v>8.9</v>
      </c>
      <c r="H65" s="162" t="n">
        <f aca="false">-SUMIFS(Transactions!$J:$J,Transactions!$G:$G,YearlyReport!$A65,Transactions!$B:$B,"&gt;="&amp;H$11,Transactions!$B:$B,"&lt;="&amp;H$12)+SUMIFS(Transactions!$I:$I,Transactions!$G:$G,YearlyReport!$A65,Transactions!$B:$B,"&gt;="&amp;H$11,Transactions!$B:$B,"&lt;="&amp;H$12)</f>
        <v>2.95</v>
      </c>
      <c r="I65" s="162" t="n">
        <f aca="false">-SUMIFS(Transactions!$J:$J,Transactions!$G:$G,YearlyReport!$A65,Transactions!$B:$B,"&gt;="&amp;I$11,Transactions!$B:$B,"&lt;="&amp;I$12)+SUMIFS(Transactions!$I:$I,Transactions!$G:$G,YearlyReport!$A65,Transactions!$B:$B,"&gt;="&amp;I$11,Transactions!$B:$B,"&lt;="&amp;I$12)</f>
        <v>0</v>
      </c>
      <c r="J65" s="162" t="n">
        <f aca="false">-SUMIFS(Transactions!$J:$J,Transactions!$G:$G,YearlyReport!$A65,Transactions!$B:$B,"&gt;="&amp;J$11,Transactions!$B:$B,"&lt;="&amp;J$12)+SUMIFS(Transactions!$I:$I,Transactions!$G:$G,YearlyReport!$A65,Transactions!$B:$B,"&gt;="&amp;J$11,Transactions!$B:$B,"&lt;="&amp;J$12)</f>
        <v>0</v>
      </c>
      <c r="K65" s="162" t="n">
        <f aca="false">-SUMIFS(Transactions!$J:$J,Transactions!$G:$G,YearlyReport!$A65,Transactions!$B:$B,"&gt;="&amp;K$11,Transactions!$B:$B,"&lt;="&amp;K$12)+SUMIFS(Transactions!$I:$I,Transactions!$G:$G,YearlyReport!$A65,Transactions!$B:$B,"&gt;="&amp;K$11,Transactions!$B:$B,"&lt;="&amp;K$12)</f>
        <v>0</v>
      </c>
      <c r="L65" s="162" t="n">
        <f aca="false">-SUMIFS(Transactions!$J:$J,Transactions!$G:$G,YearlyReport!$A65,Transactions!$B:$B,"&gt;="&amp;L$11,Transactions!$B:$B,"&lt;="&amp;L$12)+SUMIFS(Transactions!$I:$I,Transactions!$G:$G,YearlyReport!$A65,Transactions!$B:$B,"&gt;="&amp;L$11,Transactions!$B:$B,"&lt;="&amp;L$12)</f>
        <v>0</v>
      </c>
      <c r="M65" s="162" t="n">
        <f aca="false">-SUMIFS(Transactions!$J:$J,Transactions!$G:$G,YearlyReport!$A65,Transactions!$B:$B,"&gt;="&amp;M$11,Transactions!$B:$B,"&lt;="&amp;M$12)+SUMIFS(Transactions!$I:$I,Transactions!$G:$G,YearlyReport!$A65,Transactions!$B:$B,"&gt;="&amp;M$11,Transactions!$B:$B,"&lt;="&amp;M$12)</f>
        <v>0</v>
      </c>
      <c r="N65" s="49" t="n">
        <f aca="false">SUM(B65:M65)</f>
        <v>32.25</v>
      </c>
      <c r="O65" s="49" t="n">
        <f aca="false">N65/COLUMNS(B65:M65)</f>
        <v>2.6875</v>
      </c>
    </row>
    <row r="66" s="61" customFormat="true" ht="13.5" hidden="false" customHeight="false" outlineLevel="0" collapsed="false">
      <c r="A66" s="62" t="s">
        <v>333</v>
      </c>
      <c r="B66" s="163" t="n">
        <f aca="false">-SUMIFS(Transactions!$J:$J,Transactions!$G:$G,YearlyReport!$A66,Transactions!$B:$B,"&gt;="&amp;B$11,Transactions!$B:$B,"&lt;="&amp;B$12)+SUMIFS(Transactions!$I:$I,Transactions!$G:$G,YearlyReport!$A66,Transactions!$B:$B,"&gt;="&amp;B$11,Transactions!$B:$B,"&lt;="&amp;B$12)</f>
        <v>0</v>
      </c>
      <c r="C66" s="163" t="n">
        <f aca="false">-SUMIFS(Transactions!$J:$J,Transactions!$G:$G,YearlyReport!$A66,Transactions!$B:$B,"&gt;="&amp;C$11,Transactions!$B:$B,"&lt;="&amp;C$12)+SUMIFS(Transactions!$I:$I,Transactions!$G:$G,YearlyReport!$A66,Transactions!$B:$B,"&gt;="&amp;C$11,Transactions!$B:$B,"&lt;="&amp;C$12)</f>
        <v>0</v>
      </c>
      <c r="D66" s="163" t="n">
        <f aca="false">-SUMIFS(Transactions!$J:$J,Transactions!$G:$G,YearlyReport!$A66,Transactions!$B:$B,"&gt;="&amp;D$11,Transactions!$B:$B,"&lt;="&amp;D$12)+SUMIFS(Transactions!$I:$I,Transactions!$G:$G,YearlyReport!$A66,Transactions!$B:$B,"&gt;="&amp;D$11,Transactions!$B:$B,"&lt;="&amp;D$12)</f>
        <v>0</v>
      </c>
      <c r="E66" s="163" t="n">
        <f aca="false">-SUMIFS(Transactions!$J:$J,Transactions!$G:$G,YearlyReport!$A66,Transactions!$B:$B,"&gt;="&amp;E$11,Transactions!$B:$B,"&lt;="&amp;E$12)+SUMIFS(Transactions!$I:$I,Transactions!$G:$G,YearlyReport!$A66,Transactions!$B:$B,"&gt;="&amp;E$11,Transactions!$B:$B,"&lt;="&amp;E$12)</f>
        <v>0</v>
      </c>
      <c r="F66" s="163" t="n">
        <f aca="false">-SUMIFS(Transactions!$J:$J,Transactions!$G:$G,YearlyReport!$A66,Transactions!$B:$B,"&gt;="&amp;F$11,Transactions!$B:$B,"&lt;="&amp;F$12)+SUMIFS(Transactions!$I:$I,Transactions!$G:$G,YearlyReport!$A66,Transactions!$B:$B,"&gt;="&amp;F$11,Transactions!$B:$B,"&lt;="&amp;F$12)</f>
        <v>0</v>
      </c>
      <c r="G66" s="163" t="n">
        <f aca="false">-SUMIFS(Transactions!$J:$J,Transactions!$G:$G,YearlyReport!$A66,Transactions!$B:$B,"&gt;="&amp;G$11,Transactions!$B:$B,"&lt;="&amp;G$12)+SUMIFS(Transactions!$I:$I,Transactions!$G:$G,YearlyReport!$A66,Transactions!$B:$B,"&gt;="&amp;G$11,Transactions!$B:$B,"&lt;="&amp;G$12)</f>
        <v>0</v>
      </c>
      <c r="H66" s="163" t="n">
        <f aca="false">-SUMIFS(Transactions!$J:$J,Transactions!$G:$G,YearlyReport!$A66,Transactions!$B:$B,"&gt;="&amp;H$11,Transactions!$B:$B,"&lt;="&amp;H$12)+SUMIFS(Transactions!$I:$I,Transactions!$G:$G,YearlyReport!$A66,Transactions!$B:$B,"&gt;="&amp;H$11,Transactions!$B:$B,"&lt;="&amp;H$12)</f>
        <v>0</v>
      </c>
      <c r="I66" s="163" t="n">
        <f aca="false">-SUMIFS(Transactions!$J:$J,Transactions!$G:$G,YearlyReport!$A66,Transactions!$B:$B,"&gt;="&amp;I$11,Transactions!$B:$B,"&lt;="&amp;I$12)+SUMIFS(Transactions!$I:$I,Transactions!$G:$G,YearlyReport!$A66,Transactions!$B:$B,"&gt;="&amp;I$11,Transactions!$B:$B,"&lt;="&amp;I$12)</f>
        <v>0</v>
      </c>
      <c r="J66" s="163" t="n">
        <f aca="false">-SUMIFS(Transactions!$J:$J,Transactions!$G:$G,YearlyReport!$A66,Transactions!$B:$B,"&gt;="&amp;J$11,Transactions!$B:$B,"&lt;="&amp;J$12)+SUMIFS(Transactions!$I:$I,Transactions!$G:$G,YearlyReport!$A66,Transactions!$B:$B,"&gt;="&amp;J$11,Transactions!$B:$B,"&lt;="&amp;J$12)</f>
        <v>0</v>
      </c>
      <c r="K66" s="163" t="n">
        <f aca="false">-SUMIFS(Transactions!$J:$J,Transactions!$G:$G,YearlyReport!$A66,Transactions!$B:$B,"&gt;="&amp;K$11,Transactions!$B:$B,"&lt;="&amp;K$12)+SUMIFS(Transactions!$I:$I,Transactions!$G:$G,YearlyReport!$A66,Transactions!$B:$B,"&gt;="&amp;K$11,Transactions!$B:$B,"&lt;="&amp;K$12)</f>
        <v>0</v>
      </c>
      <c r="L66" s="163" t="n">
        <f aca="false">-SUMIFS(Transactions!$J:$J,Transactions!$G:$G,YearlyReport!$A66,Transactions!$B:$B,"&gt;="&amp;L$11,Transactions!$B:$B,"&lt;="&amp;L$12)+SUMIFS(Transactions!$I:$I,Transactions!$G:$G,YearlyReport!$A66,Transactions!$B:$B,"&gt;="&amp;L$11,Transactions!$B:$B,"&lt;="&amp;L$12)</f>
        <v>0</v>
      </c>
      <c r="M66" s="163" t="n">
        <f aca="false">-SUMIFS(Transactions!$J:$J,Transactions!$G:$G,YearlyReport!$A66,Transactions!$B:$B,"&gt;="&amp;M$11,Transactions!$B:$B,"&lt;="&amp;M$12)+SUMIFS(Transactions!$I:$I,Transactions!$G:$G,YearlyReport!$A66,Transactions!$B:$B,"&gt;="&amp;M$11,Transactions!$B:$B,"&lt;="&amp;M$12)</f>
        <v>0</v>
      </c>
      <c r="N66" s="49" t="n">
        <f aca="false">SUM(B66:M66)</f>
        <v>0</v>
      </c>
      <c r="O66" s="49" t="n">
        <f aca="false">N66/COLUMNS(B66:M66)</f>
        <v>0</v>
      </c>
    </row>
    <row r="67" s="61" customFormat="true" ht="13.5" hidden="false" customHeight="false" outlineLevel="0" collapsed="false">
      <c r="A67" s="70" t="str">
        <f aca="false">"Total "&amp;A62</f>
        <v>Total HEALTH</v>
      </c>
      <c r="B67" s="71" t="n">
        <f aca="false">SUM(B62:B66)</f>
        <v>0</v>
      </c>
      <c r="C67" s="71" t="n">
        <f aca="false">SUM(C62:C66)</f>
        <v>0</v>
      </c>
      <c r="D67" s="71" t="n">
        <f aca="false">SUM(D62:D66)</f>
        <v>0</v>
      </c>
      <c r="E67" s="71" t="n">
        <f aca="false">SUM(E62:E66)</f>
        <v>0</v>
      </c>
      <c r="F67" s="71" t="n">
        <f aca="false">SUM(F62:F66)</f>
        <v>20.4</v>
      </c>
      <c r="G67" s="71" t="n">
        <f aca="false">SUM(G62:G66)</f>
        <v>8.9</v>
      </c>
      <c r="H67" s="71" t="n">
        <f aca="false">SUM(H62:H66)</f>
        <v>2.95</v>
      </c>
      <c r="I67" s="71" t="n">
        <f aca="false">SUM(I62:I66)</f>
        <v>0</v>
      </c>
      <c r="J67" s="71" t="n">
        <f aca="false">SUM(J62:J66)</f>
        <v>0</v>
      </c>
      <c r="K67" s="71" t="n">
        <f aca="false">SUM(K62:K66)</f>
        <v>0</v>
      </c>
      <c r="L67" s="71" t="n">
        <f aca="false">SUM(L62:L66)</f>
        <v>0</v>
      </c>
      <c r="M67" s="71" t="n">
        <f aca="false">SUM(M62:M66)</f>
        <v>0</v>
      </c>
      <c r="N67" s="71" t="n">
        <f aca="false">SUM(B67:M67)</f>
        <v>32.25</v>
      </c>
      <c r="O67" s="71" t="n">
        <f aca="false">N67/COLUMNS(B67:M67)</f>
        <v>2.6875</v>
      </c>
    </row>
    <row r="68" s="61" customFormat="true" ht="13.5" hidden="false" customHeight="false" outlineLevel="0" collapsed="false">
      <c r="A68" s="72" t="s">
        <v>312</v>
      </c>
      <c r="B68" s="73" t="str">
        <f aca="false">IF(B$5&gt;0,B67/B$5," - ")</f>
        <v> - </v>
      </c>
      <c r="C68" s="73" t="str">
        <f aca="false">IF(C$5&gt;0,C67/C$5," - ")</f>
        <v> - </v>
      </c>
      <c r="D68" s="73" t="n">
        <f aca="false">IF(D$5&gt;0,D67/D$5," - ")</f>
        <v>0</v>
      </c>
      <c r="E68" s="73" t="n">
        <f aca="false">IF(E$5&gt;0,E67/E$5," - ")</f>
        <v>0</v>
      </c>
      <c r="F68" s="73" t="n">
        <f aca="false">IF(F$5&gt;0,F67/F$5," - ")</f>
        <v>0.0102108745814292</v>
      </c>
      <c r="G68" s="73" t="n">
        <f aca="false">IF(G$5&gt;0,G67/G$5," - ")</f>
        <v>0.00305449353751536</v>
      </c>
      <c r="H68" s="73" t="str">
        <f aca="false">IF(H$5&gt;0,H67/H$5," - ")</f>
        <v> - </v>
      </c>
      <c r="I68" s="73" t="str">
        <f aca="false">IF(I$5&gt;0,I67/I$5," - ")</f>
        <v> - </v>
      </c>
      <c r="J68" s="73" t="str">
        <f aca="false">IF(J$5&gt;0,J67/J$5," - ")</f>
        <v> - </v>
      </c>
      <c r="K68" s="73" t="str">
        <f aca="false">IF(K$5&gt;0,K67/K$5," - ")</f>
        <v> - </v>
      </c>
      <c r="L68" s="73" t="str">
        <f aca="false">IF(L$5&gt;0,L67/L$5," - ")</f>
        <v> - </v>
      </c>
      <c r="M68" s="73" t="str">
        <f aca="false">IF(M$5&gt;0,M67/M$5," - ")</f>
        <v> - </v>
      </c>
      <c r="N68" s="73" t="n">
        <f aca="false">IF(N$5&gt;0,N67/N$5," - ")</f>
        <v>0.00263823751009279</v>
      </c>
      <c r="O68" s="73" t="n">
        <f aca="false">IF(O$5&gt;0,O67/O$5," - ")</f>
        <v>0.00263823751009279</v>
      </c>
    </row>
    <row r="69" s="61" customFormat="true" ht="14.25" hidden="false" customHeight="false" outlineLevel="0" collapsed="false">
      <c r="A69" s="68" t="s">
        <v>334</v>
      </c>
      <c r="B69" s="69"/>
      <c r="C69" s="69"/>
      <c r="D69" s="69"/>
      <c r="E69" s="69"/>
      <c r="F69" s="69"/>
      <c r="G69" s="69"/>
      <c r="H69" s="69"/>
      <c r="I69" s="69"/>
      <c r="J69" s="69"/>
      <c r="K69" s="69"/>
      <c r="L69" s="69"/>
      <c r="M69" s="69"/>
      <c r="N69" s="69"/>
      <c r="O69" s="69"/>
    </row>
    <row r="70" s="61" customFormat="true" ht="13.5" hidden="false" customHeight="false" outlineLevel="0" collapsed="false">
      <c r="A70" s="62" t="s">
        <v>335</v>
      </c>
      <c r="B70" s="162" t="n">
        <f aca="false">-SUMIFS(Transactions!$J:$J,Transactions!$G:$G,YearlyReport!$A70,Transactions!$B:$B,"&gt;="&amp;B$11,Transactions!$B:$B,"&lt;="&amp;B$12)+SUMIFS(Transactions!$I:$I,Transactions!$G:$G,YearlyReport!$A70,Transactions!$B:$B,"&gt;="&amp;B$11,Transactions!$B:$B,"&lt;="&amp;B$12)</f>
        <v>0</v>
      </c>
      <c r="C70" s="162" t="n">
        <f aca="false">-SUMIFS(Transactions!$J:$J,Transactions!$G:$G,YearlyReport!$A70,Transactions!$B:$B,"&gt;="&amp;C$11,Transactions!$B:$B,"&lt;="&amp;C$12)+SUMIFS(Transactions!$I:$I,Transactions!$G:$G,YearlyReport!$A70,Transactions!$B:$B,"&gt;="&amp;C$11,Transactions!$B:$B,"&lt;="&amp;C$12)</f>
        <v>0</v>
      </c>
      <c r="D70" s="162" t="n">
        <f aca="false">-SUMIFS(Transactions!$J:$J,Transactions!$G:$G,YearlyReport!$A70,Transactions!$B:$B,"&gt;="&amp;D$11,Transactions!$B:$B,"&lt;="&amp;D$12)+SUMIFS(Transactions!$I:$I,Transactions!$G:$G,YearlyReport!$A70,Transactions!$B:$B,"&gt;="&amp;D$11,Transactions!$B:$B,"&lt;="&amp;D$12)</f>
        <v>0</v>
      </c>
      <c r="E70" s="162" t="n">
        <f aca="false">-SUMIFS(Transactions!$J:$J,Transactions!$G:$G,YearlyReport!$A70,Transactions!$B:$B,"&gt;="&amp;E$11,Transactions!$B:$B,"&lt;="&amp;E$12)+SUMIFS(Transactions!$I:$I,Transactions!$G:$G,YearlyReport!$A70,Transactions!$B:$B,"&gt;="&amp;E$11,Transactions!$B:$B,"&lt;="&amp;E$12)</f>
        <v>0</v>
      </c>
      <c r="F70" s="162" t="n">
        <f aca="false">-SUMIFS(Transactions!$J:$J,Transactions!$G:$G,YearlyReport!$A70,Transactions!$B:$B,"&gt;="&amp;F$11,Transactions!$B:$B,"&lt;="&amp;F$12)+SUMIFS(Transactions!$I:$I,Transactions!$G:$G,YearlyReport!$A70,Transactions!$B:$B,"&gt;="&amp;F$11,Transactions!$B:$B,"&lt;="&amp;F$12)</f>
        <v>92.8</v>
      </c>
      <c r="G70" s="162" t="n">
        <f aca="false">-SUMIFS(Transactions!$J:$J,Transactions!$G:$G,YearlyReport!$A70,Transactions!$B:$B,"&gt;="&amp;G$11,Transactions!$B:$B,"&lt;="&amp;G$12)+SUMIFS(Transactions!$I:$I,Transactions!$G:$G,YearlyReport!$A70,Transactions!$B:$B,"&gt;="&amp;G$11,Transactions!$B:$B,"&lt;="&amp;G$12)</f>
        <v>21.98</v>
      </c>
      <c r="H70" s="162" t="n">
        <f aca="false">-SUMIFS(Transactions!$J:$J,Transactions!$G:$G,YearlyReport!$A70,Transactions!$B:$B,"&gt;="&amp;H$11,Transactions!$B:$B,"&lt;="&amp;H$12)+SUMIFS(Transactions!$I:$I,Transactions!$G:$G,YearlyReport!$A70,Transactions!$B:$B,"&gt;="&amp;H$11,Transactions!$B:$B,"&lt;="&amp;H$12)</f>
        <v>175.89</v>
      </c>
      <c r="I70" s="162" t="n">
        <f aca="false">-SUMIFS(Transactions!$J:$J,Transactions!$G:$G,YearlyReport!$A70,Transactions!$B:$B,"&gt;="&amp;I$11,Transactions!$B:$B,"&lt;="&amp;I$12)+SUMIFS(Transactions!$I:$I,Transactions!$G:$G,YearlyReport!$A70,Transactions!$B:$B,"&gt;="&amp;I$11,Transactions!$B:$B,"&lt;="&amp;I$12)</f>
        <v>0</v>
      </c>
      <c r="J70" s="162" t="n">
        <f aca="false">-SUMIFS(Transactions!$J:$J,Transactions!$G:$G,YearlyReport!$A70,Transactions!$B:$B,"&gt;="&amp;J$11,Transactions!$B:$B,"&lt;="&amp;J$12)+SUMIFS(Transactions!$I:$I,Transactions!$G:$G,YearlyReport!$A70,Transactions!$B:$B,"&gt;="&amp;J$11,Transactions!$B:$B,"&lt;="&amp;J$12)</f>
        <v>0</v>
      </c>
      <c r="K70" s="162" t="n">
        <f aca="false">-SUMIFS(Transactions!$J:$J,Transactions!$G:$G,YearlyReport!$A70,Transactions!$B:$B,"&gt;="&amp;K$11,Transactions!$B:$B,"&lt;="&amp;K$12)+SUMIFS(Transactions!$I:$I,Transactions!$G:$G,YearlyReport!$A70,Transactions!$B:$B,"&gt;="&amp;K$11,Transactions!$B:$B,"&lt;="&amp;K$12)</f>
        <v>0</v>
      </c>
      <c r="L70" s="162" t="n">
        <f aca="false">-SUMIFS(Transactions!$J:$J,Transactions!$G:$G,YearlyReport!$A70,Transactions!$B:$B,"&gt;="&amp;L$11,Transactions!$B:$B,"&lt;="&amp;L$12)+SUMIFS(Transactions!$I:$I,Transactions!$G:$G,YearlyReport!$A70,Transactions!$B:$B,"&gt;="&amp;L$11,Transactions!$B:$B,"&lt;="&amp;L$12)</f>
        <v>0</v>
      </c>
      <c r="M70" s="162" t="n">
        <f aca="false">-SUMIFS(Transactions!$J:$J,Transactions!$G:$G,YearlyReport!$A70,Transactions!$B:$B,"&gt;="&amp;M$11,Transactions!$B:$B,"&lt;="&amp;M$12)+SUMIFS(Transactions!$I:$I,Transactions!$G:$G,YearlyReport!$A70,Transactions!$B:$B,"&gt;="&amp;M$11,Transactions!$B:$B,"&lt;="&amp;M$12)</f>
        <v>0</v>
      </c>
      <c r="N70" s="49" t="n">
        <f aca="false">SUM(B70:M70)</f>
        <v>290.67</v>
      </c>
      <c r="O70" s="49" t="n">
        <f aca="false">N70/COLUMNS(B70:M70)</f>
        <v>24.2225</v>
      </c>
    </row>
    <row r="71" s="61" customFormat="true" ht="13.5" hidden="false" customHeight="false" outlineLevel="0" collapsed="false">
      <c r="A71" s="62" t="s">
        <v>336</v>
      </c>
      <c r="B71" s="162" t="n">
        <f aca="false">-SUMIFS(Transactions!$J:$J,Transactions!$G:$G,YearlyReport!$A71,Transactions!$B:$B,"&gt;="&amp;B$11,Transactions!$B:$B,"&lt;="&amp;B$12)+SUMIFS(Transactions!$I:$I,Transactions!$G:$G,YearlyReport!$A71,Transactions!$B:$B,"&gt;="&amp;B$11,Transactions!$B:$B,"&lt;="&amp;B$12)</f>
        <v>0</v>
      </c>
      <c r="C71" s="162" t="n">
        <f aca="false">-SUMIFS(Transactions!$J:$J,Transactions!$G:$G,YearlyReport!$A71,Transactions!$B:$B,"&gt;="&amp;C$11,Transactions!$B:$B,"&lt;="&amp;C$12)+SUMIFS(Transactions!$I:$I,Transactions!$G:$G,YearlyReport!$A71,Transactions!$B:$B,"&gt;="&amp;C$11,Transactions!$B:$B,"&lt;="&amp;C$12)</f>
        <v>0</v>
      </c>
      <c r="D71" s="162" t="n">
        <f aca="false">-SUMIFS(Transactions!$J:$J,Transactions!$G:$G,YearlyReport!$A71,Transactions!$B:$B,"&gt;="&amp;D$11,Transactions!$B:$B,"&lt;="&amp;D$12)+SUMIFS(Transactions!$I:$I,Transactions!$G:$G,YearlyReport!$A71,Transactions!$B:$B,"&gt;="&amp;D$11,Transactions!$B:$B,"&lt;="&amp;D$12)</f>
        <v>9.5</v>
      </c>
      <c r="E71" s="162" t="n">
        <f aca="false">-SUMIFS(Transactions!$J:$J,Transactions!$G:$G,YearlyReport!$A71,Transactions!$B:$B,"&gt;="&amp;E$11,Transactions!$B:$B,"&lt;="&amp;E$12)+SUMIFS(Transactions!$I:$I,Transactions!$G:$G,YearlyReport!$A71,Transactions!$B:$B,"&gt;="&amp;E$11,Transactions!$B:$B,"&lt;="&amp;E$12)</f>
        <v>0.99</v>
      </c>
      <c r="F71" s="162" t="n">
        <f aca="false">-SUMIFS(Transactions!$J:$J,Transactions!$G:$G,YearlyReport!$A71,Transactions!$B:$B,"&gt;="&amp;F$11,Transactions!$B:$B,"&lt;="&amp;F$12)+SUMIFS(Transactions!$I:$I,Transactions!$G:$G,YearlyReport!$A71,Transactions!$B:$B,"&gt;="&amp;F$11,Transactions!$B:$B,"&lt;="&amp;F$12)</f>
        <v>27.77</v>
      </c>
      <c r="G71" s="162" t="n">
        <f aca="false">-SUMIFS(Transactions!$J:$J,Transactions!$G:$G,YearlyReport!$A71,Transactions!$B:$B,"&gt;="&amp;G$11,Transactions!$B:$B,"&lt;="&amp;G$12)+SUMIFS(Transactions!$I:$I,Transactions!$G:$G,YearlyReport!$A71,Transactions!$B:$B,"&gt;="&amp;G$11,Transactions!$B:$B,"&lt;="&amp;G$12)</f>
        <v>7.11</v>
      </c>
      <c r="H71" s="162" t="n">
        <f aca="false">-SUMIFS(Transactions!$J:$J,Transactions!$G:$G,YearlyReport!$A71,Transactions!$B:$B,"&gt;="&amp;H$11,Transactions!$B:$B,"&lt;="&amp;H$12)+SUMIFS(Transactions!$I:$I,Transactions!$G:$G,YearlyReport!$A71,Transactions!$B:$B,"&gt;="&amp;H$11,Transactions!$B:$B,"&lt;="&amp;H$12)</f>
        <v>28.64</v>
      </c>
      <c r="I71" s="162" t="n">
        <f aca="false">-SUMIFS(Transactions!$J:$J,Transactions!$G:$G,YearlyReport!$A71,Transactions!$B:$B,"&gt;="&amp;I$11,Transactions!$B:$B,"&lt;="&amp;I$12)+SUMIFS(Transactions!$I:$I,Transactions!$G:$G,YearlyReport!$A71,Transactions!$B:$B,"&gt;="&amp;I$11,Transactions!$B:$B,"&lt;="&amp;I$12)</f>
        <v>0</v>
      </c>
      <c r="J71" s="162" t="n">
        <f aca="false">-SUMIFS(Transactions!$J:$J,Transactions!$G:$G,YearlyReport!$A71,Transactions!$B:$B,"&gt;="&amp;J$11,Transactions!$B:$B,"&lt;="&amp;J$12)+SUMIFS(Transactions!$I:$I,Transactions!$G:$G,YearlyReport!$A71,Transactions!$B:$B,"&gt;="&amp;J$11,Transactions!$B:$B,"&lt;="&amp;J$12)</f>
        <v>0</v>
      </c>
      <c r="K71" s="162" t="n">
        <f aca="false">-SUMIFS(Transactions!$J:$J,Transactions!$G:$G,YearlyReport!$A71,Transactions!$B:$B,"&gt;="&amp;K$11,Transactions!$B:$B,"&lt;="&amp;K$12)+SUMIFS(Transactions!$I:$I,Transactions!$G:$G,YearlyReport!$A71,Transactions!$B:$B,"&gt;="&amp;K$11,Transactions!$B:$B,"&lt;="&amp;K$12)</f>
        <v>0</v>
      </c>
      <c r="L71" s="162" t="n">
        <f aca="false">-SUMIFS(Transactions!$J:$J,Transactions!$G:$G,YearlyReport!$A71,Transactions!$B:$B,"&gt;="&amp;L$11,Transactions!$B:$B,"&lt;="&amp;L$12)+SUMIFS(Transactions!$I:$I,Transactions!$G:$G,YearlyReport!$A71,Transactions!$B:$B,"&gt;="&amp;L$11,Transactions!$B:$B,"&lt;="&amp;L$12)</f>
        <v>0</v>
      </c>
      <c r="M71" s="162" t="n">
        <f aca="false">-SUMIFS(Transactions!$J:$J,Transactions!$G:$G,YearlyReport!$A71,Transactions!$B:$B,"&gt;="&amp;M$11,Transactions!$B:$B,"&lt;="&amp;M$12)+SUMIFS(Transactions!$I:$I,Transactions!$G:$G,YearlyReport!$A71,Transactions!$B:$B,"&gt;="&amp;M$11,Transactions!$B:$B,"&lt;="&amp;M$12)</f>
        <v>0</v>
      </c>
      <c r="N71" s="49" t="n">
        <f aca="false">SUM(B71:M71)</f>
        <v>74.01</v>
      </c>
      <c r="O71" s="49" t="n">
        <f aca="false">N71/COLUMNS(B71:M71)</f>
        <v>6.1675</v>
      </c>
    </row>
    <row r="72" s="61" customFormat="true" ht="13.5" hidden="false" customHeight="false" outlineLevel="0" collapsed="false">
      <c r="A72" s="62" t="s">
        <v>337</v>
      </c>
      <c r="B72" s="162" t="n">
        <f aca="false">-SUMIFS(Transactions!$J:$J,Transactions!$G:$G,YearlyReport!$A72,Transactions!$B:$B,"&gt;="&amp;B$11,Transactions!$B:$B,"&lt;="&amp;B$12)+SUMIFS(Transactions!$I:$I,Transactions!$G:$G,YearlyReport!$A72,Transactions!$B:$B,"&gt;="&amp;B$11,Transactions!$B:$B,"&lt;="&amp;B$12)</f>
        <v>0</v>
      </c>
      <c r="C72" s="162" t="n">
        <f aca="false">-SUMIFS(Transactions!$J:$J,Transactions!$G:$G,YearlyReport!$A72,Transactions!$B:$B,"&gt;="&amp;C$11,Transactions!$B:$B,"&lt;="&amp;C$12)+SUMIFS(Transactions!$I:$I,Transactions!$G:$G,YearlyReport!$A72,Transactions!$B:$B,"&gt;="&amp;C$11,Transactions!$B:$B,"&lt;="&amp;C$12)</f>
        <v>0</v>
      </c>
      <c r="D72" s="162" t="n">
        <f aca="false">-SUMIFS(Transactions!$J:$J,Transactions!$G:$G,YearlyReport!$A72,Transactions!$B:$B,"&gt;="&amp;D$11,Transactions!$B:$B,"&lt;="&amp;D$12)+SUMIFS(Transactions!$I:$I,Transactions!$G:$G,YearlyReport!$A72,Transactions!$B:$B,"&gt;="&amp;D$11,Transactions!$B:$B,"&lt;="&amp;D$12)</f>
        <v>0</v>
      </c>
      <c r="E72" s="162" t="n">
        <f aca="false">-SUMIFS(Transactions!$J:$J,Transactions!$G:$G,YearlyReport!$A72,Transactions!$B:$B,"&gt;="&amp;E$11,Transactions!$B:$B,"&lt;="&amp;E$12)+SUMIFS(Transactions!$I:$I,Transactions!$G:$G,YearlyReport!$A72,Transactions!$B:$B,"&gt;="&amp;E$11,Transactions!$B:$B,"&lt;="&amp;E$12)</f>
        <v>12</v>
      </c>
      <c r="F72" s="162" t="n">
        <f aca="false">-SUMIFS(Transactions!$J:$J,Transactions!$G:$G,YearlyReport!$A72,Transactions!$B:$B,"&gt;="&amp;F$11,Transactions!$B:$B,"&lt;="&amp;F$12)+SUMIFS(Transactions!$I:$I,Transactions!$G:$G,YearlyReport!$A72,Transactions!$B:$B,"&gt;="&amp;F$11,Transactions!$B:$B,"&lt;="&amp;F$12)</f>
        <v>12</v>
      </c>
      <c r="G72" s="162" t="n">
        <f aca="false">-SUMIFS(Transactions!$J:$J,Transactions!$G:$G,YearlyReport!$A72,Transactions!$B:$B,"&gt;="&amp;G$11,Transactions!$B:$B,"&lt;="&amp;G$12)+SUMIFS(Transactions!$I:$I,Transactions!$G:$G,YearlyReport!$A72,Transactions!$B:$B,"&gt;="&amp;G$11,Transactions!$B:$B,"&lt;="&amp;G$12)</f>
        <v>0</v>
      </c>
      <c r="H72" s="162" t="n">
        <f aca="false">-SUMIFS(Transactions!$J:$J,Transactions!$G:$G,YearlyReport!$A72,Transactions!$B:$B,"&gt;="&amp;H$11,Transactions!$B:$B,"&lt;="&amp;H$12)+SUMIFS(Transactions!$I:$I,Transactions!$G:$G,YearlyReport!$A72,Transactions!$B:$B,"&gt;="&amp;H$11,Transactions!$B:$B,"&lt;="&amp;H$12)</f>
        <v>12</v>
      </c>
      <c r="I72" s="162" t="n">
        <f aca="false">-SUMIFS(Transactions!$J:$J,Transactions!$G:$G,YearlyReport!$A72,Transactions!$B:$B,"&gt;="&amp;I$11,Transactions!$B:$B,"&lt;="&amp;I$12)+SUMIFS(Transactions!$I:$I,Transactions!$G:$G,YearlyReport!$A72,Transactions!$B:$B,"&gt;="&amp;I$11,Transactions!$B:$B,"&lt;="&amp;I$12)</f>
        <v>0</v>
      </c>
      <c r="J72" s="162" t="n">
        <f aca="false">-SUMIFS(Transactions!$J:$J,Transactions!$G:$G,YearlyReport!$A72,Transactions!$B:$B,"&gt;="&amp;J$11,Transactions!$B:$B,"&lt;="&amp;J$12)+SUMIFS(Transactions!$I:$I,Transactions!$G:$G,YearlyReport!$A72,Transactions!$B:$B,"&gt;="&amp;J$11,Transactions!$B:$B,"&lt;="&amp;J$12)</f>
        <v>0</v>
      </c>
      <c r="K72" s="162" t="n">
        <f aca="false">-SUMIFS(Transactions!$J:$J,Transactions!$G:$G,YearlyReport!$A72,Transactions!$B:$B,"&gt;="&amp;K$11,Transactions!$B:$B,"&lt;="&amp;K$12)+SUMIFS(Transactions!$I:$I,Transactions!$G:$G,YearlyReport!$A72,Transactions!$B:$B,"&gt;="&amp;K$11,Transactions!$B:$B,"&lt;="&amp;K$12)</f>
        <v>0</v>
      </c>
      <c r="L72" s="162" t="n">
        <f aca="false">-SUMIFS(Transactions!$J:$J,Transactions!$G:$G,YearlyReport!$A72,Transactions!$B:$B,"&gt;="&amp;L$11,Transactions!$B:$B,"&lt;="&amp;L$12)+SUMIFS(Transactions!$I:$I,Transactions!$G:$G,YearlyReport!$A72,Transactions!$B:$B,"&gt;="&amp;L$11,Transactions!$B:$B,"&lt;="&amp;L$12)</f>
        <v>0</v>
      </c>
      <c r="M72" s="162" t="n">
        <f aca="false">-SUMIFS(Transactions!$J:$J,Transactions!$G:$G,YearlyReport!$A72,Transactions!$B:$B,"&gt;="&amp;M$11,Transactions!$B:$B,"&lt;="&amp;M$12)+SUMIFS(Transactions!$I:$I,Transactions!$G:$G,YearlyReport!$A72,Transactions!$B:$B,"&gt;="&amp;M$11,Transactions!$B:$B,"&lt;="&amp;M$12)</f>
        <v>0</v>
      </c>
      <c r="N72" s="49" t="n">
        <f aca="false">SUM(B72:M72)</f>
        <v>36</v>
      </c>
      <c r="O72" s="49" t="n">
        <f aca="false">N72/COLUMNS(B72:M72)</f>
        <v>3</v>
      </c>
    </row>
    <row r="73" s="61" customFormat="true" ht="13.5" hidden="false" customHeight="false" outlineLevel="0" collapsed="false">
      <c r="A73" s="62" t="s">
        <v>338</v>
      </c>
      <c r="B73" s="163" t="n">
        <f aca="false">-SUMIFS(Transactions!$J:$J,Transactions!$G:$G,YearlyReport!$A73,Transactions!$B:$B,"&gt;="&amp;B$11,Transactions!$B:$B,"&lt;="&amp;B$12)+SUMIFS(Transactions!$I:$I,Transactions!$G:$G,YearlyReport!$A73,Transactions!$B:$B,"&gt;="&amp;B$11,Transactions!$B:$B,"&lt;="&amp;B$12)</f>
        <v>0</v>
      </c>
      <c r="C73" s="163" t="n">
        <f aca="false">-SUMIFS(Transactions!$J:$J,Transactions!$G:$G,YearlyReport!$A73,Transactions!$B:$B,"&gt;="&amp;C$11,Transactions!$B:$B,"&lt;="&amp;C$12)+SUMIFS(Transactions!$I:$I,Transactions!$G:$G,YearlyReport!$A73,Transactions!$B:$B,"&gt;="&amp;C$11,Transactions!$B:$B,"&lt;="&amp;C$12)</f>
        <v>0</v>
      </c>
      <c r="D73" s="163" t="n">
        <f aca="false">-SUMIFS(Transactions!$J:$J,Transactions!$G:$G,YearlyReport!$A73,Transactions!$B:$B,"&gt;="&amp;D$11,Transactions!$B:$B,"&lt;="&amp;D$12)+SUMIFS(Transactions!$I:$I,Transactions!$G:$G,YearlyReport!$A73,Transactions!$B:$B,"&gt;="&amp;D$11,Transactions!$B:$B,"&lt;="&amp;D$12)</f>
        <v>0</v>
      </c>
      <c r="E73" s="163" t="n">
        <f aca="false">-SUMIFS(Transactions!$J:$J,Transactions!$G:$G,YearlyReport!$A73,Transactions!$B:$B,"&gt;="&amp;E$11,Transactions!$B:$B,"&lt;="&amp;E$12)+SUMIFS(Transactions!$I:$I,Transactions!$G:$G,YearlyReport!$A73,Transactions!$B:$B,"&gt;="&amp;E$11,Transactions!$B:$B,"&lt;="&amp;E$12)</f>
        <v>0</v>
      </c>
      <c r="F73" s="163" t="n">
        <f aca="false">-SUMIFS(Transactions!$J:$J,Transactions!$G:$G,YearlyReport!$A73,Transactions!$B:$B,"&gt;="&amp;F$11,Transactions!$B:$B,"&lt;="&amp;F$12)+SUMIFS(Transactions!$I:$I,Transactions!$G:$G,YearlyReport!$A73,Transactions!$B:$B,"&gt;="&amp;F$11,Transactions!$B:$B,"&lt;="&amp;F$12)</f>
        <v>0</v>
      </c>
      <c r="G73" s="163" t="n">
        <f aca="false">-SUMIFS(Transactions!$J:$J,Transactions!$G:$G,YearlyReport!$A73,Transactions!$B:$B,"&gt;="&amp;G$11,Transactions!$B:$B,"&lt;="&amp;G$12)+SUMIFS(Transactions!$I:$I,Transactions!$G:$G,YearlyReport!$A73,Transactions!$B:$B,"&gt;="&amp;G$11,Transactions!$B:$B,"&lt;="&amp;G$12)</f>
        <v>0</v>
      </c>
      <c r="H73" s="163" t="n">
        <f aca="false">-SUMIFS(Transactions!$J:$J,Transactions!$G:$G,YearlyReport!$A73,Transactions!$B:$B,"&gt;="&amp;H$11,Transactions!$B:$B,"&lt;="&amp;H$12)+SUMIFS(Transactions!$I:$I,Transactions!$G:$G,YearlyReport!$A73,Transactions!$B:$B,"&gt;="&amp;H$11,Transactions!$B:$B,"&lt;="&amp;H$12)</f>
        <v>4.99</v>
      </c>
      <c r="I73" s="163" t="n">
        <f aca="false">-SUMIFS(Transactions!$J:$J,Transactions!$G:$G,YearlyReport!$A73,Transactions!$B:$B,"&gt;="&amp;I$11,Transactions!$B:$B,"&lt;="&amp;I$12)+SUMIFS(Transactions!$I:$I,Transactions!$G:$G,YearlyReport!$A73,Transactions!$B:$B,"&gt;="&amp;I$11,Transactions!$B:$B,"&lt;="&amp;I$12)</f>
        <v>0</v>
      </c>
      <c r="J73" s="163" t="n">
        <f aca="false">-SUMIFS(Transactions!$J:$J,Transactions!$G:$G,YearlyReport!$A73,Transactions!$B:$B,"&gt;="&amp;J$11,Transactions!$B:$B,"&lt;="&amp;J$12)+SUMIFS(Transactions!$I:$I,Transactions!$G:$G,YearlyReport!$A73,Transactions!$B:$B,"&gt;="&amp;J$11,Transactions!$B:$B,"&lt;="&amp;J$12)</f>
        <v>0</v>
      </c>
      <c r="K73" s="163" t="n">
        <f aca="false">-SUMIFS(Transactions!$J:$J,Transactions!$G:$G,YearlyReport!$A73,Transactions!$B:$B,"&gt;="&amp;K$11,Transactions!$B:$B,"&lt;="&amp;K$12)+SUMIFS(Transactions!$I:$I,Transactions!$G:$G,YearlyReport!$A73,Transactions!$B:$B,"&gt;="&amp;K$11,Transactions!$B:$B,"&lt;="&amp;K$12)</f>
        <v>0</v>
      </c>
      <c r="L73" s="163" t="n">
        <f aca="false">-SUMIFS(Transactions!$J:$J,Transactions!$G:$G,YearlyReport!$A73,Transactions!$B:$B,"&gt;="&amp;L$11,Transactions!$B:$B,"&lt;="&amp;L$12)+SUMIFS(Transactions!$I:$I,Transactions!$G:$G,YearlyReport!$A73,Transactions!$B:$B,"&gt;="&amp;L$11,Transactions!$B:$B,"&lt;="&amp;L$12)</f>
        <v>0</v>
      </c>
      <c r="M73" s="163" t="n">
        <f aca="false">-SUMIFS(Transactions!$J:$J,Transactions!$G:$G,YearlyReport!$A73,Transactions!$B:$B,"&gt;="&amp;M$11,Transactions!$B:$B,"&lt;="&amp;M$12)+SUMIFS(Transactions!$I:$I,Transactions!$G:$G,YearlyReport!$A73,Transactions!$B:$B,"&gt;="&amp;M$11,Transactions!$B:$B,"&lt;="&amp;M$12)</f>
        <v>0</v>
      </c>
      <c r="N73" s="49" t="n">
        <f aca="false">SUM(B73:M73)</f>
        <v>4.99</v>
      </c>
      <c r="O73" s="49" t="n">
        <f aca="false">N73/COLUMNS(B73:M73)</f>
        <v>0.415833333333333</v>
      </c>
    </row>
    <row r="74" s="61" customFormat="true" ht="13.5" hidden="false" customHeight="false" outlineLevel="0" collapsed="false">
      <c r="A74" s="70" t="str">
        <f aca="false">"Total "&amp;A69</f>
        <v>Total DAILY LIVING</v>
      </c>
      <c r="B74" s="71" t="n">
        <f aca="false">SUM(B69:B73)</f>
        <v>0</v>
      </c>
      <c r="C74" s="71" t="n">
        <f aca="false">SUM(C69:C73)</f>
        <v>0</v>
      </c>
      <c r="D74" s="71" t="n">
        <f aca="false">SUM(D69:D73)</f>
        <v>9.5</v>
      </c>
      <c r="E74" s="71" t="n">
        <f aca="false">SUM(E69:E73)</f>
        <v>12.99</v>
      </c>
      <c r="F74" s="71" t="n">
        <f aca="false">SUM(F69:F73)</f>
        <v>132.57</v>
      </c>
      <c r="G74" s="71" t="n">
        <f aca="false">SUM(G69:G73)</f>
        <v>29.09</v>
      </c>
      <c r="H74" s="71" t="n">
        <f aca="false">SUM(H69:H73)</f>
        <v>221.52</v>
      </c>
      <c r="I74" s="71" t="n">
        <f aca="false">SUM(I69:I73)</f>
        <v>0</v>
      </c>
      <c r="J74" s="71" t="n">
        <f aca="false">SUM(J69:J73)</f>
        <v>0</v>
      </c>
      <c r="K74" s="71" t="n">
        <f aca="false">SUM(K69:K73)</f>
        <v>0</v>
      </c>
      <c r="L74" s="71" t="n">
        <f aca="false">SUM(L69:L73)</f>
        <v>0</v>
      </c>
      <c r="M74" s="71" t="n">
        <f aca="false">SUM(M69:M73)</f>
        <v>0</v>
      </c>
      <c r="N74" s="71" t="n">
        <f aca="false">SUM(B74:M74)</f>
        <v>405.67</v>
      </c>
      <c r="O74" s="71" t="n">
        <f aca="false">N74/COLUMNS(B74:M74)</f>
        <v>33.8058333333333</v>
      </c>
    </row>
    <row r="75" s="61" customFormat="true" ht="13.5" hidden="false" customHeight="false" outlineLevel="0" collapsed="false">
      <c r="A75" s="72" t="s">
        <v>312</v>
      </c>
      <c r="B75" s="73" t="str">
        <f aca="false">IF(B$5&gt;0,B74/B$5," - ")</f>
        <v> - </v>
      </c>
      <c r="C75" s="73" t="str">
        <f aca="false">IF(C$5&gt;0,C74/C$5," - ")</f>
        <v> - </v>
      </c>
      <c r="D75" s="73" t="n">
        <f aca="false">IF(D$5&gt;0,D74/D$5," - ")</f>
        <v>0.00178586534575293</v>
      </c>
      <c r="E75" s="73" t="n">
        <f aca="false">IF(E$5&gt;0,E74/E$5," - ")</f>
        <v>0.0065181066882097</v>
      </c>
      <c r="F75" s="73" t="n">
        <f aca="false">IF(F$5&gt;0,F74/F$5," - ")</f>
        <v>0.0663556687872585</v>
      </c>
      <c r="G75" s="73" t="n">
        <f aca="false">IF(G$5&gt;0,G74/G$5," - ")</f>
        <v>0.00998373224790132</v>
      </c>
      <c r="H75" s="73" t="str">
        <f aca="false">IF(H$5&gt;0,H74/H$5," - ")</f>
        <v> - </v>
      </c>
      <c r="I75" s="73" t="str">
        <f aca="false">IF(I$5&gt;0,I74/I$5," - ")</f>
        <v> - </v>
      </c>
      <c r="J75" s="73" t="str">
        <f aca="false">IF(J$5&gt;0,J74/J$5," - ")</f>
        <v> - </v>
      </c>
      <c r="K75" s="73" t="str">
        <f aca="false">IF(K$5&gt;0,K74/K$5," - ")</f>
        <v> - </v>
      </c>
      <c r="L75" s="73" t="str">
        <f aca="false">IF(L$5&gt;0,L74/L$5," - ")</f>
        <v> - </v>
      </c>
      <c r="M75" s="73" t="str">
        <f aca="false">IF(M$5&gt;0,M74/M$5," - ")</f>
        <v> - </v>
      </c>
      <c r="N75" s="73" t="n">
        <f aca="false">IF(N$5&gt;0,N74/N$5," - ")</f>
        <v>0.033186164673468</v>
      </c>
      <c r="O75" s="73" t="n">
        <f aca="false">IF(O$5&gt;0,O74/O$5," - ")</f>
        <v>0.033186164673468</v>
      </c>
    </row>
    <row r="76" s="61" customFormat="true" ht="14.25" hidden="false" customHeight="false" outlineLevel="0" collapsed="false">
      <c r="A76" s="68" t="s">
        <v>339</v>
      </c>
      <c r="B76" s="69"/>
      <c r="C76" s="69"/>
      <c r="D76" s="69"/>
      <c r="E76" s="69"/>
      <c r="F76" s="69"/>
      <c r="G76" s="69"/>
      <c r="H76" s="69"/>
      <c r="I76" s="69"/>
      <c r="J76" s="69"/>
      <c r="K76" s="69"/>
      <c r="L76" s="69"/>
      <c r="M76" s="69"/>
      <c r="N76" s="69"/>
      <c r="O76" s="69"/>
    </row>
    <row r="77" s="61" customFormat="true" ht="13.5" hidden="false" customHeight="false" outlineLevel="0" collapsed="false">
      <c r="A77" s="62" t="s">
        <v>340</v>
      </c>
      <c r="B77" s="161" t="n">
        <f aca="false">-SUMIFS(Transactions!$J:$J,Transactions!$G:$G,YearlyReport!$A77,Transactions!$B:$B,"&gt;="&amp;B$11,Transactions!$B:$B,"&lt;="&amp;B$12)+SUMIFS(Transactions!$I:$I,Transactions!$G:$G,YearlyReport!$A77,Transactions!$B:$B,"&gt;="&amp;B$11,Transactions!$B:$B,"&lt;="&amp;B$12)</f>
        <v>0</v>
      </c>
      <c r="C77" s="161" t="n">
        <f aca="false">-SUMIFS(Transactions!$J:$J,Transactions!$G:$G,YearlyReport!$A77,Transactions!$B:$B,"&gt;="&amp;C$11,Transactions!$B:$B,"&lt;="&amp;C$12)+SUMIFS(Transactions!$I:$I,Transactions!$G:$G,YearlyReport!$A77,Transactions!$B:$B,"&gt;="&amp;C$11,Transactions!$B:$B,"&lt;="&amp;C$12)</f>
        <v>0</v>
      </c>
      <c r="D77" s="161" t="n">
        <f aca="false">-SUMIFS(Transactions!$J:$J,Transactions!$G:$G,YearlyReport!$A77,Transactions!$B:$B,"&gt;="&amp;D$11,Transactions!$B:$B,"&lt;="&amp;D$12)+SUMIFS(Transactions!$I:$I,Transactions!$G:$G,YearlyReport!$A77,Transactions!$B:$B,"&gt;="&amp;D$11,Transactions!$B:$B,"&lt;="&amp;D$12)</f>
        <v>0</v>
      </c>
      <c r="E77" s="161" t="n">
        <f aca="false">-SUMIFS(Transactions!$J:$J,Transactions!$G:$G,YearlyReport!$A77,Transactions!$B:$B,"&gt;="&amp;E$11,Transactions!$B:$B,"&lt;="&amp;E$12)+SUMIFS(Transactions!$I:$I,Transactions!$G:$G,YearlyReport!$A77,Transactions!$B:$B,"&gt;="&amp;E$11,Transactions!$B:$B,"&lt;="&amp;E$12)</f>
        <v>0</v>
      </c>
      <c r="F77" s="161" t="n">
        <f aca="false">-SUMIFS(Transactions!$J:$J,Transactions!$G:$G,YearlyReport!$A77,Transactions!$B:$B,"&gt;="&amp;F$11,Transactions!$B:$B,"&lt;="&amp;F$12)+SUMIFS(Transactions!$I:$I,Transactions!$G:$G,YearlyReport!$A77,Transactions!$B:$B,"&gt;="&amp;F$11,Transactions!$B:$B,"&lt;="&amp;F$12)</f>
        <v>0</v>
      </c>
      <c r="G77" s="161" t="n">
        <f aca="false">-SUMIFS(Transactions!$J:$J,Transactions!$G:$G,YearlyReport!$A77,Transactions!$B:$B,"&gt;="&amp;G$11,Transactions!$B:$B,"&lt;="&amp;G$12)+SUMIFS(Transactions!$I:$I,Transactions!$G:$G,YearlyReport!$A77,Transactions!$B:$B,"&gt;="&amp;G$11,Transactions!$B:$B,"&lt;="&amp;G$12)</f>
        <v>0</v>
      </c>
      <c r="H77" s="161" t="n">
        <f aca="false">-SUMIFS(Transactions!$J:$J,Transactions!$G:$G,YearlyReport!$A77,Transactions!$B:$B,"&gt;="&amp;H$11,Transactions!$B:$B,"&lt;="&amp;H$12)+SUMIFS(Transactions!$I:$I,Transactions!$G:$G,YearlyReport!$A77,Transactions!$B:$B,"&gt;="&amp;H$11,Transactions!$B:$B,"&lt;="&amp;H$12)</f>
        <v>0</v>
      </c>
      <c r="I77" s="161" t="n">
        <f aca="false">-SUMIFS(Transactions!$J:$J,Transactions!$G:$G,YearlyReport!$A77,Transactions!$B:$B,"&gt;="&amp;I$11,Transactions!$B:$B,"&lt;="&amp;I$12)+SUMIFS(Transactions!$I:$I,Transactions!$G:$G,YearlyReport!$A77,Transactions!$B:$B,"&gt;="&amp;I$11,Transactions!$B:$B,"&lt;="&amp;I$12)</f>
        <v>0</v>
      </c>
      <c r="J77" s="161" t="n">
        <f aca="false">-SUMIFS(Transactions!$J:$J,Transactions!$G:$G,YearlyReport!$A77,Transactions!$B:$B,"&gt;="&amp;J$11,Transactions!$B:$B,"&lt;="&amp;J$12)+SUMIFS(Transactions!$I:$I,Transactions!$G:$G,YearlyReport!$A77,Transactions!$B:$B,"&gt;="&amp;J$11,Transactions!$B:$B,"&lt;="&amp;J$12)</f>
        <v>0</v>
      </c>
      <c r="K77" s="161" t="n">
        <f aca="false">-SUMIFS(Transactions!$J:$J,Transactions!$G:$G,YearlyReport!$A77,Transactions!$B:$B,"&gt;="&amp;K$11,Transactions!$B:$B,"&lt;="&amp;K$12)+SUMIFS(Transactions!$I:$I,Transactions!$G:$G,YearlyReport!$A77,Transactions!$B:$B,"&gt;="&amp;K$11,Transactions!$B:$B,"&lt;="&amp;K$12)</f>
        <v>0</v>
      </c>
      <c r="L77" s="161" t="n">
        <f aca="false">-SUMIFS(Transactions!$J:$J,Transactions!$G:$G,YearlyReport!$A77,Transactions!$B:$B,"&gt;="&amp;L$11,Transactions!$B:$B,"&lt;="&amp;L$12)+SUMIFS(Transactions!$I:$I,Transactions!$G:$G,YearlyReport!$A77,Transactions!$B:$B,"&gt;="&amp;L$11,Transactions!$B:$B,"&lt;="&amp;L$12)</f>
        <v>0</v>
      </c>
      <c r="M77" s="161" t="n">
        <f aca="false">-SUMIFS(Transactions!$J:$J,Transactions!$G:$G,YearlyReport!$A77,Transactions!$B:$B,"&gt;="&amp;M$11,Transactions!$B:$B,"&lt;="&amp;M$12)+SUMIFS(Transactions!$I:$I,Transactions!$G:$G,YearlyReport!$A77,Transactions!$B:$B,"&gt;="&amp;M$11,Transactions!$B:$B,"&lt;="&amp;M$12)</f>
        <v>0</v>
      </c>
      <c r="N77" s="49" t="n">
        <f aca="false">SUM(B77:M77)</f>
        <v>0</v>
      </c>
      <c r="O77" s="49" t="n">
        <f aca="false">N77/COLUMNS(B77:M77)</f>
        <v>0</v>
      </c>
    </row>
    <row r="78" s="61" customFormat="true" ht="13.5" hidden="false" customHeight="false" outlineLevel="0" collapsed="false">
      <c r="A78" s="62" t="s">
        <v>341</v>
      </c>
      <c r="B78" s="163" t="n">
        <f aca="false">-SUMIFS(Transactions!$J:$J,Transactions!$G:$G,YearlyReport!$A78,Transactions!$B:$B,"&gt;="&amp;B$11,Transactions!$B:$B,"&lt;="&amp;B$12)+SUMIFS(Transactions!$I:$I,Transactions!$G:$G,YearlyReport!$A78,Transactions!$B:$B,"&gt;="&amp;B$11,Transactions!$B:$B,"&lt;="&amp;B$12)</f>
        <v>0</v>
      </c>
      <c r="C78" s="163" t="n">
        <f aca="false">-SUMIFS(Transactions!$J:$J,Transactions!$G:$G,YearlyReport!$A78,Transactions!$B:$B,"&gt;="&amp;C$11,Transactions!$B:$B,"&lt;="&amp;C$12)+SUMIFS(Transactions!$I:$I,Transactions!$G:$G,YearlyReport!$A78,Transactions!$B:$B,"&gt;="&amp;C$11,Transactions!$B:$B,"&lt;="&amp;C$12)</f>
        <v>0</v>
      </c>
      <c r="D78" s="163" t="n">
        <f aca="false">-SUMIFS(Transactions!$J:$J,Transactions!$G:$G,YearlyReport!$A78,Transactions!$B:$B,"&gt;="&amp;D$11,Transactions!$B:$B,"&lt;="&amp;D$12)+SUMIFS(Transactions!$I:$I,Transactions!$G:$G,YearlyReport!$A78,Transactions!$B:$B,"&gt;="&amp;D$11,Transactions!$B:$B,"&lt;="&amp;D$12)</f>
        <v>0</v>
      </c>
      <c r="E78" s="163" t="n">
        <f aca="false">-SUMIFS(Transactions!$J:$J,Transactions!$G:$G,YearlyReport!$A78,Transactions!$B:$B,"&gt;="&amp;E$11,Transactions!$B:$B,"&lt;="&amp;E$12)+SUMIFS(Transactions!$I:$I,Transactions!$G:$G,YearlyReport!$A78,Transactions!$B:$B,"&gt;="&amp;E$11,Transactions!$B:$B,"&lt;="&amp;E$12)</f>
        <v>0</v>
      </c>
      <c r="F78" s="163" t="n">
        <f aca="false">-SUMIFS(Transactions!$J:$J,Transactions!$G:$G,YearlyReport!$A78,Transactions!$B:$B,"&gt;="&amp;F$11,Transactions!$B:$B,"&lt;="&amp;F$12)+SUMIFS(Transactions!$I:$I,Transactions!$G:$G,YearlyReport!$A78,Transactions!$B:$B,"&gt;="&amp;F$11,Transactions!$B:$B,"&lt;="&amp;F$12)</f>
        <v>0</v>
      </c>
      <c r="G78" s="163" t="n">
        <f aca="false">-SUMIFS(Transactions!$J:$J,Transactions!$G:$G,YearlyReport!$A78,Transactions!$B:$B,"&gt;="&amp;G$11,Transactions!$B:$B,"&lt;="&amp;G$12)+SUMIFS(Transactions!$I:$I,Transactions!$G:$G,YearlyReport!$A78,Transactions!$B:$B,"&gt;="&amp;G$11,Transactions!$B:$B,"&lt;="&amp;G$12)</f>
        <v>0</v>
      </c>
      <c r="H78" s="163" t="n">
        <f aca="false">-SUMIFS(Transactions!$J:$J,Transactions!$G:$G,YearlyReport!$A78,Transactions!$B:$B,"&gt;="&amp;H$11,Transactions!$B:$B,"&lt;="&amp;H$12)+SUMIFS(Transactions!$I:$I,Transactions!$G:$G,YearlyReport!$A78,Transactions!$B:$B,"&gt;="&amp;H$11,Transactions!$B:$B,"&lt;="&amp;H$12)</f>
        <v>0</v>
      </c>
      <c r="I78" s="163" t="n">
        <f aca="false">-SUMIFS(Transactions!$J:$J,Transactions!$G:$G,YearlyReport!$A78,Transactions!$B:$B,"&gt;="&amp;I$11,Transactions!$B:$B,"&lt;="&amp;I$12)+SUMIFS(Transactions!$I:$I,Transactions!$G:$G,YearlyReport!$A78,Transactions!$B:$B,"&gt;="&amp;I$11,Transactions!$B:$B,"&lt;="&amp;I$12)</f>
        <v>0</v>
      </c>
      <c r="J78" s="163" t="n">
        <f aca="false">-SUMIFS(Transactions!$J:$J,Transactions!$G:$G,YearlyReport!$A78,Transactions!$B:$B,"&gt;="&amp;J$11,Transactions!$B:$B,"&lt;="&amp;J$12)+SUMIFS(Transactions!$I:$I,Transactions!$G:$G,YearlyReport!$A78,Transactions!$B:$B,"&gt;="&amp;J$11,Transactions!$B:$B,"&lt;="&amp;J$12)</f>
        <v>0</v>
      </c>
      <c r="K78" s="163" t="n">
        <f aca="false">-SUMIFS(Transactions!$J:$J,Transactions!$G:$G,YearlyReport!$A78,Transactions!$B:$B,"&gt;="&amp;K$11,Transactions!$B:$B,"&lt;="&amp;K$12)+SUMIFS(Transactions!$I:$I,Transactions!$G:$G,YearlyReport!$A78,Transactions!$B:$B,"&gt;="&amp;K$11,Transactions!$B:$B,"&lt;="&amp;K$12)</f>
        <v>0</v>
      </c>
      <c r="L78" s="163" t="n">
        <f aca="false">-SUMIFS(Transactions!$J:$J,Transactions!$G:$G,YearlyReport!$A78,Transactions!$B:$B,"&gt;="&amp;L$11,Transactions!$B:$B,"&lt;="&amp;L$12)+SUMIFS(Transactions!$I:$I,Transactions!$G:$G,YearlyReport!$A78,Transactions!$B:$B,"&gt;="&amp;L$11,Transactions!$B:$B,"&lt;="&amp;L$12)</f>
        <v>0</v>
      </c>
      <c r="M78" s="163" t="n">
        <f aca="false">-SUMIFS(Transactions!$J:$J,Transactions!$G:$G,YearlyReport!$A78,Transactions!$B:$B,"&gt;="&amp;M$11,Transactions!$B:$B,"&lt;="&amp;M$12)+SUMIFS(Transactions!$I:$I,Transactions!$G:$G,YearlyReport!$A78,Transactions!$B:$B,"&gt;="&amp;M$11,Transactions!$B:$B,"&lt;="&amp;M$12)</f>
        <v>0</v>
      </c>
      <c r="N78" s="49" t="n">
        <f aca="false">SUM(B78:M78)</f>
        <v>0</v>
      </c>
      <c r="O78" s="49" t="n">
        <f aca="false">N78/COLUMNS(B78:M78)</f>
        <v>0</v>
      </c>
    </row>
    <row r="79" s="61" customFormat="true" ht="13.5" hidden="false" customHeight="false" outlineLevel="0" collapsed="false">
      <c r="A79" s="70" t="str">
        <f aca="false">"Total "&amp;A76</f>
        <v>Total CHILDREN</v>
      </c>
      <c r="B79" s="71" t="n">
        <f aca="false">SUM(B76:B78)</f>
        <v>0</v>
      </c>
      <c r="C79" s="71" t="n">
        <f aca="false">SUM(C76:C78)</f>
        <v>0</v>
      </c>
      <c r="D79" s="71" t="n">
        <f aca="false">SUM(D76:D78)</f>
        <v>0</v>
      </c>
      <c r="E79" s="71" t="n">
        <f aca="false">SUM(E76:E78)</f>
        <v>0</v>
      </c>
      <c r="F79" s="71" t="n">
        <f aca="false">SUM(F76:F78)</f>
        <v>0</v>
      </c>
      <c r="G79" s="71" t="n">
        <f aca="false">SUM(G76:G78)</f>
        <v>0</v>
      </c>
      <c r="H79" s="71" t="n">
        <f aca="false">SUM(H76:H78)</f>
        <v>0</v>
      </c>
      <c r="I79" s="71" t="n">
        <f aca="false">SUM(I76:I78)</f>
        <v>0</v>
      </c>
      <c r="J79" s="71" t="n">
        <f aca="false">SUM(J76:J78)</f>
        <v>0</v>
      </c>
      <c r="K79" s="71" t="n">
        <f aca="false">SUM(K76:K78)</f>
        <v>0</v>
      </c>
      <c r="L79" s="71" t="n">
        <f aca="false">SUM(L76:L78)</f>
        <v>0</v>
      </c>
      <c r="M79" s="71" t="n">
        <f aca="false">SUM(M76:M78)</f>
        <v>0</v>
      </c>
      <c r="N79" s="71" t="n">
        <f aca="false">SUM(B79:M79)</f>
        <v>0</v>
      </c>
      <c r="O79" s="71" t="n">
        <f aca="false">N79/COLUMNS(B79:M79)</f>
        <v>0</v>
      </c>
    </row>
    <row r="80" s="61" customFormat="true" ht="13.5" hidden="false" customHeight="false" outlineLevel="0" collapsed="false">
      <c r="A80" s="72" t="s">
        <v>312</v>
      </c>
      <c r="B80" s="73" t="str">
        <f aca="false">IF(B$5&gt;0,B79/B$5," - ")</f>
        <v> - </v>
      </c>
      <c r="C80" s="73" t="str">
        <f aca="false">IF(C$5&gt;0,C79/C$5," - ")</f>
        <v> - </v>
      </c>
      <c r="D80" s="73" t="n">
        <f aca="false">IF(D$5&gt;0,D79/D$5," - ")</f>
        <v>0</v>
      </c>
      <c r="E80" s="73" t="n">
        <f aca="false">IF(E$5&gt;0,E79/E$5," - ")</f>
        <v>0</v>
      </c>
      <c r="F80" s="73" t="n">
        <f aca="false">IF(F$5&gt;0,F79/F$5," - ")</f>
        <v>0</v>
      </c>
      <c r="G80" s="73" t="n">
        <f aca="false">IF(G$5&gt;0,G79/G$5," - ")</f>
        <v>0</v>
      </c>
      <c r="H80" s="73" t="str">
        <f aca="false">IF(H$5&gt;0,H79/H$5," - ")</f>
        <v> - </v>
      </c>
      <c r="I80" s="73" t="str">
        <f aca="false">IF(I$5&gt;0,I79/I$5," - ")</f>
        <v> - </v>
      </c>
      <c r="J80" s="73" t="str">
        <f aca="false">IF(J$5&gt;0,J79/J$5," - ")</f>
        <v> - </v>
      </c>
      <c r="K80" s="73" t="str">
        <f aca="false">IF(K$5&gt;0,K79/K$5," - ")</f>
        <v> - </v>
      </c>
      <c r="L80" s="73" t="str">
        <f aca="false">IF(L$5&gt;0,L79/L$5," - ")</f>
        <v> - </v>
      </c>
      <c r="M80" s="73" t="str">
        <f aca="false">IF(M$5&gt;0,M79/M$5," - ")</f>
        <v> - </v>
      </c>
      <c r="N80" s="73" t="n">
        <f aca="false">IF(N$5&gt;0,N79/N$5," - ")</f>
        <v>0</v>
      </c>
      <c r="O80" s="73" t="n">
        <f aca="false">IF(O$5&gt;0,O79/O$5," - ")</f>
        <v>0</v>
      </c>
    </row>
    <row r="81" s="61" customFormat="true" ht="14.25" hidden="false" customHeight="false" outlineLevel="0" collapsed="false">
      <c r="A81" s="68" t="s">
        <v>342</v>
      </c>
      <c r="B81" s="69"/>
      <c r="C81" s="69"/>
      <c r="D81" s="69"/>
      <c r="E81" s="69"/>
      <c r="F81" s="69"/>
      <c r="G81" s="69"/>
      <c r="H81" s="69"/>
      <c r="I81" s="69"/>
      <c r="J81" s="69"/>
      <c r="K81" s="69"/>
      <c r="L81" s="69"/>
      <c r="M81" s="69"/>
      <c r="N81" s="69"/>
      <c r="O81" s="69"/>
    </row>
    <row r="82" s="61" customFormat="true" ht="13.5" hidden="false" customHeight="false" outlineLevel="0" collapsed="false">
      <c r="A82" s="62" t="s">
        <v>343</v>
      </c>
      <c r="B82" s="162" t="n">
        <f aca="false">-SUMIFS(Transactions!$J:$J,Transactions!$G:$G,YearlyReport!$A82,Transactions!$B:$B,"&gt;="&amp;B$11,Transactions!$B:$B,"&lt;="&amp;B$12)+SUMIFS(Transactions!$I:$I,Transactions!$G:$G,YearlyReport!$A82,Transactions!$B:$B,"&gt;="&amp;B$11,Transactions!$B:$B,"&lt;="&amp;B$12)</f>
        <v>0</v>
      </c>
      <c r="C82" s="162" t="n">
        <f aca="false">-SUMIFS(Transactions!$J:$J,Transactions!$G:$G,YearlyReport!$A82,Transactions!$B:$B,"&gt;="&amp;C$11,Transactions!$B:$B,"&lt;="&amp;C$12)+SUMIFS(Transactions!$I:$I,Transactions!$G:$G,YearlyReport!$A82,Transactions!$B:$B,"&gt;="&amp;C$11,Transactions!$B:$B,"&lt;="&amp;C$12)</f>
        <v>0</v>
      </c>
      <c r="D82" s="162" t="n">
        <f aca="false">-SUMIFS(Transactions!$J:$J,Transactions!$G:$G,YearlyReport!$A82,Transactions!$B:$B,"&gt;="&amp;D$11,Transactions!$B:$B,"&lt;="&amp;D$12)+SUMIFS(Transactions!$I:$I,Transactions!$G:$G,YearlyReport!$A82,Transactions!$B:$B,"&gt;="&amp;D$11,Transactions!$B:$B,"&lt;="&amp;D$12)</f>
        <v>154</v>
      </c>
      <c r="E82" s="162" t="n">
        <f aca="false">-SUMIFS(Transactions!$J:$J,Transactions!$G:$G,YearlyReport!$A82,Transactions!$B:$B,"&gt;="&amp;E$11,Transactions!$B:$B,"&lt;="&amp;E$12)+SUMIFS(Transactions!$I:$I,Transactions!$G:$G,YearlyReport!$A82,Transactions!$B:$B,"&gt;="&amp;E$11,Transactions!$B:$B,"&lt;="&amp;E$12)</f>
        <v>0</v>
      </c>
      <c r="F82" s="162" t="n">
        <f aca="false">-SUMIFS(Transactions!$J:$J,Transactions!$G:$G,YearlyReport!$A82,Transactions!$B:$B,"&gt;="&amp;F$11,Transactions!$B:$B,"&lt;="&amp;F$12)+SUMIFS(Transactions!$I:$I,Transactions!$G:$G,YearlyReport!$A82,Transactions!$B:$B,"&gt;="&amp;F$11,Transactions!$B:$B,"&lt;="&amp;F$12)</f>
        <v>0</v>
      </c>
      <c r="G82" s="162" t="n">
        <f aca="false">-SUMIFS(Transactions!$J:$J,Transactions!$G:$G,YearlyReport!$A82,Transactions!$B:$B,"&gt;="&amp;G$11,Transactions!$B:$B,"&lt;="&amp;G$12)+SUMIFS(Transactions!$I:$I,Transactions!$G:$G,YearlyReport!$A82,Transactions!$B:$B,"&gt;="&amp;G$11,Transactions!$B:$B,"&lt;="&amp;G$12)</f>
        <v>0</v>
      </c>
      <c r="H82" s="162" t="n">
        <f aca="false">-SUMIFS(Transactions!$J:$J,Transactions!$G:$G,YearlyReport!$A82,Transactions!$B:$B,"&gt;="&amp;H$11,Transactions!$B:$B,"&lt;="&amp;H$12)+SUMIFS(Transactions!$I:$I,Transactions!$G:$G,YearlyReport!$A82,Transactions!$B:$B,"&gt;="&amp;H$11,Transactions!$B:$B,"&lt;="&amp;H$12)</f>
        <v>0</v>
      </c>
      <c r="I82" s="162" t="n">
        <f aca="false">-SUMIFS(Transactions!$J:$J,Transactions!$G:$G,YearlyReport!$A82,Transactions!$B:$B,"&gt;="&amp;I$11,Transactions!$B:$B,"&lt;="&amp;I$12)+SUMIFS(Transactions!$I:$I,Transactions!$G:$G,YearlyReport!$A82,Transactions!$B:$B,"&gt;="&amp;I$11,Transactions!$B:$B,"&lt;="&amp;I$12)</f>
        <v>0</v>
      </c>
      <c r="J82" s="162" t="n">
        <f aca="false">-SUMIFS(Transactions!$J:$J,Transactions!$G:$G,YearlyReport!$A82,Transactions!$B:$B,"&gt;="&amp;J$11,Transactions!$B:$B,"&lt;="&amp;J$12)+SUMIFS(Transactions!$I:$I,Transactions!$G:$G,YearlyReport!$A82,Transactions!$B:$B,"&gt;="&amp;J$11,Transactions!$B:$B,"&lt;="&amp;J$12)</f>
        <v>0</v>
      </c>
      <c r="K82" s="162" t="n">
        <f aca="false">-SUMIFS(Transactions!$J:$J,Transactions!$G:$G,YearlyReport!$A82,Transactions!$B:$B,"&gt;="&amp;K$11,Transactions!$B:$B,"&lt;="&amp;K$12)+SUMIFS(Transactions!$I:$I,Transactions!$G:$G,YearlyReport!$A82,Transactions!$B:$B,"&gt;="&amp;K$11,Transactions!$B:$B,"&lt;="&amp;K$12)</f>
        <v>0</v>
      </c>
      <c r="L82" s="162" t="n">
        <f aca="false">-SUMIFS(Transactions!$J:$J,Transactions!$G:$G,YearlyReport!$A82,Transactions!$B:$B,"&gt;="&amp;L$11,Transactions!$B:$B,"&lt;="&amp;L$12)+SUMIFS(Transactions!$I:$I,Transactions!$G:$G,YearlyReport!$A82,Transactions!$B:$B,"&gt;="&amp;L$11,Transactions!$B:$B,"&lt;="&amp;L$12)</f>
        <v>0</v>
      </c>
      <c r="M82" s="162" t="n">
        <f aca="false">-SUMIFS(Transactions!$J:$J,Transactions!$G:$G,YearlyReport!$A82,Transactions!$B:$B,"&gt;="&amp;M$11,Transactions!$B:$B,"&lt;="&amp;M$12)+SUMIFS(Transactions!$I:$I,Transactions!$G:$G,YearlyReport!$A82,Transactions!$B:$B,"&gt;="&amp;M$11,Transactions!$B:$B,"&lt;="&amp;M$12)</f>
        <v>0</v>
      </c>
      <c r="N82" s="49" t="n">
        <f aca="false">SUM(B82:M82)</f>
        <v>154</v>
      </c>
      <c r="O82" s="49" t="n">
        <f aca="false">N82/COLUMNS(B82:M82)</f>
        <v>12.8333333333333</v>
      </c>
    </row>
    <row r="83" s="61" customFormat="true" ht="13.5" hidden="false" customHeight="false" outlineLevel="0" collapsed="false">
      <c r="A83" s="62" t="s">
        <v>344</v>
      </c>
      <c r="B83" s="163" t="n">
        <f aca="false">-SUMIFS(Transactions!$J:$J,Transactions!$G:$G,YearlyReport!$A83,Transactions!$B:$B,"&gt;="&amp;B$11,Transactions!$B:$B,"&lt;="&amp;B$12)+SUMIFS(Transactions!$I:$I,Transactions!$G:$G,YearlyReport!$A83,Transactions!$B:$B,"&gt;="&amp;B$11,Transactions!$B:$B,"&lt;="&amp;B$12)</f>
        <v>0</v>
      </c>
      <c r="C83" s="163" t="n">
        <f aca="false">-SUMIFS(Transactions!$J:$J,Transactions!$G:$G,YearlyReport!$A83,Transactions!$B:$B,"&gt;="&amp;C$11,Transactions!$B:$B,"&lt;="&amp;C$12)+SUMIFS(Transactions!$I:$I,Transactions!$G:$G,YearlyReport!$A83,Transactions!$B:$B,"&gt;="&amp;C$11,Transactions!$B:$B,"&lt;="&amp;C$12)</f>
        <v>0</v>
      </c>
      <c r="D83" s="163" t="n">
        <f aca="false">-SUMIFS(Transactions!$J:$J,Transactions!$G:$G,YearlyReport!$A83,Transactions!$B:$B,"&gt;="&amp;D$11,Transactions!$B:$B,"&lt;="&amp;D$12)+SUMIFS(Transactions!$I:$I,Transactions!$G:$G,YearlyReport!$A83,Transactions!$B:$B,"&gt;="&amp;D$11,Transactions!$B:$B,"&lt;="&amp;D$12)</f>
        <v>0</v>
      </c>
      <c r="E83" s="163" t="n">
        <f aca="false">-SUMIFS(Transactions!$J:$J,Transactions!$G:$G,YearlyReport!$A83,Transactions!$B:$B,"&gt;="&amp;E$11,Transactions!$B:$B,"&lt;="&amp;E$12)+SUMIFS(Transactions!$I:$I,Transactions!$G:$G,YearlyReport!$A83,Transactions!$B:$B,"&gt;="&amp;E$11,Transactions!$B:$B,"&lt;="&amp;E$12)</f>
        <v>0</v>
      </c>
      <c r="F83" s="163" t="n">
        <f aca="false">-SUMIFS(Transactions!$J:$J,Transactions!$G:$G,YearlyReport!$A83,Transactions!$B:$B,"&gt;="&amp;F$11,Transactions!$B:$B,"&lt;="&amp;F$12)+SUMIFS(Transactions!$I:$I,Transactions!$G:$G,YearlyReport!$A83,Transactions!$B:$B,"&gt;="&amp;F$11,Transactions!$B:$B,"&lt;="&amp;F$12)</f>
        <v>0</v>
      </c>
      <c r="G83" s="163" t="n">
        <f aca="false">-SUMIFS(Transactions!$J:$J,Transactions!$G:$G,YearlyReport!$A83,Transactions!$B:$B,"&gt;="&amp;G$11,Transactions!$B:$B,"&lt;="&amp;G$12)+SUMIFS(Transactions!$I:$I,Transactions!$G:$G,YearlyReport!$A83,Transactions!$B:$B,"&gt;="&amp;G$11,Transactions!$B:$B,"&lt;="&amp;G$12)</f>
        <v>0</v>
      </c>
      <c r="H83" s="163" t="n">
        <f aca="false">-SUMIFS(Transactions!$J:$J,Transactions!$G:$G,YearlyReport!$A83,Transactions!$B:$B,"&gt;="&amp;H$11,Transactions!$B:$B,"&lt;="&amp;H$12)+SUMIFS(Transactions!$I:$I,Transactions!$G:$G,YearlyReport!$A83,Transactions!$B:$B,"&gt;="&amp;H$11,Transactions!$B:$B,"&lt;="&amp;H$12)</f>
        <v>0</v>
      </c>
      <c r="I83" s="163" t="n">
        <f aca="false">-SUMIFS(Transactions!$J:$J,Transactions!$G:$G,YearlyReport!$A83,Transactions!$B:$B,"&gt;="&amp;I$11,Transactions!$B:$B,"&lt;="&amp;I$12)+SUMIFS(Transactions!$I:$I,Transactions!$G:$G,YearlyReport!$A83,Transactions!$B:$B,"&gt;="&amp;I$11,Transactions!$B:$B,"&lt;="&amp;I$12)</f>
        <v>0</v>
      </c>
      <c r="J83" s="163" t="n">
        <f aca="false">-SUMIFS(Transactions!$J:$J,Transactions!$G:$G,YearlyReport!$A83,Transactions!$B:$B,"&gt;="&amp;J$11,Transactions!$B:$B,"&lt;="&amp;J$12)+SUMIFS(Transactions!$I:$I,Transactions!$G:$G,YearlyReport!$A83,Transactions!$B:$B,"&gt;="&amp;J$11,Transactions!$B:$B,"&lt;="&amp;J$12)</f>
        <v>0</v>
      </c>
      <c r="K83" s="163" t="n">
        <f aca="false">-SUMIFS(Transactions!$J:$J,Transactions!$G:$G,YearlyReport!$A83,Transactions!$B:$B,"&gt;="&amp;K$11,Transactions!$B:$B,"&lt;="&amp;K$12)+SUMIFS(Transactions!$I:$I,Transactions!$G:$G,YearlyReport!$A83,Transactions!$B:$B,"&gt;="&amp;K$11,Transactions!$B:$B,"&lt;="&amp;K$12)</f>
        <v>0</v>
      </c>
      <c r="L83" s="163" t="n">
        <f aca="false">-SUMIFS(Transactions!$J:$J,Transactions!$G:$G,YearlyReport!$A83,Transactions!$B:$B,"&gt;="&amp;L$11,Transactions!$B:$B,"&lt;="&amp;L$12)+SUMIFS(Transactions!$I:$I,Transactions!$G:$G,YearlyReport!$A83,Transactions!$B:$B,"&gt;="&amp;L$11,Transactions!$B:$B,"&lt;="&amp;L$12)</f>
        <v>0</v>
      </c>
      <c r="M83" s="163" t="n">
        <f aca="false">-SUMIFS(Transactions!$J:$J,Transactions!$G:$G,YearlyReport!$A83,Transactions!$B:$B,"&gt;="&amp;M$11,Transactions!$B:$B,"&lt;="&amp;M$12)+SUMIFS(Transactions!$I:$I,Transactions!$G:$G,YearlyReport!$A83,Transactions!$B:$B,"&gt;="&amp;M$11,Transactions!$B:$B,"&lt;="&amp;M$12)</f>
        <v>0</v>
      </c>
      <c r="N83" s="49" t="n">
        <f aca="false">SUM(B83:M83)</f>
        <v>0</v>
      </c>
      <c r="O83" s="49" t="n">
        <f aca="false">N83/COLUMNS(B83:M83)</f>
        <v>0</v>
      </c>
    </row>
    <row r="84" s="61" customFormat="true" ht="13.5" hidden="false" customHeight="false" outlineLevel="0" collapsed="false">
      <c r="A84" s="70" t="str">
        <f aca="false">"Total "&amp;A81</f>
        <v>Total OBLIGATIONS</v>
      </c>
      <c r="B84" s="71" t="n">
        <f aca="false">SUM(B81:B83)</f>
        <v>0</v>
      </c>
      <c r="C84" s="71" t="n">
        <f aca="false">SUM(C81:C83)</f>
        <v>0</v>
      </c>
      <c r="D84" s="71" t="n">
        <f aca="false">SUM(D81:D83)</f>
        <v>154</v>
      </c>
      <c r="E84" s="71" t="n">
        <f aca="false">SUM(E81:E83)</f>
        <v>0</v>
      </c>
      <c r="F84" s="71" t="n">
        <f aca="false">SUM(F81:F83)</f>
        <v>0</v>
      </c>
      <c r="G84" s="71" t="n">
        <f aca="false">SUM(G81:G83)</f>
        <v>0</v>
      </c>
      <c r="H84" s="71" t="n">
        <f aca="false">SUM(H81:H83)</f>
        <v>0</v>
      </c>
      <c r="I84" s="71" t="n">
        <f aca="false">SUM(I81:I83)</f>
        <v>0</v>
      </c>
      <c r="J84" s="71" t="n">
        <f aca="false">SUM(J81:J83)</f>
        <v>0</v>
      </c>
      <c r="K84" s="71" t="n">
        <f aca="false">SUM(K81:K83)</f>
        <v>0</v>
      </c>
      <c r="L84" s="71" t="n">
        <f aca="false">SUM(L81:L83)</f>
        <v>0</v>
      </c>
      <c r="M84" s="71" t="n">
        <f aca="false">SUM(M81:M83)</f>
        <v>0</v>
      </c>
      <c r="N84" s="71" t="n">
        <f aca="false">SUM(B84:M84)</f>
        <v>154</v>
      </c>
      <c r="O84" s="71" t="n">
        <f aca="false">N84/COLUMNS(B84:M84)</f>
        <v>12.8333333333333</v>
      </c>
    </row>
    <row r="85" s="61" customFormat="true" ht="13.5" hidden="false" customHeight="false" outlineLevel="0" collapsed="false">
      <c r="A85" s="72" t="s">
        <v>312</v>
      </c>
      <c r="B85" s="73" t="str">
        <f aca="false">IF(B$5&gt;0,B84/B$5," - ")</f>
        <v> - </v>
      </c>
      <c r="C85" s="73" t="str">
        <f aca="false">IF(C$5&gt;0,C84/C$5," - ")</f>
        <v> - </v>
      </c>
      <c r="D85" s="73" t="n">
        <f aca="false">IF(D$5&gt;0,D84/D$5," - ")</f>
        <v>0.0289498171837843</v>
      </c>
      <c r="E85" s="73" t="n">
        <f aca="false">IF(E$5&gt;0,E84/E$5," - ")</f>
        <v>0</v>
      </c>
      <c r="F85" s="73" t="n">
        <f aca="false">IF(F$5&gt;0,F84/F$5," - ")</f>
        <v>0</v>
      </c>
      <c r="G85" s="73" t="n">
        <f aca="false">IF(G$5&gt;0,G84/G$5," - ")</f>
        <v>0</v>
      </c>
      <c r="H85" s="73" t="str">
        <f aca="false">IF(H$5&gt;0,H84/H$5," - ")</f>
        <v> - </v>
      </c>
      <c r="I85" s="73" t="str">
        <f aca="false">IF(I$5&gt;0,I84/I$5," - ")</f>
        <v> - </v>
      </c>
      <c r="J85" s="73" t="str">
        <f aca="false">IF(J$5&gt;0,J84/J$5," - ")</f>
        <v> - </v>
      </c>
      <c r="K85" s="73" t="str">
        <f aca="false">IF(K$5&gt;0,K84/K$5," - ")</f>
        <v> - </v>
      </c>
      <c r="L85" s="73" t="str">
        <f aca="false">IF(L$5&gt;0,L84/L$5," - ")</f>
        <v> - </v>
      </c>
      <c r="M85" s="73" t="str">
        <f aca="false">IF(M$5&gt;0,M84/M$5," - ")</f>
        <v> - </v>
      </c>
      <c r="N85" s="73" t="n">
        <f aca="false">IF(N$5&gt;0,N84/N$5," - ")</f>
        <v>0.0125980953970323</v>
      </c>
      <c r="O85" s="73" t="n">
        <f aca="false">IF(O$5&gt;0,O84/O$5," - ")</f>
        <v>0.0125980953970323</v>
      </c>
    </row>
    <row r="86" s="61" customFormat="true" ht="14.25" hidden="false" customHeight="false" outlineLevel="0" collapsed="false">
      <c r="A86" s="68" t="s">
        <v>345</v>
      </c>
      <c r="B86" s="69"/>
      <c r="C86" s="69"/>
      <c r="D86" s="69"/>
      <c r="E86" s="69"/>
      <c r="F86" s="69"/>
      <c r="G86" s="69"/>
      <c r="H86" s="69"/>
      <c r="I86" s="69"/>
      <c r="J86" s="69"/>
      <c r="K86" s="69"/>
      <c r="L86" s="69"/>
      <c r="M86" s="69"/>
      <c r="N86" s="69"/>
      <c r="O86" s="69"/>
    </row>
    <row r="87" s="61" customFormat="true" ht="13.5" hidden="false" customHeight="false" outlineLevel="0" collapsed="false">
      <c r="A87" s="62" t="s">
        <v>346</v>
      </c>
      <c r="B87" s="161" t="n">
        <f aca="false">-SUMIFS(Transactions!$J:$J,Transactions!$G:$G,YearlyReport!$A87,Transactions!$B:$B,"&gt;="&amp;B$11,Transactions!$B:$B,"&lt;="&amp;B$12)+SUMIFS(Transactions!$I:$I,Transactions!$G:$G,YearlyReport!$A87,Transactions!$B:$B,"&gt;="&amp;B$11,Transactions!$B:$B,"&lt;="&amp;B$12)</f>
        <v>0</v>
      </c>
      <c r="C87" s="161" t="n">
        <f aca="false">-SUMIFS(Transactions!$J:$J,Transactions!$G:$G,YearlyReport!$A87,Transactions!$B:$B,"&gt;="&amp;C$11,Transactions!$B:$B,"&lt;="&amp;C$12)+SUMIFS(Transactions!$I:$I,Transactions!$G:$G,YearlyReport!$A87,Transactions!$B:$B,"&gt;="&amp;C$11,Transactions!$B:$B,"&lt;="&amp;C$12)</f>
        <v>0</v>
      </c>
      <c r="D87" s="161" t="n">
        <f aca="false">-SUMIFS(Transactions!$J:$J,Transactions!$G:$G,YearlyReport!$A87,Transactions!$B:$B,"&gt;="&amp;D$11,Transactions!$B:$B,"&lt;="&amp;D$12)+SUMIFS(Transactions!$I:$I,Transactions!$G:$G,YearlyReport!$A87,Transactions!$B:$B,"&gt;="&amp;D$11,Transactions!$B:$B,"&lt;="&amp;D$12)</f>
        <v>0</v>
      </c>
      <c r="E87" s="161" t="n">
        <f aca="false">-SUMIFS(Transactions!$J:$J,Transactions!$G:$G,YearlyReport!$A87,Transactions!$B:$B,"&gt;="&amp;E$11,Transactions!$B:$B,"&lt;="&amp;E$12)+SUMIFS(Transactions!$I:$I,Transactions!$G:$G,YearlyReport!$A87,Transactions!$B:$B,"&gt;="&amp;E$11,Transactions!$B:$B,"&lt;="&amp;E$12)</f>
        <v>0</v>
      </c>
      <c r="F87" s="161" t="n">
        <f aca="false">-SUMIFS(Transactions!$J:$J,Transactions!$G:$G,YearlyReport!$A87,Transactions!$B:$B,"&gt;="&amp;F$11,Transactions!$B:$B,"&lt;="&amp;F$12)+SUMIFS(Transactions!$I:$I,Transactions!$G:$G,YearlyReport!$A87,Transactions!$B:$B,"&gt;="&amp;F$11,Transactions!$B:$B,"&lt;="&amp;F$12)</f>
        <v>0</v>
      </c>
      <c r="G87" s="161" t="n">
        <f aca="false">-SUMIFS(Transactions!$J:$J,Transactions!$G:$G,YearlyReport!$A87,Transactions!$B:$B,"&gt;="&amp;G$11,Transactions!$B:$B,"&lt;="&amp;G$12)+SUMIFS(Transactions!$I:$I,Transactions!$G:$G,YearlyReport!$A87,Transactions!$B:$B,"&gt;="&amp;G$11,Transactions!$B:$B,"&lt;="&amp;G$12)</f>
        <v>0</v>
      </c>
      <c r="H87" s="161" t="n">
        <f aca="false">-SUMIFS(Transactions!$J:$J,Transactions!$G:$G,YearlyReport!$A87,Transactions!$B:$B,"&gt;="&amp;H$11,Transactions!$B:$B,"&lt;="&amp;H$12)+SUMIFS(Transactions!$I:$I,Transactions!$G:$G,YearlyReport!$A87,Transactions!$B:$B,"&gt;="&amp;H$11,Transactions!$B:$B,"&lt;="&amp;H$12)</f>
        <v>0</v>
      </c>
      <c r="I87" s="161" t="n">
        <f aca="false">-SUMIFS(Transactions!$J:$J,Transactions!$G:$G,YearlyReport!$A87,Transactions!$B:$B,"&gt;="&amp;I$11,Transactions!$B:$B,"&lt;="&amp;I$12)+SUMIFS(Transactions!$I:$I,Transactions!$G:$G,YearlyReport!$A87,Transactions!$B:$B,"&gt;="&amp;I$11,Transactions!$B:$B,"&lt;="&amp;I$12)</f>
        <v>0</v>
      </c>
      <c r="J87" s="161" t="n">
        <f aca="false">-SUMIFS(Transactions!$J:$J,Transactions!$G:$G,YearlyReport!$A87,Transactions!$B:$B,"&gt;="&amp;J$11,Transactions!$B:$B,"&lt;="&amp;J$12)+SUMIFS(Transactions!$I:$I,Transactions!$G:$G,YearlyReport!$A87,Transactions!$B:$B,"&gt;="&amp;J$11,Transactions!$B:$B,"&lt;="&amp;J$12)</f>
        <v>0</v>
      </c>
      <c r="K87" s="161" t="n">
        <f aca="false">-SUMIFS(Transactions!$J:$J,Transactions!$G:$G,YearlyReport!$A87,Transactions!$B:$B,"&gt;="&amp;K$11,Transactions!$B:$B,"&lt;="&amp;K$12)+SUMIFS(Transactions!$I:$I,Transactions!$G:$G,YearlyReport!$A87,Transactions!$B:$B,"&gt;="&amp;K$11,Transactions!$B:$B,"&lt;="&amp;K$12)</f>
        <v>0</v>
      </c>
      <c r="L87" s="161" t="n">
        <f aca="false">-SUMIFS(Transactions!$J:$J,Transactions!$G:$G,YearlyReport!$A87,Transactions!$B:$B,"&gt;="&amp;L$11,Transactions!$B:$B,"&lt;="&amp;L$12)+SUMIFS(Transactions!$I:$I,Transactions!$G:$G,YearlyReport!$A87,Transactions!$B:$B,"&gt;="&amp;L$11,Transactions!$B:$B,"&lt;="&amp;L$12)</f>
        <v>0</v>
      </c>
      <c r="M87" s="161" t="n">
        <f aca="false">-SUMIFS(Transactions!$J:$J,Transactions!$G:$G,YearlyReport!$A87,Transactions!$B:$B,"&gt;="&amp;M$11,Transactions!$B:$B,"&lt;="&amp;M$12)+SUMIFS(Transactions!$I:$I,Transactions!$G:$G,YearlyReport!$A87,Transactions!$B:$B,"&gt;="&amp;M$11,Transactions!$B:$B,"&lt;="&amp;M$12)</f>
        <v>0</v>
      </c>
      <c r="N87" s="49" t="n">
        <f aca="false">SUM(B87:M87)</f>
        <v>0</v>
      </c>
      <c r="O87" s="49" t="n">
        <f aca="false">N87/COLUMNS(B87:M87)</f>
        <v>0</v>
      </c>
    </row>
    <row r="88" s="61" customFormat="true" ht="13.5" hidden="false" customHeight="false" outlineLevel="0" collapsed="false">
      <c r="A88" s="62" t="s">
        <v>347</v>
      </c>
      <c r="B88" s="162" t="n">
        <f aca="false">-SUMIFS(Transactions!$J:$J,Transactions!$G:$G,YearlyReport!$A88,Transactions!$B:$B,"&gt;="&amp;B$11,Transactions!$B:$B,"&lt;="&amp;B$12)+SUMIFS(Transactions!$I:$I,Transactions!$G:$G,YearlyReport!$A88,Transactions!$B:$B,"&gt;="&amp;B$11,Transactions!$B:$B,"&lt;="&amp;B$12)</f>
        <v>0</v>
      </c>
      <c r="C88" s="162" t="n">
        <f aca="false">-SUMIFS(Transactions!$J:$J,Transactions!$G:$G,YearlyReport!$A88,Transactions!$B:$B,"&gt;="&amp;C$11,Transactions!$B:$B,"&lt;="&amp;C$12)+SUMIFS(Transactions!$I:$I,Transactions!$G:$G,YearlyReport!$A88,Transactions!$B:$B,"&gt;="&amp;C$11,Transactions!$B:$B,"&lt;="&amp;C$12)</f>
        <v>0</v>
      </c>
      <c r="D88" s="162" t="n">
        <f aca="false">-SUMIFS(Transactions!$J:$J,Transactions!$G:$G,YearlyReport!$A88,Transactions!$B:$B,"&gt;="&amp;D$11,Transactions!$B:$B,"&lt;="&amp;D$12)+SUMIFS(Transactions!$I:$I,Transactions!$G:$G,YearlyReport!$A88,Transactions!$B:$B,"&gt;="&amp;D$11,Transactions!$B:$B,"&lt;="&amp;D$12)</f>
        <v>0</v>
      </c>
      <c r="E88" s="162" t="n">
        <f aca="false">-SUMIFS(Transactions!$J:$J,Transactions!$G:$G,YearlyReport!$A88,Transactions!$B:$B,"&gt;="&amp;E$11,Transactions!$B:$B,"&lt;="&amp;E$12)+SUMIFS(Transactions!$I:$I,Transactions!$G:$G,YearlyReport!$A88,Transactions!$B:$B,"&gt;="&amp;E$11,Transactions!$B:$B,"&lt;="&amp;E$12)</f>
        <v>0</v>
      </c>
      <c r="F88" s="162" t="n">
        <f aca="false">-SUMIFS(Transactions!$J:$J,Transactions!$G:$G,YearlyReport!$A88,Transactions!$B:$B,"&gt;="&amp;F$11,Transactions!$B:$B,"&lt;="&amp;F$12)+SUMIFS(Transactions!$I:$I,Transactions!$G:$G,YearlyReport!$A88,Transactions!$B:$B,"&gt;="&amp;F$11,Transactions!$B:$B,"&lt;="&amp;F$12)</f>
        <v>0</v>
      </c>
      <c r="G88" s="162" t="n">
        <f aca="false">-SUMIFS(Transactions!$J:$J,Transactions!$G:$G,YearlyReport!$A88,Transactions!$B:$B,"&gt;="&amp;G$11,Transactions!$B:$B,"&lt;="&amp;G$12)+SUMIFS(Transactions!$I:$I,Transactions!$G:$G,YearlyReport!$A88,Transactions!$B:$B,"&gt;="&amp;G$11,Transactions!$B:$B,"&lt;="&amp;G$12)</f>
        <v>0</v>
      </c>
      <c r="H88" s="162" t="n">
        <f aca="false">-SUMIFS(Transactions!$J:$J,Transactions!$G:$G,YearlyReport!$A88,Transactions!$B:$B,"&gt;="&amp;H$11,Transactions!$B:$B,"&lt;="&amp;H$12)+SUMIFS(Transactions!$I:$I,Transactions!$G:$G,YearlyReport!$A88,Transactions!$B:$B,"&gt;="&amp;H$11,Transactions!$B:$B,"&lt;="&amp;H$12)</f>
        <v>0</v>
      </c>
      <c r="I88" s="162" t="n">
        <f aca="false">-SUMIFS(Transactions!$J:$J,Transactions!$G:$G,YearlyReport!$A88,Transactions!$B:$B,"&gt;="&amp;I$11,Transactions!$B:$B,"&lt;="&amp;I$12)+SUMIFS(Transactions!$I:$I,Transactions!$G:$G,YearlyReport!$A88,Transactions!$B:$B,"&gt;="&amp;I$11,Transactions!$B:$B,"&lt;="&amp;I$12)</f>
        <v>0</v>
      </c>
      <c r="J88" s="162" t="n">
        <f aca="false">-SUMIFS(Transactions!$J:$J,Transactions!$G:$G,YearlyReport!$A88,Transactions!$B:$B,"&gt;="&amp;J$11,Transactions!$B:$B,"&lt;="&amp;J$12)+SUMIFS(Transactions!$I:$I,Transactions!$G:$G,YearlyReport!$A88,Transactions!$B:$B,"&gt;="&amp;J$11,Transactions!$B:$B,"&lt;="&amp;J$12)</f>
        <v>0</v>
      </c>
      <c r="K88" s="162" t="n">
        <f aca="false">-SUMIFS(Transactions!$J:$J,Transactions!$G:$G,YearlyReport!$A88,Transactions!$B:$B,"&gt;="&amp;K$11,Transactions!$B:$B,"&lt;="&amp;K$12)+SUMIFS(Transactions!$I:$I,Transactions!$G:$G,YearlyReport!$A88,Transactions!$B:$B,"&gt;="&amp;K$11,Transactions!$B:$B,"&lt;="&amp;K$12)</f>
        <v>0</v>
      </c>
      <c r="L88" s="162" t="n">
        <f aca="false">-SUMIFS(Transactions!$J:$J,Transactions!$G:$G,YearlyReport!$A88,Transactions!$B:$B,"&gt;="&amp;L$11,Transactions!$B:$B,"&lt;="&amp;L$12)+SUMIFS(Transactions!$I:$I,Transactions!$G:$G,YearlyReport!$A88,Transactions!$B:$B,"&gt;="&amp;L$11,Transactions!$B:$B,"&lt;="&amp;L$12)</f>
        <v>0</v>
      </c>
      <c r="M88" s="162" t="n">
        <f aca="false">-SUMIFS(Transactions!$J:$J,Transactions!$G:$G,YearlyReport!$A88,Transactions!$B:$B,"&gt;="&amp;M$11,Transactions!$B:$B,"&lt;="&amp;M$12)+SUMIFS(Transactions!$I:$I,Transactions!$G:$G,YearlyReport!$A88,Transactions!$B:$B,"&gt;="&amp;M$11,Transactions!$B:$B,"&lt;="&amp;M$12)</f>
        <v>0</v>
      </c>
      <c r="N88" s="49" t="n">
        <f aca="false">SUM(B88:M88)</f>
        <v>0</v>
      </c>
      <c r="O88" s="49" t="n">
        <f aca="false">N88/COLUMNS(B88:M88)</f>
        <v>0</v>
      </c>
    </row>
    <row r="89" s="61" customFormat="true" ht="13.5" hidden="false" customHeight="false" outlineLevel="0" collapsed="false">
      <c r="A89" s="62" t="s">
        <v>348</v>
      </c>
      <c r="B89" s="163" t="n">
        <f aca="false">-SUMIFS(Transactions!$J:$J,Transactions!$G:$G,YearlyReport!$A89,Transactions!$B:$B,"&gt;="&amp;B$11,Transactions!$B:$B,"&lt;="&amp;B$12)+SUMIFS(Transactions!$I:$I,Transactions!$G:$G,YearlyReport!$A89,Transactions!$B:$B,"&gt;="&amp;B$11,Transactions!$B:$B,"&lt;="&amp;B$12)</f>
        <v>0</v>
      </c>
      <c r="C89" s="163" t="n">
        <f aca="false">-SUMIFS(Transactions!$J:$J,Transactions!$G:$G,YearlyReport!$A89,Transactions!$B:$B,"&gt;="&amp;C$11,Transactions!$B:$B,"&lt;="&amp;C$12)+SUMIFS(Transactions!$I:$I,Transactions!$G:$G,YearlyReport!$A89,Transactions!$B:$B,"&gt;="&amp;C$11,Transactions!$B:$B,"&lt;="&amp;C$12)</f>
        <v>0</v>
      </c>
      <c r="D89" s="163" t="n">
        <f aca="false">-SUMIFS(Transactions!$J:$J,Transactions!$G:$G,YearlyReport!$A89,Transactions!$B:$B,"&gt;="&amp;D$11,Transactions!$B:$B,"&lt;="&amp;D$12)+SUMIFS(Transactions!$I:$I,Transactions!$G:$G,YearlyReport!$A89,Transactions!$B:$B,"&gt;="&amp;D$11,Transactions!$B:$B,"&lt;="&amp;D$12)</f>
        <v>0</v>
      </c>
      <c r="E89" s="163" t="n">
        <f aca="false">-SUMIFS(Transactions!$J:$J,Transactions!$G:$G,YearlyReport!$A89,Transactions!$B:$B,"&gt;="&amp;E$11,Transactions!$B:$B,"&lt;="&amp;E$12)+SUMIFS(Transactions!$I:$I,Transactions!$G:$G,YearlyReport!$A89,Transactions!$B:$B,"&gt;="&amp;E$11,Transactions!$B:$B,"&lt;="&amp;E$12)</f>
        <v>0</v>
      </c>
      <c r="F89" s="163" t="n">
        <f aca="false">-SUMIFS(Transactions!$J:$J,Transactions!$G:$G,YearlyReport!$A89,Transactions!$B:$B,"&gt;="&amp;F$11,Transactions!$B:$B,"&lt;="&amp;F$12)+SUMIFS(Transactions!$I:$I,Transactions!$G:$G,YearlyReport!$A89,Transactions!$B:$B,"&gt;="&amp;F$11,Transactions!$B:$B,"&lt;="&amp;F$12)</f>
        <v>0</v>
      </c>
      <c r="G89" s="163" t="n">
        <f aca="false">-SUMIFS(Transactions!$J:$J,Transactions!$G:$G,YearlyReport!$A89,Transactions!$B:$B,"&gt;="&amp;G$11,Transactions!$B:$B,"&lt;="&amp;G$12)+SUMIFS(Transactions!$I:$I,Transactions!$G:$G,YearlyReport!$A89,Transactions!$B:$B,"&gt;="&amp;G$11,Transactions!$B:$B,"&lt;="&amp;G$12)</f>
        <v>0</v>
      </c>
      <c r="H89" s="163" t="n">
        <f aca="false">-SUMIFS(Transactions!$J:$J,Transactions!$G:$G,YearlyReport!$A89,Transactions!$B:$B,"&gt;="&amp;H$11,Transactions!$B:$B,"&lt;="&amp;H$12)+SUMIFS(Transactions!$I:$I,Transactions!$G:$G,YearlyReport!$A89,Transactions!$B:$B,"&gt;="&amp;H$11,Transactions!$B:$B,"&lt;="&amp;H$12)</f>
        <v>0</v>
      </c>
      <c r="I89" s="163" t="n">
        <f aca="false">-SUMIFS(Transactions!$J:$J,Transactions!$G:$G,YearlyReport!$A89,Transactions!$B:$B,"&gt;="&amp;I$11,Transactions!$B:$B,"&lt;="&amp;I$12)+SUMIFS(Transactions!$I:$I,Transactions!$G:$G,YearlyReport!$A89,Transactions!$B:$B,"&gt;="&amp;I$11,Transactions!$B:$B,"&lt;="&amp;I$12)</f>
        <v>0</v>
      </c>
      <c r="J89" s="163" t="n">
        <f aca="false">-SUMIFS(Transactions!$J:$J,Transactions!$G:$G,YearlyReport!$A89,Transactions!$B:$B,"&gt;="&amp;J$11,Transactions!$B:$B,"&lt;="&amp;J$12)+SUMIFS(Transactions!$I:$I,Transactions!$G:$G,YearlyReport!$A89,Transactions!$B:$B,"&gt;="&amp;J$11,Transactions!$B:$B,"&lt;="&amp;J$12)</f>
        <v>0</v>
      </c>
      <c r="K89" s="163" t="n">
        <f aca="false">-SUMIFS(Transactions!$J:$J,Transactions!$G:$G,YearlyReport!$A89,Transactions!$B:$B,"&gt;="&amp;K$11,Transactions!$B:$B,"&lt;="&amp;K$12)+SUMIFS(Transactions!$I:$I,Transactions!$G:$G,YearlyReport!$A89,Transactions!$B:$B,"&gt;="&amp;K$11,Transactions!$B:$B,"&lt;="&amp;K$12)</f>
        <v>0</v>
      </c>
      <c r="L89" s="163" t="n">
        <f aca="false">-SUMIFS(Transactions!$J:$J,Transactions!$G:$G,YearlyReport!$A89,Transactions!$B:$B,"&gt;="&amp;L$11,Transactions!$B:$B,"&lt;="&amp;L$12)+SUMIFS(Transactions!$I:$I,Transactions!$G:$G,YearlyReport!$A89,Transactions!$B:$B,"&gt;="&amp;L$11,Transactions!$B:$B,"&lt;="&amp;L$12)</f>
        <v>0</v>
      </c>
      <c r="M89" s="163" t="n">
        <f aca="false">-SUMIFS(Transactions!$J:$J,Transactions!$G:$G,YearlyReport!$A89,Transactions!$B:$B,"&gt;="&amp;M$11,Transactions!$B:$B,"&lt;="&amp;M$12)+SUMIFS(Transactions!$I:$I,Transactions!$G:$G,YearlyReport!$A89,Transactions!$B:$B,"&gt;="&amp;M$11,Transactions!$B:$B,"&lt;="&amp;M$12)</f>
        <v>0</v>
      </c>
      <c r="N89" s="49" t="n">
        <f aca="false">SUM(B89:M89)</f>
        <v>0</v>
      </c>
      <c r="O89" s="49" t="n">
        <f aca="false">N89/COLUMNS(B89:M89)</f>
        <v>0</v>
      </c>
    </row>
    <row r="90" s="61" customFormat="true" ht="13.5" hidden="false" customHeight="false" outlineLevel="0" collapsed="false">
      <c r="A90" s="70" t="str">
        <f aca="false">"Total "&amp;A86</f>
        <v>Total BUSINESS EXPENSE</v>
      </c>
      <c r="B90" s="71" t="n">
        <f aca="false">SUM(B86:B89)</f>
        <v>0</v>
      </c>
      <c r="C90" s="71" t="n">
        <f aca="false">SUM(C86:C89)</f>
        <v>0</v>
      </c>
      <c r="D90" s="71" t="n">
        <f aca="false">SUM(D86:D89)</f>
        <v>0</v>
      </c>
      <c r="E90" s="71" t="n">
        <f aca="false">SUM(E86:E89)</f>
        <v>0</v>
      </c>
      <c r="F90" s="71" t="n">
        <f aca="false">SUM(F86:F89)</f>
        <v>0</v>
      </c>
      <c r="G90" s="71" t="n">
        <f aca="false">SUM(G86:G89)</f>
        <v>0</v>
      </c>
      <c r="H90" s="71" t="n">
        <f aca="false">SUM(H86:H89)</f>
        <v>0</v>
      </c>
      <c r="I90" s="71" t="n">
        <f aca="false">SUM(I86:I89)</f>
        <v>0</v>
      </c>
      <c r="J90" s="71" t="n">
        <f aca="false">SUM(J86:J89)</f>
        <v>0</v>
      </c>
      <c r="K90" s="71" t="n">
        <f aca="false">SUM(K86:K89)</f>
        <v>0</v>
      </c>
      <c r="L90" s="71" t="n">
        <f aca="false">SUM(L86:L89)</f>
        <v>0</v>
      </c>
      <c r="M90" s="71" t="n">
        <f aca="false">SUM(M86:M89)</f>
        <v>0</v>
      </c>
      <c r="N90" s="71" t="n">
        <f aca="false">SUM(B90:M90)</f>
        <v>0</v>
      </c>
      <c r="O90" s="71" t="n">
        <f aca="false">N90/COLUMNS(B90:M90)</f>
        <v>0</v>
      </c>
    </row>
    <row r="91" s="61" customFormat="true" ht="13.5" hidden="false" customHeight="false" outlineLevel="0" collapsed="false">
      <c r="A91" s="72" t="s">
        <v>312</v>
      </c>
      <c r="B91" s="73" t="str">
        <f aca="false">IF(B$5&gt;0,B90/B$5," - ")</f>
        <v> - </v>
      </c>
      <c r="C91" s="73" t="str">
        <f aca="false">IF(C$5&gt;0,C90/C$5," - ")</f>
        <v> - </v>
      </c>
      <c r="D91" s="73" t="n">
        <f aca="false">IF(D$5&gt;0,D90/D$5," - ")</f>
        <v>0</v>
      </c>
      <c r="E91" s="73" t="n">
        <f aca="false">IF(E$5&gt;0,E90/E$5," - ")</f>
        <v>0</v>
      </c>
      <c r="F91" s="73" t="n">
        <f aca="false">IF(F$5&gt;0,F90/F$5," - ")</f>
        <v>0</v>
      </c>
      <c r="G91" s="73" t="n">
        <f aca="false">IF(G$5&gt;0,G90/G$5," - ")</f>
        <v>0</v>
      </c>
      <c r="H91" s="73" t="str">
        <f aca="false">IF(H$5&gt;0,H90/H$5," - ")</f>
        <v> - </v>
      </c>
      <c r="I91" s="73" t="str">
        <f aca="false">IF(I$5&gt;0,I90/I$5," - ")</f>
        <v> - </v>
      </c>
      <c r="J91" s="73" t="str">
        <f aca="false">IF(J$5&gt;0,J90/J$5," - ")</f>
        <v> - </v>
      </c>
      <c r="K91" s="73" t="str">
        <f aca="false">IF(K$5&gt;0,K90/K$5," - ")</f>
        <v> - </v>
      </c>
      <c r="L91" s="73" t="str">
        <f aca="false">IF(L$5&gt;0,L90/L$5," - ")</f>
        <v> - </v>
      </c>
      <c r="M91" s="73" t="str">
        <f aca="false">IF(M$5&gt;0,M90/M$5," - ")</f>
        <v> - </v>
      </c>
      <c r="N91" s="73" t="n">
        <f aca="false">IF(N$5&gt;0,N90/N$5," - ")</f>
        <v>0</v>
      </c>
      <c r="O91" s="73" t="n">
        <f aca="false">IF(O$5&gt;0,O90/O$5," - ")</f>
        <v>0</v>
      </c>
    </row>
    <row r="92" s="61" customFormat="true" ht="14.25" hidden="false" customHeight="false" outlineLevel="0" collapsed="false">
      <c r="A92" s="68" t="s">
        <v>349</v>
      </c>
      <c r="B92" s="69"/>
      <c r="C92" s="69"/>
      <c r="D92" s="69"/>
      <c r="E92" s="69"/>
      <c r="F92" s="69"/>
      <c r="G92" s="69"/>
      <c r="H92" s="69"/>
      <c r="I92" s="69"/>
      <c r="J92" s="69"/>
      <c r="K92" s="69"/>
      <c r="L92" s="69"/>
      <c r="M92" s="69"/>
      <c r="N92" s="69"/>
      <c r="O92" s="69"/>
    </row>
    <row r="93" s="61" customFormat="true" ht="13.5" hidden="false" customHeight="false" outlineLevel="0" collapsed="false">
      <c r="A93" s="62" t="s">
        <v>350</v>
      </c>
      <c r="B93" s="161" t="n">
        <f aca="false">-SUMIFS(Transactions!$J:$J,Transactions!$G:$G,YearlyReport!$A93,Transactions!$B:$B,"&gt;="&amp;B$11,Transactions!$B:$B,"&lt;="&amp;B$12)+SUMIFS(Transactions!$I:$I,Transactions!$G:$G,YearlyReport!$A93,Transactions!$B:$B,"&gt;="&amp;B$11,Transactions!$B:$B,"&lt;="&amp;B$12)</f>
        <v>0</v>
      </c>
      <c r="C93" s="161" t="n">
        <f aca="false">-SUMIFS(Transactions!$J:$J,Transactions!$G:$G,YearlyReport!$A93,Transactions!$B:$B,"&gt;="&amp;C$11,Transactions!$B:$B,"&lt;="&amp;C$12)+SUMIFS(Transactions!$I:$I,Transactions!$G:$G,YearlyReport!$A93,Transactions!$B:$B,"&gt;="&amp;C$11,Transactions!$B:$B,"&lt;="&amp;C$12)</f>
        <v>0</v>
      </c>
      <c r="D93" s="161" t="n">
        <f aca="false">-SUMIFS(Transactions!$J:$J,Transactions!$G:$G,YearlyReport!$A93,Transactions!$B:$B,"&gt;="&amp;D$11,Transactions!$B:$B,"&lt;="&amp;D$12)+SUMIFS(Transactions!$I:$I,Transactions!$G:$G,YearlyReport!$A93,Transactions!$B:$B,"&gt;="&amp;D$11,Transactions!$B:$B,"&lt;="&amp;D$12)</f>
        <v>0</v>
      </c>
      <c r="E93" s="161" t="n">
        <f aca="false">-SUMIFS(Transactions!$J:$J,Transactions!$G:$G,YearlyReport!$A93,Transactions!$B:$B,"&gt;="&amp;E$11,Transactions!$B:$B,"&lt;="&amp;E$12)+SUMIFS(Transactions!$I:$I,Transactions!$G:$G,YearlyReport!$A93,Transactions!$B:$B,"&gt;="&amp;E$11,Transactions!$B:$B,"&lt;="&amp;E$12)</f>
        <v>56.22</v>
      </c>
      <c r="F93" s="161" t="n">
        <f aca="false">-SUMIFS(Transactions!$J:$J,Transactions!$G:$G,YearlyReport!$A93,Transactions!$B:$B,"&gt;="&amp;F$11,Transactions!$B:$B,"&lt;="&amp;F$12)+SUMIFS(Transactions!$I:$I,Transactions!$G:$G,YearlyReport!$A93,Transactions!$B:$B,"&gt;="&amp;F$11,Transactions!$B:$B,"&lt;="&amp;F$12)</f>
        <v>0</v>
      </c>
      <c r="G93" s="161" t="n">
        <f aca="false">-SUMIFS(Transactions!$J:$J,Transactions!$G:$G,YearlyReport!$A93,Transactions!$B:$B,"&gt;="&amp;G$11,Transactions!$B:$B,"&lt;="&amp;G$12)+SUMIFS(Transactions!$I:$I,Transactions!$G:$G,YearlyReport!$A93,Transactions!$B:$B,"&gt;="&amp;G$11,Transactions!$B:$B,"&lt;="&amp;G$12)</f>
        <v>30.5</v>
      </c>
      <c r="H93" s="161" t="n">
        <f aca="false">-SUMIFS(Transactions!$J:$J,Transactions!$G:$G,YearlyReport!$A93,Transactions!$B:$B,"&gt;="&amp;H$11,Transactions!$B:$B,"&lt;="&amp;H$12)+SUMIFS(Transactions!$I:$I,Transactions!$G:$G,YearlyReport!$A93,Transactions!$B:$B,"&gt;="&amp;H$11,Transactions!$B:$B,"&lt;="&amp;H$12)</f>
        <v>41.87</v>
      </c>
      <c r="I93" s="161" t="n">
        <f aca="false">-SUMIFS(Transactions!$J:$J,Transactions!$G:$G,YearlyReport!$A93,Transactions!$B:$B,"&gt;="&amp;I$11,Transactions!$B:$B,"&lt;="&amp;I$12)+SUMIFS(Transactions!$I:$I,Transactions!$G:$G,YearlyReport!$A93,Transactions!$B:$B,"&gt;="&amp;I$11,Transactions!$B:$B,"&lt;="&amp;I$12)</f>
        <v>0</v>
      </c>
      <c r="J93" s="161" t="n">
        <f aca="false">-SUMIFS(Transactions!$J:$J,Transactions!$G:$G,YearlyReport!$A93,Transactions!$B:$B,"&gt;="&amp;J$11,Transactions!$B:$B,"&lt;="&amp;J$12)+SUMIFS(Transactions!$I:$I,Transactions!$G:$G,YearlyReport!$A93,Transactions!$B:$B,"&gt;="&amp;J$11,Transactions!$B:$B,"&lt;="&amp;J$12)</f>
        <v>0</v>
      </c>
      <c r="K93" s="161" t="n">
        <f aca="false">-SUMIFS(Transactions!$J:$J,Transactions!$G:$G,YearlyReport!$A93,Transactions!$B:$B,"&gt;="&amp;K$11,Transactions!$B:$B,"&lt;="&amp;K$12)+SUMIFS(Transactions!$I:$I,Transactions!$G:$G,YearlyReport!$A93,Transactions!$B:$B,"&gt;="&amp;K$11,Transactions!$B:$B,"&lt;="&amp;K$12)</f>
        <v>0</v>
      </c>
      <c r="L93" s="161" t="n">
        <f aca="false">-SUMIFS(Transactions!$J:$J,Transactions!$G:$G,YearlyReport!$A93,Transactions!$B:$B,"&gt;="&amp;L$11,Transactions!$B:$B,"&lt;="&amp;L$12)+SUMIFS(Transactions!$I:$I,Transactions!$G:$G,YearlyReport!$A93,Transactions!$B:$B,"&gt;="&amp;L$11,Transactions!$B:$B,"&lt;="&amp;L$12)</f>
        <v>0</v>
      </c>
      <c r="M93" s="161" t="n">
        <f aca="false">-SUMIFS(Transactions!$J:$J,Transactions!$G:$G,YearlyReport!$A93,Transactions!$B:$B,"&gt;="&amp;M$11,Transactions!$B:$B,"&lt;="&amp;M$12)+SUMIFS(Transactions!$I:$I,Transactions!$G:$G,YearlyReport!$A93,Transactions!$B:$B,"&gt;="&amp;M$11,Transactions!$B:$B,"&lt;="&amp;M$12)</f>
        <v>0</v>
      </c>
      <c r="N93" s="49" t="n">
        <f aca="false">SUM(B93:M93)</f>
        <v>128.59</v>
      </c>
      <c r="O93" s="49" t="n">
        <f aca="false">N93/COLUMNS(B93:M93)</f>
        <v>10.7158333333333</v>
      </c>
    </row>
    <row r="94" s="61" customFormat="true" ht="13.5" hidden="false" customHeight="false" outlineLevel="0" collapsed="false">
      <c r="A94" s="62" t="s">
        <v>351</v>
      </c>
      <c r="B94" s="162" t="n">
        <f aca="false">-SUMIFS(Transactions!$J:$J,Transactions!$G:$G,YearlyReport!$A94,Transactions!$B:$B,"&gt;="&amp;B$11,Transactions!$B:$B,"&lt;="&amp;B$12)+SUMIFS(Transactions!$I:$I,Transactions!$G:$G,YearlyReport!$A94,Transactions!$B:$B,"&gt;="&amp;B$11,Transactions!$B:$B,"&lt;="&amp;B$12)</f>
        <v>0</v>
      </c>
      <c r="C94" s="162" t="n">
        <f aca="false">-SUMIFS(Transactions!$J:$J,Transactions!$G:$G,YearlyReport!$A94,Transactions!$B:$B,"&gt;="&amp;C$11,Transactions!$B:$B,"&lt;="&amp;C$12)+SUMIFS(Transactions!$I:$I,Transactions!$G:$G,YearlyReport!$A94,Transactions!$B:$B,"&gt;="&amp;C$11,Transactions!$B:$B,"&lt;="&amp;C$12)</f>
        <v>0</v>
      </c>
      <c r="D94" s="162" t="n">
        <f aca="false">-SUMIFS(Transactions!$J:$J,Transactions!$G:$G,YearlyReport!$A94,Transactions!$B:$B,"&gt;="&amp;D$11,Transactions!$B:$B,"&lt;="&amp;D$12)+SUMIFS(Transactions!$I:$I,Transactions!$G:$G,YearlyReport!$A94,Transactions!$B:$B,"&gt;="&amp;D$11,Transactions!$B:$B,"&lt;="&amp;D$12)</f>
        <v>0</v>
      </c>
      <c r="E94" s="162" t="n">
        <f aca="false">-SUMIFS(Transactions!$J:$J,Transactions!$G:$G,YearlyReport!$A94,Transactions!$B:$B,"&gt;="&amp;E$11,Transactions!$B:$B,"&lt;="&amp;E$12)+SUMIFS(Transactions!$I:$I,Transactions!$G:$G,YearlyReport!$A94,Transactions!$B:$B,"&gt;="&amp;E$11,Transactions!$B:$B,"&lt;="&amp;E$12)</f>
        <v>0</v>
      </c>
      <c r="F94" s="162" t="n">
        <f aca="false">-SUMIFS(Transactions!$J:$J,Transactions!$G:$G,YearlyReport!$A94,Transactions!$B:$B,"&gt;="&amp;F$11,Transactions!$B:$B,"&lt;="&amp;F$12)+SUMIFS(Transactions!$I:$I,Transactions!$G:$G,YearlyReport!$A94,Transactions!$B:$B,"&gt;="&amp;F$11,Transactions!$B:$B,"&lt;="&amp;F$12)</f>
        <v>0</v>
      </c>
      <c r="G94" s="162" t="n">
        <f aca="false">-SUMIFS(Transactions!$J:$J,Transactions!$G:$G,YearlyReport!$A94,Transactions!$B:$B,"&gt;="&amp;G$11,Transactions!$B:$B,"&lt;="&amp;G$12)+SUMIFS(Transactions!$I:$I,Transactions!$G:$G,YearlyReport!$A94,Transactions!$B:$B,"&gt;="&amp;G$11,Transactions!$B:$B,"&lt;="&amp;G$12)</f>
        <v>0</v>
      </c>
      <c r="H94" s="162" t="n">
        <f aca="false">-SUMIFS(Transactions!$J:$J,Transactions!$G:$G,YearlyReport!$A94,Transactions!$B:$B,"&gt;="&amp;H$11,Transactions!$B:$B,"&lt;="&amp;H$12)+SUMIFS(Transactions!$I:$I,Transactions!$G:$G,YearlyReport!$A94,Transactions!$B:$B,"&gt;="&amp;H$11,Transactions!$B:$B,"&lt;="&amp;H$12)</f>
        <v>0</v>
      </c>
      <c r="I94" s="162" t="n">
        <f aca="false">-SUMIFS(Transactions!$J:$J,Transactions!$G:$G,YearlyReport!$A94,Transactions!$B:$B,"&gt;="&amp;I$11,Transactions!$B:$B,"&lt;="&amp;I$12)+SUMIFS(Transactions!$I:$I,Transactions!$G:$G,YearlyReport!$A94,Transactions!$B:$B,"&gt;="&amp;I$11,Transactions!$B:$B,"&lt;="&amp;I$12)</f>
        <v>0</v>
      </c>
      <c r="J94" s="162" t="n">
        <f aca="false">-SUMIFS(Transactions!$J:$J,Transactions!$G:$G,YearlyReport!$A94,Transactions!$B:$B,"&gt;="&amp;J$11,Transactions!$B:$B,"&lt;="&amp;J$12)+SUMIFS(Transactions!$I:$I,Transactions!$G:$G,YearlyReport!$A94,Transactions!$B:$B,"&gt;="&amp;J$11,Transactions!$B:$B,"&lt;="&amp;J$12)</f>
        <v>0</v>
      </c>
      <c r="K94" s="162" t="n">
        <f aca="false">-SUMIFS(Transactions!$J:$J,Transactions!$G:$G,YearlyReport!$A94,Transactions!$B:$B,"&gt;="&amp;K$11,Transactions!$B:$B,"&lt;="&amp;K$12)+SUMIFS(Transactions!$I:$I,Transactions!$G:$G,YearlyReport!$A94,Transactions!$B:$B,"&gt;="&amp;K$11,Transactions!$B:$B,"&lt;="&amp;K$12)</f>
        <v>0</v>
      </c>
      <c r="L94" s="162" t="n">
        <f aca="false">-SUMIFS(Transactions!$J:$J,Transactions!$G:$G,YearlyReport!$A94,Transactions!$B:$B,"&gt;="&amp;L$11,Transactions!$B:$B,"&lt;="&amp;L$12)+SUMIFS(Transactions!$I:$I,Transactions!$G:$G,YearlyReport!$A94,Transactions!$B:$B,"&gt;="&amp;L$11,Transactions!$B:$B,"&lt;="&amp;L$12)</f>
        <v>0</v>
      </c>
      <c r="M94" s="162" t="n">
        <f aca="false">-SUMIFS(Transactions!$J:$J,Transactions!$G:$G,YearlyReport!$A94,Transactions!$B:$B,"&gt;="&amp;M$11,Transactions!$B:$B,"&lt;="&amp;M$12)+SUMIFS(Transactions!$I:$I,Transactions!$G:$G,YearlyReport!$A94,Transactions!$B:$B,"&gt;="&amp;M$11,Transactions!$B:$B,"&lt;="&amp;M$12)</f>
        <v>0</v>
      </c>
      <c r="N94" s="49" t="n">
        <f aca="false">SUM(B94:M94)</f>
        <v>0</v>
      </c>
      <c r="O94" s="49" t="n">
        <f aca="false">N94/COLUMNS(B94:M94)</f>
        <v>0</v>
      </c>
    </row>
    <row r="95" s="61" customFormat="true" ht="13.5" hidden="false" customHeight="false" outlineLevel="0" collapsed="false">
      <c r="A95" s="62" t="s">
        <v>352</v>
      </c>
      <c r="B95" s="162" t="n">
        <f aca="false">-SUMIFS(Transactions!$J:$J,Transactions!$G:$G,YearlyReport!$A95,Transactions!$B:$B,"&gt;="&amp;B$11,Transactions!$B:$B,"&lt;="&amp;B$12)+SUMIFS(Transactions!$I:$I,Transactions!$G:$G,YearlyReport!$A95,Transactions!$B:$B,"&gt;="&amp;B$11,Transactions!$B:$B,"&lt;="&amp;B$12)</f>
        <v>0</v>
      </c>
      <c r="C95" s="162" t="n">
        <f aca="false">-SUMIFS(Transactions!$J:$J,Transactions!$G:$G,YearlyReport!$A95,Transactions!$B:$B,"&gt;="&amp;C$11,Transactions!$B:$B,"&lt;="&amp;C$12)+SUMIFS(Transactions!$I:$I,Transactions!$G:$G,YearlyReport!$A95,Transactions!$B:$B,"&gt;="&amp;C$11,Transactions!$B:$B,"&lt;="&amp;C$12)</f>
        <v>0</v>
      </c>
      <c r="D95" s="162" t="n">
        <f aca="false">-SUMIFS(Transactions!$J:$J,Transactions!$G:$G,YearlyReport!$A95,Transactions!$B:$B,"&gt;="&amp;D$11,Transactions!$B:$B,"&lt;="&amp;D$12)+SUMIFS(Transactions!$I:$I,Transactions!$G:$G,YearlyReport!$A95,Transactions!$B:$B,"&gt;="&amp;D$11,Transactions!$B:$B,"&lt;="&amp;D$12)</f>
        <v>0</v>
      </c>
      <c r="E95" s="162" t="n">
        <f aca="false">-SUMIFS(Transactions!$J:$J,Transactions!$G:$G,YearlyReport!$A95,Transactions!$B:$B,"&gt;="&amp;E$11,Transactions!$B:$B,"&lt;="&amp;E$12)+SUMIFS(Transactions!$I:$I,Transactions!$G:$G,YearlyReport!$A95,Transactions!$B:$B,"&gt;="&amp;E$11,Transactions!$B:$B,"&lt;="&amp;E$12)</f>
        <v>0</v>
      </c>
      <c r="F95" s="162" t="n">
        <f aca="false">-SUMIFS(Transactions!$J:$J,Transactions!$G:$G,YearlyReport!$A95,Transactions!$B:$B,"&gt;="&amp;F$11,Transactions!$B:$B,"&lt;="&amp;F$12)+SUMIFS(Transactions!$I:$I,Transactions!$G:$G,YearlyReport!$A95,Transactions!$B:$B,"&gt;="&amp;F$11,Transactions!$B:$B,"&lt;="&amp;F$12)</f>
        <v>0</v>
      </c>
      <c r="G95" s="162" t="n">
        <f aca="false">-SUMIFS(Transactions!$J:$J,Transactions!$G:$G,YearlyReport!$A95,Transactions!$B:$B,"&gt;="&amp;G$11,Transactions!$B:$B,"&lt;="&amp;G$12)+SUMIFS(Transactions!$I:$I,Transactions!$G:$G,YearlyReport!$A95,Transactions!$B:$B,"&gt;="&amp;G$11,Transactions!$B:$B,"&lt;="&amp;G$12)</f>
        <v>0</v>
      </c>
      <c r="H95" s="162" t="n">
        <f aca="false">-SUMIFS(Transactions!$J:$J,Transactions!$G:$G,YearlyReport!$A95,Transactions!$B:$B,"&gt;="&amp;H$11,Transactions!$B:$B,"&lt;="&amp;H$12)+SUMIFS(Transactions!$I:$I,Transactions!$G:$G,YearlyReport!$A95,Transactions!$B:$B,"&gt;="&amp;H$11,Transactions!$B:$B,"&lt;="&amp;H$12)</f>
        <v>0</v>
      </c>
      <c r="I95" s="162" t="n">
        <f aca="false">-SUMIFS(Transactions!$J:$J,Transactions!$G:$G,YearlyReport!$A95,Transactions!$B:$B,"&gt;="&amp;I$11,Transactions!$B:$B,"&lt;="&amp;I$12)+SUMIFS(Transactions!$I:$I,Transactions!$G:$G,YearlyReport!$A95,Transactions!$B:$B,"&gt;="&amp;I$11,Transactions!$B:$B,"&lt;="&amp;I$12)</f>
        <v>0</v>
      </c>
      <c r="J95" s="162" t="n">
        <f aca="false">-SUMIFS(Transactions!$J:$J,Transactions!$G:$G,YearlyReport!$A95,Transactions!$B:$B,"&gt;="&amp;J$11,Transactions!$B:$B,"&lt;="&amp;J$12)+SUMIFS(Transactions!$I:$I,Transactions!$G:$G,YearlyReport!$A95,Transactions!$B:$B,"&gt;="&amp;J$11,Transactions!$B:$B,"&lt;="&amp;J$12)</f>
        <v>0</v>
      </c>
      <c r="K95" s="162" t="n">
        <f aca="false">-SUMIFS(Transactions!$J:$J,Transactions!$G:$G,YearlyReport!$A95,Transactions!$B:$B,"&gt;="&amp;K$11,Transactions!$B:$B,"&lt;="&amp;K$12)+SUMIFS(Transactions!$I:$I,Transactions!$G:$G,YearlyReport!$A95,Transactions!$B:$B,"&gt;="&amp;K$11,Transactions!$B:$B,"&lt;="&amp;K$12)</f>
        <v>0</v>
      </c>
      <c r="L95" s="162" t="n">
        <f aca="false">-SUMIFS(Transactions!$J:$J,Transactions!$G:$G,YearlyReport!$A95,Transactions!$B:$B,"&gt;="&amp;L$11,Transactions!$B:$B,"&lt;="&amp;L$12)+SUMIFS(Transactions!$I:$I,Transactions!$G:$G,YearlyReport!$A95,Transactions!$B:$B,"&gt;="&amp;L$11,Transactions!$B:$B,"&lt;="&amp;L$12)</f>
        <v>0</v>
      </c>
      <c r="M95" s="162" t="n">
        <f aca="false">-SUMIFS(Transactions!$J:$J,Transactions!$G:$G,YearlyReport!$A95,Transactions!$B:$B,"&gt;="&amp;M$11,Transactions!$B:$B,"&lt;="&amp;M$12)+SUMIFS(Transactions!$I:$I,Transactions!$G:$G,YearlyReport!$A95,Transactions!$B:$B,"&gt;="&amp;M$11,Transactions!$B:$B,"&lt;="&amp;M$12)</f>
        <v>0</v>
      </c>
      <c r="N95" s="49" t="n">
        <f aca="false">SUM(B95:M95)</f>
        <v>0</v>
      </c>
      <c r="O95" s="49" t="n">
        <f aca="false">N95/COLUMNS(B95:M95)</f>
        <v>0</v>
      </c>
    </row>
    <row r="96" s="61" customFormat="true" ht="13.5" hidden="false" customHeight="false" outlineLevel="0" collapsed="false">
      <c r="A96" s="62" t="s">
        <v>353</v>
      </c>
      <c r="B96" s="162" t="n">
        <f aca="false">-SUMIFS(Transactions!$J:$J,Transactions!$G:$G,YearlyReport!$A96,Transactions!$B:$B,"&gt;="&amp;B$11,Transactions!$B:$B,"&lt;="&amp;B$12)+SUMIFS(Transactions!$I:$I,Transactions!$G:$G,YearlyReport!$A96,Transactions!$B:$B,"&gt;="&amp;B$11,Transactions!$B:$B,"&lt;="&amp;B$12)</f>
        <v>0</v>
      </c>
      <c r="C96" s="162" t="n">
        <f aca="false">-SUMIFS(Transactions!$J:$J,Transactions!$G:$G,YearlyReport!$A96,Transactions!$B:$B,"&gt;="&amp;C$11,Transactions!$B:$B,"&lt;="&amp;C$12)+SUMIFS(Transactions!$I:$I,Transactions!$G:$G,YearlyReport!$A96,Transactions!$B:$B,"&gt;="&amp;C$11,Transactions!$B:$B,"&lt;="&amp;C$12)</f>
        <v>0</v>
      </c>
      <c r="D96" s="162" t="n">
        <f aca="false">-SUMIFS(Transactions!$J:$J,Transactions!$G:$G,YearlyReport!$A96,Transactions!$B:$B,"&gt;="&amp;D$11,Transactions!$B:$B,"&lt;="&amp;D$12)+SUMIFS(Transactions!$I:$I,Transactions!$G:$G,YearlyReport!$A96,Transactions!$B:$B,"&gt;="&amp;D$11,Transactions!$B:$B,"&lt;="&amp;D$12)</f>
        <v>0</v>
      </c>
      <c r="E96" s="162" t="n">
        <f aca="false">-SUMIFS(Transactions!$J:$J,Transactions!$G:$G,YearlyReport!$A96,Transactions!$B:$B,"&gt;="&amp;E$11,Transactions!$B:$B,"&lt;="&amp;E$12)+SUMIFS(Transactions!$I:$I,Transactions!$G:$G,YearlyReport!$A96,Transactions!$B:$B,"&gt;="&amp;E$11,Transactions!$B:$B,"&lt;="&amp;E$12)</f>
        <v>0</v>
      </c>
      <c r="F96" s="162" t="n">
        <f aca="false">-SUMIFS(Transactions!$J:$J,Transactions!$G:$G,YearlyReport!$A96,Transactions!$B:$B,"&gt;="&amp;F$11,Transactions!$B:$B,"&lt;="&amp;F$12)+SUMIFS(Transactions!$I:$I,Transactions!$G:$G,YearlyReport!$A96,Transactions!$B:$B,"&gt;="&amp;F$11,Transactions!$B:$B,"&lt;="&amp;F$12)</f>
        <v>0</v>
      </c>
      <c r="G96" s="162" t="n">
        <f aca="false">-SUMIFS(Transactions!$J:$J,Transactions!$G:$G,YearlyReport!$A96,Transactions!$B:$B,"&gt;="&amp;G$11,Transactions!$B:$B,"&lt;="&amp;G$12)+SUMIFS(Transactions!$I:$I,Transactions!$G:$G,YearlyReport!$A96,Transactions!$B:$B,"&gt;="&amp;G$11,Transactions!$B:$B,"&lt;="&amp;G$12)</f>
        <v>0</v>
      </c>
      <c r="H96" s="162" t="n">
        <f aca="false">-SUMIFS(Transactions!$J:$J,Transactions!$G:$G,YearlyReport!$A96,Transactions!$B:$B,"&gt;="&amp;H$11,Transactions!$B:$B,"&lt;="&amp;H$12)+SUMIFS(Transactions!$I:$I,Transactions!$G:$G,YearlyReport!$A96,Transactions!$B:$B,"&gt;="&amp;H$11,Transactions!$B:$B,"&lt;="&amp;H$12)</f>
        <v>0</v>
      </c>
      <c r="I96" s="162" t="n">
        <f aca="false">-SUMIFS(Transactions!$J:$J,Transactions!$G:$G,YearlyReport!$A96,Transactions!$B:$B,"&gt;="&amp;I$11,Transactions!$B:$B,"&lt;="&amp;I$12)+SUMIFS(Transactions!$I:$I,Transactions!$G:$G,YearlyReport!$A96,Transactions!$B:$B,"&gt;="&amp;I$11,Transactions!$B:$B,"&lt;="&amp;I$12)</f>
        <v>0</v>
      </c>
      <c r="J96" s="162" t="n">
        <f aca="false">-SUMIFS(Transactions!$J:$J,Transactions!$G:$G,YearlyReport!$A96,Transactions!$B:$B,"&gt;="&amp;J$11,Transactions!$B:$B,"&lt;="&amp;J$12)+SUMIFS(Transactions!$I:$I,Transactions!$G:$G,YearlyReport!$A96,Transactions!$B:$B,"&gt;="&amp;J$11,Transactions!$B:$B,"&lt;="&amp;J$12)</f>
        <v>0</v>
      </c>
      <c r="K96" s="162" t="n">
        <f aca="false">-SUMIFS(Transactions!$J:$J,Transactions!$G:$G,YearlyReport!$A96,Transactions!$B:$B,"&gt;="&amp;K$11,Transactions!$B:$B,"&lt;="&amp;K$12)+SUMIFS(Transactions!$I:$I,Transactions!$G:$G,YearlyReport!$A96,Transactions!$B:$B,"&gt;="&amp;K$11,Transactions!$B:$B,"&lt;="&amp;K$12)</f>
        <v>0</v>
      </c>
      <c r="L96" s="162" t="n">
        <f aca="false">-SUMIFS(Transactions!$J:$J,Transactions!$G:$G,YearlyReport!$A96,Transactions!$B:$B,"&gt;="&amp;L$11,Transactions!$B:$B,"&lt;="&amp;L$12)+SUMIFS(Transactions!$I:$I,Transactions!$G:$G,YearlyReport!$A96,Transactions!$B:$B,"&gt;="&amp;L$11,Transactions!$B:$B,"&lt;="&amp;L$12)</f>
        <v>0</v>
      </c>
      <c r="M96" s="162" t="n">
        <f aca="false">-SUMIFS(Transactions!$J:$J,Transactions!$G:$G,YearlyReport!$A96,Transactions!$B:$B,"&gt;="&amp;M$11,Transactions!$B:$B,"&lt;="&amp;M$12)+SUMIFS(Transactions!$I:$I,Transactions!$G:$G,YearlyReport!$A96,Transactions!$B:$B,"&gt;="&amp;M$11,Transactions!$B:$B,"&lt;="&amp;M$12)</f>
        <v>0</v>
      </c>
      <c r="N96" s="49" t="n">
        <f aca="false">SUM(B96:M96)</f>
        <v>0</v>
      </c>
      <c r="O96" s="49" t="n">
        <f aca="false">N96/COLUMNS(B96:M96)</f>
        <v>0</v>
      </c>
    </row>
    <row r="97" s="61" customFormat="true" ht="13.5" hidden="false" customHeight="false" outlineLevel="0" collapsed="false">
      <c r="A97" s="62" t="s">
        <v>354</v>
      </c>
      <c r="B97" s="162" t="n">
        <f aca="false">-SUMIFS(Transactions!$J:$J,Transactions!$G:$G,YearlyReport!$A97,Transactions!$B:$B,"&gt;="&amp;B$11,Transactions!$B:$B,"&lt;="&amp;B$12)+SUMIFS(Transactions!$I:$I,Transactions!$G:$G,YearlyReport!$A97,Transactions!$B:$B,"&gt;="&amp;B$11,Transactions!$B:$B,"&lt;="&amp;B$12)</f>
        <v>0</v>
      </c>
      <c r="C97" s="162" t="n">
        <f aca="false">-SUMIFS(Transactions!$J:$J,Transactions!$G:$G,YearlyReport!$A97,Transactions!$B:$B,"&gt;="&amp;C$11,Transactions!$B:$B,"&lt;="&amp;C$12)+SUMIFS(Transactions!$I:$I,Transactions!$G:$G,YearlyReport!$A97,Transactions!$B:$B,"&gt;="&amp;C$11,Transactions!$B:$B,"&lt;="&amp;C$12)</f>
        <v>0</v>
      </c>
      <c r="D97" s="162" t="n">
        <f aca="false">-SUMIFS(Transactions!$J:$J,Transactions!$G:$G,YearlyReport!$A97,Transactions!$B:$B,"&gt;="&amp;D$11,Transactions!$B:$B,"&lt;="&amp;D$12)+SUMIFS(Transactions!$I:$I,Transactions!$G:$G,YearlyReport!$A97,Transactions!$B:$B,"&gt;="&amp;D$11,Transactions!$B:$B,"&lt;="&amp;D$12)</f>
        <v>0</v>
      </c>
      <c r="E97" s="162" t="n">
        <f aca="false">-SUMIFS(Transactions!$J:$J,Transactions!$G:$G,YearlyReport!$A97,Transactions!$B:$B,"&gt;="&amp;E$11,Transactions!$B:$B,"&lt;="&amp;E$12)+SUMIFS(Transactions!$I:$I,Transactions!$G:$G,YearlyReport!$A97,Transactions!$B:$B,"&gt;="&amp;E$11,Transactions!$B:$B,"&lt;="&amp;E$12)</f>
        <v>0</v>
      </c>
      <c r="F97" s="162" t="n">
        <f aca="false">-SUMIFS(Transactions!$J:$J,Transactions!$G:$G,YearlyReport!$A97,Transactions!$B:$B,"&gt;="&amp;F$11,Transactions!$B:$B,"&lt;="&amp;F$12)+SUMIFS(Transactions!$I:$I,Transactions!$G:$G,YearlyReport!$A97,Transactions!$B:$B,"&gt;="&amp;F$11,Transactions!$B:$B,"&lt;="&amp;F$12)</f>
        <v>0</v>
      </c>
      <c r="G97" s="162" t="n">
        <f aca="false">-SUMIFS(Transactions!$J:$J,Transactions!$G:$G,YearlyReport!$A97,Transactions!$B:$B,"&gt;="&amp;G$11,Transactions!$B:$B,"&lt;="&amp;G$12)+SUMIFS(Transactions!$I:$I,Transactions!$G:$G,YearlyReport!$A97,Transactions!$B:$B,"&gt;="&amp;G$11,Transactions!$B:$B,"&lt;="&amp;G$12)</f>
        <v>0</v>
      </c>
      <c r="H97" s="162" t="n">
        <f aca="false">-SUMIFS(Transactions!$J:$J,Transactions!$G:$G,YearlyReport!$A97,Transactions!$B:$B,"&gt;="&amp;H$11,Transactions!$B:$B,"&lt;="&amp;H$12)+SUMIFS(Transactions!$I:$I,Transactions!$G:$G,YearlyReport!$A97,Transactions!$B:$B,"&gt;="&amp;H$11,Transactions!$B:$B,"&lt;="&amp;H$12)</f>
        <v>0</v>
      </c>
      <c r="I97" s="162" t="n">
        <f aca="false">-SUMIFS(Transactions!$J:$J,Transactions!$G:$G,YearlyReport!$A97,Transactions!$B:$B,"&gt;="&amp;I$11,Transactions!$B:$B,"&lt;="&amp;I$12)+SUMIFS(Transactions!$I:$I,Transactions!$G:$G,YearlyReport!$A97,Transactions!$B:$B,"&gt;="&amp;I$11,Transactions!$B:$B,"&lt;="&amp;I$12)</f>
        <v>0</v>
      </c>
      <c r="J97" s="162" t="n">
        <f aca="false">-SUMIFS(Transactions!$J:$J,Transactions!$G:$G,YearlyReport!$A97,Transactions!$B:$B,"&gt;="&amp;J$11,Transactions!$B:$B,"&lt;="&amp;J$12)+SUMIFS(Transactions!$I:$I,Transactions!$G:$G,YearlyReport!$A97,Transactions!$B:$B,"&gt;="&amp;J$11,Transactions!$B:$B,"&lt;="&amp;J$12)</f>
        <v>0</v>
      </c>
      <c r="K97" s="162" t="n">
        <f aca="false">-SUMIFS(Transactions!$J:$J,Transactions!$G:$G,YearlyReport!$A97,Transactions!$B:$B,"&gt;="&amp;K$11,Transactions!$B:$B,"&lt;="&amp;K$12)+SUMIFS(Transactions!$I:$I,Transactions!$G:$G,YearlyReport!$A97,Transactions!$B:$B,"&gt;="&amp;K$11,Transactions!$B:$B,"&lt;="&amp;K$12)</f>
        <v>0</v>
      </c>
      <c r="L97" s="162" t="n">
        <f aca="false">-SUMIFS(Transactions!$J:$J,Transactions!$G:$G,YearlyReport!$A97,Transactions!$B:$B,"&gt;="&amp;L$11,Transactions!$B:$B,"&lt;="&amp;L$12)+SUMIFS(Transactions!$I:$I,Transactions!$G:$G,YearlyReport!$A97,Transactions!$B:$B,"&gt;="&amp;L$11,Transactions!$B:$B,"&lt;="&amp;L$12)</f>
        <v>0</v>
      </c>
      <c r="M97" s="162" t="n">
        <f aca="false">-SUMIFS(Transactions!$J:$J,Transactions!$G:$G,YearlyReport!$A97,Transactions!$B:$B,"&gt;="&amp;M$11,Transactions!$B:$B,"&lt;="&amp;M$12)+SUMIFS(Transactions!$I:$I,Transactions!$G:$G,YearlyReport!$A97,Transactions!$B:$B,"&gt;="&amp;M$11,Transactions!$B:$B,"&lt;="&amp;M$12)</f>
        <v>0</v>
      </c>
      <c r="N97" s="49" t="n">
        <f aca="false">SUM(B97:M97)</f>
        <v>0</v>
      </c>
      <c r="O97" s="49" t="n">
        <f aca="false">N97/COLUMNS(B97:M97)</f>
        <v>0</v>
      </c>
    </row>
    <row r="98" s="61" customFormat="true" ht="13.5" hidden="false" customHeight="false" outlineLevel="0" collapsed="false">
      <c r="A98" s="62" t="s">
        <v>355</v>
      </c>
      <c r="B98" s="162" t="n">
        <f aca="false">-SUMIFS(Transactions!$J:$J,Transactions!$G:$G,YearlyReport!$A98,Transactions!$B:$B,"&gt;="&amp;B$11,Transactions!$B:$B,"&lt;="&amp;B$12)+SUMIFS(Transactions!$I:$I,Transactions!$G:$G,YearlyReport!$A98,Transactions!$B:$B,"&gt;="&amp;B$11,Transactions!$B:$B,"&lt;="&amp;B$12)</f>
        <v>0</v>
      </c>
      <c r="C98" s="162" t="n">
        <f aca="false">-SUMIFS(Transactions!$J:$J,Transactions!$G:$G,YearlyReport!$A98,Transactions!$B:$B,"&gt;="&amp;C$11,Transactions!$B:$B,"&lt;="&amp;C$12)+SUMIFS(Transactions!$I:$I,Transactions!$G:$G,YearlyReport!$A98,Transactions!$B:$B,"&gt;="&amp;C$11,Transactions!$B:$B,"&lt;="&amp;C$12)</f>
        <v>0</v>
      </c>
      <c r="D98" s="162" t="n">
        <f aca="false">-SUMIFS(Transactions!$J:$J,Transactions!$G:$G,YearlyReport!$A98,Transactions!$B:$B,"&gt;="&amp;D$11,Transactions!$B:$B,"&lt;="&amp;D$12)+SUMIFS(Transactions!$I:$I,Transactions!$G:$G,YearlyReport!$A98,Transactions!$B:$B,"&gt;="&amp;D$11,Transactions!$B:$B,"&lt;="&amp;D$12)</f>
        <v>0</v>
      </c>
      <c r="E98" s="162" t="n">
        <f aca="false">-SUMIFS(Transactions!$J:$J,Transactions!$G:$G,YearlyReport!$A98,Transactions!$B:$B,"&gt;="&amp;E$11,Transactions!$B:$B,"&lt;="&amp;E$12)+SUMIFS(Transactions!$I:$I,Transactions!$G:$G,YearlyReport!$A98,Transactions!$B:$B,"&gt;="&amp;E$11,Transactions!$B:$B,"&lt;="&amp;E$12)</f>
        <v>20.7</v>
      </c>
      <c r="F98" s="162" t="n">
        <f aca="false">-SUMIFS(Transactions!$J:$J,Transactions!$G:$G,YearlyReport!$A98,Transactions!$B:$B,"&gt;="&amp;F$11,Transactions!$B:$B,"&lt;="&amp;F$12)+SUMIFS(Transactions!$I:$I,Transactions!$G:$G,YearlyReport!$A98,Transactions!$B:$B,"&gt;="&amp;F$11,Transactions!$B:$B,"&lt;="&amp;F$12)</f>
        <v>0</v>
      </c>
      <c r="G98" s="162" t="n">
        <f aca="false">-SUMIFS(Transactions!$J:$J,Transactions!$G:$G,YearlyReport!$A98,Transactions!$B:$B,"&gt;="&amp;G$11,Transactions!$B:$B,"&lt;="&amp;G$12)+SUMIFS(Transactions!$I:$I,Transactions!$G:$G,YearlyReport!$A98,Transactions!$B:$B,"&gt;="&amp;G$11,Transactions!$B:$B,"&lt;="&amp;G$12)</f>
        <v>12.3</v>
      </c>
      <c r="H98" s="162" t="n">
        <f aca="false">-SUMIFS(Transactions!$J:$J,Transactions!$G:$G,YearlyReport!$A98,Transactions!$B:$B,"&gt;="&amp;H$11,Transactions!$B:$B,"&lt;="&amp;H$12)+SUMIFS(Transactions!$I:$I,Transactions!$G:$G,YearlyReport!$A98,Transactions!$B:$B,"&gt;="&amp;H$11,Transactions!$B:$B,"&lt;="&amp;H$12)</f>
        <v>0</v>
      </c>
      <c r="I98" s="162" t="n">
        <f aca="false">-SUMIFS(Transactions!$J:$J,Transactions!$G:$G,YearlyReport!$A98,Transactions!$B:$B,"&gt;="&amp;I$11,Transactions!$B:$B,"&lt;="&amp;I$12)+SUMIFS(Transactions!$I:$I,Transactions!$G:$G,YearlyReport!$A98,Transactions!$B:$B,"&gt;="&amp;I$11,Transactions!$B:$B,"&lt;="&amp;I$12)</f>
        <v>0</v>
      </c>
      <c r="J98" s="162" t="n">
        <f aca="false">-SUMIFS(Transactions!$J:$J,Transactions!$G:$G,YearlyReport!$A98,Transactions!$B:$B,"&gt;="&amp;J$11,Transactions!$B:$B,"&lt;="&amp;J$12)+SUMIFS(Transactions!$I:$I,Transactions!$G:$G,YearlyReport!$A98,Transactions!$B:$B,"&gt;="&amp;J$11,Transactions!$B:$B,"&lt;="&amp;J$12)</f>
        <v>0</v>
      </c>
      <c r="K98" s="162" t="n">
        <f aca="false">-SUMIFS(Transactions!$J:$J,Transactions!$G:$G,YearlyReport!$A98,Transactions!$B:$B,"&gt;="&amp;K$11,Transactions!$B:$B,"&lt;="&amp;K$12)+SUMIFS(Transactions!$I:$I,Transactions!$G:$G,YearlyReport!$A98,Transactions!$B:$B,"&gt;="&amp;K$11,Transactions!$B:$B,"&lt;="&amp;K$12)</f>
        <v>0</v>
      </c>
      <c r="L98" s="162" t="n">
        <f aca="false">-SUMIFS(Transactions!$J:$J,Transactions!$G:$G,YearlyReport!$A98,Transactions!$B:$B,"&gt;="&amp;L$11,Transactions!$B:$B,"&lt;="&amp;L$12)+SUMIFS(Transactions!$I:$I,Transactions!$G:$G,YearlyReport!$A98,Transactions!$B:$B,"&gt;="&amp;L$11,Transactions!$B:$B,"&lt;="&amp;L$12)</f>
        <v>0</v>
      </c>
      <c r="M98" s="162" t="n">
        <f aca="false">-SUMIFS(Transactions!$J:$J,Transactions!$G:$G,YearlyReport!$A98,Transactions!$B:$B,"&gt;="&amp;M$11,Transactions!$B:$B,"&lt;="&amp;M$12)+SUMIFS(Transactions!$I:$I,Transactions!$G:$G,YearlyReport!$A98,Transactions!$B:$B,"&gt;="&amp;M$11,Transactions!$B:$B,"&lt;="&amp;M$12)</f>
        <v>0</v>
      </c>
      <c r="N98" s="49" t="n">
        <f aca="false">SUM(B98:M98)</f>
        <v>33</v>
      </c>
      <c r="O98" s="49" t="n">
        <f aca="false">N98/COLUMNS(B98:M98)</f>
        <v>2.75</v>
      </c>
    </row>
    <row r="99" s="61" customFormat="true" ht="13.5" hidden="false" customHeight="false" outlineLevel="0" collapsed="false">
      <c r="A99" s="62" t="s">
        <v>356</v>
      </c>
      <c r="B99" s="162" t="n">
        <f aca="false">-SUMIFS(Transactions!$J:$J,Transactions!$G:$G,YearlyReport!$A99,Transactions!$B:$B,"&gt;="&amp;B$11,Transactions!$B:$B,"&lt;="&amp;B$12)+SUMIFS(Transactions!$I:$I,Transactions!$G:$G,YearlyReport!$A99,Transactions!$B:$B,"&gt;="&amp;B$11,Transactions!$B:$B,"&lt;="&amp;B$12)</f>
        <v>0</v>
      </c>
      <c r="C99" s="162" t="n">
        <f aca="false">-SUMIFS(Transactions!$J:$J,Transactions!$G:$G,YearlyReport!$A99,Transactions!$B:$B,"&gt;="&amp;C$11,Transactions!$B:$B,"&lt;="&amp;C$12)+SUMIFS(Transactions!$I:$I,Transactions!$G:$G,YearlyReport!$A99,Transactions!$B:$B,"&gt;="&amp;C$11,Transactions!$B:$B,"&lt;="&amp;C$12)</f>
        <v>0</v>
      </c>
      <c r="D99" s="162" t="n">
        <f aca="false">-SUMIFS(Transactions!$J:$J,Transactions!$G:$G,YearlyReport!$A99,Transactions!$B:$B,"&gt;="&amp;D$11,Transactions!$B:$B,"&lt;="&amp;D$12)+SUMIFS(Transactions!$I:$I,Transactions!$G:$G,YearlyReport!$A99,Transactions!$B:$B,"&gt;="&amp;D$11,Transactions!$B:$B,"&lt;="&amp;D$12)</f>
        <v>0</v>
      </c>
      <c r="E99" s="162" t="n">
        <f aca="false">-SUMIFS(Transactions!$J:$J,Transactions!$G:$G,YearlyReport!$A99,Transactions!$B:$B,"&gt;="&amp;E$11,Transactions!$B:$B,"&lt;="&amp;E$12)+SUMIFS(Transactions!$I:$I,Transactions!$G:$G,YearlyReport!$A99,Transactions!$B:$B,"&gt;="&amp;E$11,Transactions!$B:$B,"&lt;="&amp;E$12)</f>
        <v>0</v>
      </c>
      <c r="F99" s="162" t="n">
        <f aca="false">-SUMIFS(Transactions!$J:$J,Transactions!$G:$G,YearlyReport!$A99,Transactions!$B:$B,"&gt;="&amp;F$11,Transactions!$B:$B,"&lt;="&amp;F$12)+SUMIFS(Transactions!$I:$I,Transactions!$G:$G,YearlyReport!$A99,Transactions!$B:$B,"&gt;="&amp;F$11,Transactions!$B:$B,"&lt;="&amp;F$12)</f>
        <v>0</v>
      </c>
      <c r="G99" s="162" t="n">
        <f aca="false">-SUMIFS(Transactions!$J:$J,Transactions!$G:$G,YearlyReport!$A99,Transactions!$B:$B,"&gt;="&amp;G$11,Transactions!$B:$B,"&lt;="&amp;G$12)+SUMIFS(Transactions!$I:$I,Transactions!$G:$G,YearlyReport!$A99,Transactions!$B:$B,"&gt;="&amp;G$11,Transactions!$B:$B,"&lt;="&amp;G$12)</f>
        <v>0</v>
      </c>
      <c r="H99" s="162" t="n">
        <f aca="false">-SUMIFS(Transactions!$J:$J,Transactions!$G:$G,YearlyReport!$A99,Transactions!$B:$B,"&gt;="&amp;H$11,Transactions!$B:$B,"&lt;="&amp;H$12)+SUMIFS(Transactions!$I:$I,Transactions!$G:$G,YearlyReport!$A99,Transactions!$B:$B,"&gt;="&amp;H$11,Transactions!$B:$B,"&lt;="&amp;H$12)</f>
        <v>0</v>
      </c>
      <c r="I99" s="162" t="n">
        <f aca="false">-SUMIFS(Transactions!$J:$J,Transactions!$G:$G,YearlyReport!$A99,Transactions!$B:$B,"&gt;="&amp;I$11,Transactions!$B:$B,"&lt;="&amp;I$12)+SUMIFS(Transactions!$I:$I,Transactions!$G:$G,YearlyReport!$A99,Transactions!$B:$B,"&gt;="&amp;I$11,Transactions!$B:$B,"&lt;="&amp;I$12)</f>
        <v>0</v>
      </c>
      <c r="J99" s="162" t="n">
        <f aca="false">-SUMIFS(Transactions!$J:$J,Transactions!$G:$G,YearlyReport!$A99,Transactions!$B:$B,"&gt;="&amp;J$11,Transactions!$B:$B,"&lt;="&amp;J$12)+SUMIFS(Transactions!$I:$I,Transactions!$G:$G,YearlyReport!$A99,Transactions!$B:$B,"&gt;="&amp;J$11,Transactions!$B:$B,"&lt;="&amp;J$12)</f>
        <v>0</v>
      </c>
      <c r="K99" s="162" t="n">
        <f aca="false">-SUMIFS(Transactions!$J:$J,Transactions!$G:$G,YearlyReport!$A99,Transactions!$B:$B,"&gt;="&amp;K$11,Transactions!$B:$B,"&lt;="&amp;K$12)+SUMIFS(Transactions!$I:$I,Transactions!$G:$G,YearlyReport!$A99,Transactions!$B:$B,"&gt;="&amp;K$11,Transactions!$B:$B,"&lt;="&amp;K$12)</f>
        <v>0</v>
      </c>
      <c r="L99" s="162" t="n">
        <f aca="false">-SUMIFS(Transactions!$J:$J,Transactions!$G:$G,YearlyReport!$A99,Transactions!$B:$B,"&gt;="&amp;L$11,Transactions!$B:$B,"&lt;="&amp;L$12)+SUMIFS(Transactions!$I:$I,Transactions!$G:$G,YearlyReport!$A99,Transactions!$B:$B,"&gt;="&amp;L$11,Transactions!$B:$B,"&lt;="&amp;L$12)</f>
        <v>0</v>
      </c>
      <c r="M99" s="162" t="n">
        <f aca="false">-SUMIFS(Transactions!$J:$J,Transactions!$G:$G,YearlyReport!$A99,Transactions!$B:$B,"&gt;="&amp;M$11,Transactions!$B:$B,"&lt;="&amp;M$12)+SUMIFS(Transactions!$I:$I,Transactions!$G:$G,YearlyReport!$A99,Transactions!$B:$B,"&gt;="&amp;M$11,Transactions!$B:$B,"&lt;="&amp;M$12)</f>
        <v>0</v>
      </c>
      <c r="N99" s="49" t="n">
        <f aca="false">SUM(B99:M99)</f>
        <v>0</v>
      </c>
      <c r="O99" s="49" t="n">
        <f aca="false">N99/COLUMNS(B99:M99)</f>
        <v>0</v>
      </c>
    </row>
    <row r="100" s="61" customFormat="true" ht="13.5" hidden="false" customHeight="false" outlineLevel="0" collapsed="false">
      <c r="A100" s="62" t="s">
        <v>357</v>
      </c>
      <c r="B100" s="162" t="n">
        <f aca="false">-SUMIFS(Transactions!$J:$J,Transactions!$G:$G,YearlyReport!$A100,Transactions!$B:$B,"&gt;="&amp;B$11,Transactions!$B:$B,"&lt;="&amp;B$12)+SUMIFS(Transactions!$I:$I,Transactions!$G:$G,YearlyReport!$A100,Transactions!$B:$B,"&gt;="&amp;B$11,Transactions!$B:$B,"&lt;="&amp;B$12)</f>
        <v>0</v>
      </c>
      <c r="C100" s="162" t="n">
        <f aca="false">-SUMIFS(Transactions!$J:$J,Transactions!$G:$G,YearlyReport!$A100,Transactions!$B:$B,"&gt;="&amp;C$11,Transactions!$B:$B,"&lt;="&amp;C$12)+SUMIFS(Transactions!$I:$I,Transactions!$G:$G,YearlyReport!$A100,Transactions!$B:$B,"&gt;="&amp;C$11,Transactions!$B:$B,"&lt;="&amp;C$12)</f>
        <v>0</v>
      </c>
      <c r="D100" s="162" t="n">
        <f aca="false">-SUMIFS(Transactions!$J:$J,Transactions!$G:$G,YearlyReport!$A100,Transactions!$B:$B,"&gt;="&amp;D$11,Transactions!$B:$B,"&lt;="&amp;D$12)+SUMIFS(Transactions!$I:$I,Transactions!$G:$G,YearlyReport!$A100,Transactions!$B:$B,"&gt;="&amp;D$11,Transactions!$B:$B,"&lt;="&amp;D$12)</f>
        <v>0</v>
      </c>
      <c r="E100" s="162" t="n">
        <f aca="false">-SUMIFS(Transactions!$J:$J,Transactions!$G:$G,YearlyReport!$A100,Transactions!$B:$B,"&gt;="&amp;E$11,Transactions!$B:$B,"&lt;="&amp;E$12)+SUMIFS(Transactions!$I:$I,Transactions!$G:$G,YearlyReport!$A100,Transactions!$B:$B,"&gt;="&amp;E$11,Transactions!$B:$B,"&lt;="&amp;E$12)</f>
        <v>0</v>
      </c>
      <c r="F100" s="162" t="n">
        <f aca="false">-SUMIFS(Transactions!$J:$J,Transactions!$G:$G,YearlyReport!$A100,Transactions!$B:$B,"&gt;="&amp;F$11,Transactions!$B:$B,"&lt;="&amp;F$12)+SUMIFS(Transactions!$I:$I,Transactions!$G:$G,YearlyReport!$A100,Transactions!$B:$B,"&gt;="&amp;F$11,Transactions!$B:$B,"&lt;="&amp;F$12)</f>
        <v>0</v>
      </c>
      <c r="G100" s="162" t="n">
        <f aca="false">-SUMIFS(Transactions!$J:$J,Transactions!$G:$G,YearlyReport!$A100,Transactions!$B:$B,"&gt;="&amp;G$11,Transactions!$B:$B,"&lt;="&amp;G$12)+SUMIFS(Transactions!$I:$I,Transactions!$G:$G,YearlyReport!$A100,Transactions!$B:$B,"&gt;="&amp;G$11,Transactions!$B:$B,"&lt;="&amp;G$12)</f>
        <v>0</v>
      </c>
      <c r="H100" s="162" t="n">
        <f aca="false">-SUMIFS(Transactions!$J:$J,Transactions!$G:$G,YearlyReport!$A100,Transactions!$B:$B,"&gt;="&amp;H$11,Transactions!$B:$B,"&lt;="&amp;H$12)+SUMIFS(Transactions!$I:$I,Transactions!$G:$G,YearlyReport!$A100,Transactions!$B:$B,"&gt;="&amp;H$11,Transactions!$B:$B,"&lt;="&amp;H$12)</f>
        <v>0</v>
      </c>
      <c r="I100" s="162" t="n">
        <f aca="false">-SUMIFS(Transactions!$J:$J,Transactions!$G:$G,YearlyReport!$A100,Transactions!$B:$B,"&gt;="&amp;I$11,Transactions!$B:$B,"&lt;="&amp;I$12)+SUMIFS(Transactions!$I:$I,Transactions!$G:$G,YearlyReport!$A100,Transactions!$B:$B,"&gt;="&amp;I$11,Transactions!$B:$B,"&lt;="&amp;I$12)</f>
        <v>0</v>
      </c>
      <c r="J100" s="162" t="n">
        <f aca="false">-SUMIFS(Transactions!$J:$J,Transactions!$G:$G,YearlyReport!$A100,Transactions!$B:$B,"&gt;="&amp;J$11,Transactions!$B:$B,"&lt;="&amp;J$12)+SUMIFS(Transactions!$I:$I,Transactions!$G:$G,YearlyReport!$A100,Transactions!$B:$B,"&gt;="&amp;J$11,Transactions!$B:$B,"&lt;="&amp;J$12)</f>
        <v>0</v>
      </c>
      <c r="K100" s="162" t="n">
        <f aca="false">-SUMIFS(Transactions!$J:$J,Transactions!$G:$G,YearlyReport!$A100,Transactions!$B:$B,"&gt;="&amp;K$11,Transactions!$B:$B,"&lt;="&amp;K$12)+SUMIFS(Transactions!$I:$I,Transactions!$G:$G,YearlyReport!$A100,Transactions!$B:$B,"&gt;="&amp;K$11,Transactions!$B:$B,"&lt;="&amp;K$12)</f>
        <v>0</v>
      </c>
      <c r="L100" s="162" t="n">
        <f aca="false">-SUMIFS(Transactions!$J:$J,Transactions!$G:$G,YearlyReport!$A100,Transactions!$B:$B,"&gt;="&amp;L$11,Transactions!$B:$B,"&lt;="&amp;L$12)+SUMIFS(Transactions!$I:$I,Transactions!$G:$G,YearlyReport!$A100,Transactions!$B:$B,"&gt;="&amp;L$11,Transactions!$B:$B,"&lt;="&amp;L$12)</f>
        <v>0</v>
      </c>
      <c r="M100" s="162" t="n">
        <f aca="false">-SUMIFS(Transactions!$J:$J,Transactions!$G:$G,YearlyReport!$A100,Transactions!$B:$B,"&gt;="&amp;M$11,Transactions!$B:$B,"&lt;="&amp;M$12)+SUMIFS(Transactions!$I:$I,Transactions!$G:$G,YearlyReport!$A100,Transactions!$B:$B,"&gt;="&amp;M$11,Transactions!$B:$B,"&lt;="&amp;M$12)</f>
        <v>0</v>
      </c>
      <c r="N100" s="49" t="n">
        <f aca="false">SUM(B100:M100)</f>
        <v>0</v>
      </c>
      <c r="O100" s="49" t="n">
        <f aca="false">N100/COLUMNS(B100:M100)</f>
        <v>0</v>
      </c>
    </row>
    <row r="101" s="61" customFormat="true" ht="13.5" hidden="false" customHeight="false" outlineLevel="0" collapsed="false">
      <c r="A101" s="62" t="s">
        <v>358</v>
      </c>
      <c r="B101" s="162" t="n">
        <f aca="false">-SUMIFS(Transactions!$J:$J,Transactions!$G:$G,YearlyReport!$A101,Transactions!$B:$B,"&gt;="&amp;B$11,Transactions!$B:$B,"&lt;="&amp;B$12)+SUMIFS(Transactions!$I:$I,Transactions!$G:$G,YearlyReport!$A101,Transactions!$B:$B,"&gt;="&amp;B$11,Transactions!$B:$B,"&lt;="&amp;B$12)</f>
        <v>0</v>
      </c>
      <c r="C101" s="162" t="n">
        <f aca="false">-SUMIFS(Transactions!$J:$J,Transactions!$G:$G,YearlyReport!$A101,Transactions!$B:$B,"&gt;="&amp;C$11,Transactions!$B:$B,"&lt;="&amp;C$12)+SUMIFS(Transactions!$I:$I,Transactions!$G:$G,YearlyReport!$A101,Transactions!$B:$B,"&gt;="&amp;C$11,Transactions!$B:$B,"&lt;="&amp;C$12)</f>
        <v>0</v>
      </c>
      <c r="D101" s="162" t="n">
        <f aca="false">-SUMIFS(Transactions!$J:$J,Transactions!$G:$G,YearlyReport!$A101,Transactions!$B:$B,"&gt;="&amp;D$11,Transactions!$B:$B,"&lt;="&amp;D$12)+SUMIFS(Transactions!$I:$I,Transactions!$G:$G,YearlyReport!$A101,Transactions!$B:$B,"&gt;="&amp;D$11,Transactions!$B:$B,"&lt;="&amp;D$12)</f>
        <v>0</v>
      </c>
      <c r="E101" s="162" t="n">
        <f aca="false">-SUMIFS(Transactions!$J:$J,Transactions!$G:$G,YearlyReport!$A101,Transactions!$B:$B,"&gt;="&amp;E$11,Transactions!$B:$B,"&lt;="&amp;E$12)+SUMIFS(Transactions!$I:$I,Transactions!$G:$G,YearlyReport!$A101,Transactions!$B:$B,"&gt;="&amp;E$11,Transactions!$B:$B,"&lt;="&amp;E$12)</f>
        <v>0</v>
      </c>
      <c r="F101" s="162" t="n">
        <f aca="false">-SUMIFS(Transactions!$J:$J,Transactions!$G:$G,YearlyReport!$A101,Transactions!$B:$B,"&gt;="&amp;F$11,Transactions!$B:$B,"&lt;="&amp;F$12)+SUMIFS(Transactions!$I:$I,Transactions!$G:$G,YearlyReport!$A101,Transactions!$B:$B,"&gt;="&amp;F$11,Transactions!$B:$B,"&lt;="&amp;F$12)</f>
        <v>0</v>
      </c>
      <c r="G101" s="162" t="n">
        <f aca="false">-SUMIFS(Transactions!$J:$J,Transactions!$G:$G,YearlyReport!$A101,Transactions!$B:$B,"&gt;="&amp;G$11,Transactions!$B:$B,"&lt;="&amp;G$12)+SUMIFS(Transactions!$I:$I,Transactions!$G:$G,YearlyReport!$A101,Transactions!$B:$B,"&gt;="&amp;G$11,Transactions!$B:$B,"&lt;="&amp;G$12)</f>
        <v>0</v>
      </c>
      <c r="H101" s="162" t="n">
        <f aca="false">-SUMIFS(Transactions!$J:$J,Transactions!$G:$G,YearlyReport!$A101,Transactions!$B:$B,"&gt;="&amp;H$11,Transactions!$B:$B,"&lt;="&amp;H$12)+SUMIFS(Transactions!$I:$I,Transactions!$G:$G,YearlyReport!$A101,Transactions!$B:$B,"&gt;="&amp;H$11,Transactions!$B:$B,"&lt;="&amp;H$12)</f>
        <v>0</v>
      </c>
      <c r="I101" s="162" t="n">
        <f aca="false">-SUMIFS(Transactions!$J:$J,Transactions!$G:$G,YearlyReport!$A101,Transactions!$B:$B,"&gt;="&amp;I$11,Transactions!$B:$B,"&lt;="&amp;I$12)+SUMIFS(Transactions!$I:$I,Transactions!$G:$G,YearlyReport!$A101,Transactions!$B:$B,"&gt;="&amp;I$11,Transactions!$B:$B,"&lt;="&amp;I$12)</f>
        <v>0</v>
      </c>
      <c r="J101" s="162" t="n">
        <f aca="false">-SUMIFS(Transactions!$J:$J,Transactions!$G:$G,YearlyReport!$A101,Transactions!$B:$B,"&gt;="&amp;J$11,Transactions!$B:$B,"&lt;="&amp;J$12)+SUMIFS(Transactions!$I:$I,Transactions!$G:$G,YearlyReport!$A101,Transactions!$B:$B,"&gt;="&amp;J$11,Transactions!$B:$B,"&lt;="&amp;J$12)</f>
        <v>0</v>
      </c>
      <c r="K101" s="162" t="n">
        <f aca="false">-SUMIFS(Transactions!$J:$J,Transactions!$G:$G,YearlyReport!$A101,Transactions!$B:$B,"&gt;="&amp;K$11,Transactions!$B:$B,"&lt;="&amp;K$12)+SUMIFS(Transactions!$I:$I,Transactions!$G:$G,YearlyReport!$A101,Transactions!$B:$B,"&gt;="&amp;K$11,Transactions!$B:$B,"&lt;="&amp;K$12)</f>
        <v>0</v>
      </c>
      <c r="L101" s="162" t="n">
        <f aca="false">-SUMIFS(Transactions!$J:$J,Transactions!$G:$G,YearlyReport!$A101,Transactions!$B:$B,"&gt;="&amp;L$11,Transactions!$B:$B,"&lt;="&amp;L$12)+SUMIFS(Transactions!$I:$I,Transactions!$G:$G,YearlyReport!$A101,Transactions!$B:$B,"&gt;="&amp;L$11,Transactions!$B:$B,"&lt;="&amp;L$12)</f>
        <v>0</v>
      </c>
      <c r="M101" s="162" t="n">
        <f aca="false">-SUMIFS(Transactions!$J:$J,Transactions!$G:$G,YearlyReport!$A101,Transactions!$B:$B,"&gt;="&amp;M$11,Transactions!$B:$B,"&lt;="&amp;M$12)+SUMIFS(Transactions!$I:$I,Transactions!$G:$G,YearlyReport!$A101,Transactions!$B:$B,"&gt;="&amp;M$11,Transactions!$B:$B,"&lt;="&amp;M$12)</f>
        <v>0</v>
      </c>
      <c r="N101" s="49" t="n">
        <f aca="false">SUM(B101:M101)</f>
        <v>0</v>
      </c>
      <c r="O101" s="49" t="n">
        <f aca="false">N101/COLUMNS(B101:M101)</f>
        <v>0</v>
      </c>
    </row>
    <row r="102" s="61" customFormat="true" ht="13.5" hidden="false" customHeight="false" outlineLevel="0" collapsed="false">
      <c r="A102" s="62" t="s">
        <v>359</v>
      </c>
      <c r="B102" s="162" t="n">
        <f aca="false">-SUMIFS(Transactions!$J:$J,Transactions!$G:$G,YearlyReport!$A102,Transactions!$B:$B,"&gt;="&amp;B$11,Transactions!$B:$B,"&lt;="&amp;B$12)+SUMIFS(Transactions!$I:$I,Transactions!$G:$G,YearlyReport!$A102,Transactions!$B:$B,"&gt;="&amp;B$11,Transactions!$B:$B,"&lt;="&amp;B$12)</f>
        <v>0</v>
      </c>
      <c r="C102" s="162" t="n">
        <f aca="false">-SUMIFS(Transactions!$J:$J,Transactions!$G:$G,YearlyReport!$A102,Transactions!$B:$B,"&gt;="&amp;C$11,Transactions!$B:$B,"&lt;="&amp;C$12)+SUMIFS(Transactions!$I:$I,Transactions!$G:$G,YearlyReport!$A102,Transactions!$B:$B,"&gt;="&amp;C$11,Transactions!$B:$B,"&lt;="&amp;C$12)</f>
        <v>0</v>
      </c>
      <c r="D102" s="162" t="n">
        <f aca="false">-SUMIFS(Transactions!$J:$J,Transactions!$G:$G,YearlyReport!$A102,Transactions!$B:$B,"&gt;="&amp;D$11,Transactions!$B:$B,"&lt;="&amp;D$12)+SUMIFS(Transactions!$I:$I,Transactions!$G:$G,YearlyReport!$A102,Transactions!$B:$B,"&gt;="&amp;D$11,Transactions!$B:$B,"&lt;="&amp;D$12)</f>
        <v>0</v>
      </c>
      <c r="E102" s="162" t="n">
        <f aca="false">-SUMIFS(Transactions!$J:$J,Transactions!$G:$G,YearlyReport!$A102,Transactions!$B:$B,"&gt;="&amp;E$11,Transactions!$B:$B,"&lt;="&amp;E$12)+SUMIFS(Transactions!$I:$I,Transactions!$G:$G,YearlyReport!$A102,Transactions!$B:$B,"&gt;="&amp;E$11,Transactions!$B:$B,"&lt;="&amp;E$12)</f>
        <v>0</v>
      </c>
      <c r="F102" s="162" t="n">
        <f aca="false">-SUMIFS(Transactions!$J:$J,Transactions!$G:$G,YearlyReport!$A102,Transactions!$B:$B,"&gt;="&amp;F$11,Transactions!$B:$B,"&lt;="&amp;F$12)+SUMIFS(Transactions!$I:$I,Transactions!$G:$G,YearlyReport!$A102,Transactions!$B:$B,"&gt;="&amp;F$11,Transactions!$B:$B,"&lt;="&amp;F$12)</f>
        <v>0</v>
      </c>
      <c r="G102" s="162" t="n">
        <f aca="false">-SUMIFS(Transactions!$J:$J,Transactions!$G:$G,YearlyReport!$A102,Transactions!$B:$B,"&gt;="&amp;G$11,Transactions!$B:$B,"&lt;="&amp;G$12)+SUMIFS(Transactions!$I:$I,Transactions!$G:$G,YearlyReport!$A102,Transactions!$B:$B,"&gt;="&amp;G$11,Transactions!$B:$B,"&lt;="&amp;G$12)</f>
        <v>6</v>
      </c>
      <c r="H102" s="162" t="n">
        <f aca="false">-SUMIFS(Transactions!$J:$J,Transactions!$G:$G,YearlyReport!$A102,Transactions!$B:$B,"&gt;="&amp;H$11,Transactions!$B:$B,"&lt;="&amp;H$12)+SUMIFS(Transactions!$I:$I,Transactions!$G:$G,YearlyReport!$A102,Transactions!$B:$B,"&gt;="&amp;H$11,Transactions!$B:$B,"&lt;="&amp;H$12)</f>
        <v>0</v>
      </c>
      <c r="I102" s="162" t="n">
        <f aca="false">-SUMIFS(Transactions!$J:$J,Transactions!$G:$G,YearlyReport!$A102,Transactions!$B:$B,"&gt;="&amp;I$11,Transactions!$B:$B,"&lt;="&amp;I$12)+SUMIFS(Transactions!$I:$I,Transactions!$G:$G,YearlyReport!$A102,Transactions!$B:$B,"&gt;="&amp;I$11,Transactions!$B:$B,"&lt;="&amp;I$12)</f>
        <v>0</v>
      </c>
      <c r="J102" s="162" t="n">
        <f aca="false">-SUMIFS(Transactions!$J:$J,Transactions!$G:$G,YearlyReport!$A102,Transactions!$B:$B,"&gt;="&amp;J$11,Transactions!$B:$B,"&lt;="&amp;J$12)+SUMIFS(Transactions!$I:$I,Transactions!$G:$G,YearlyReport!$A102,Transactions!$B:$B,"&gt;="&amp;J$11,Transactions!$B:$B,"&lt;="&amp;J$12)</f>
        <v>0</v>
      </c>
      <c r="K102" s="162" t="n">
        <f aca="false">-SUMIFS(Transactions!$J:$J,Transactions!$G:$G,YearlyReport!$A102,Transactions!$B:$B,"&gt;="&amp;K$11,Transactions!$B:$B,"&lt;="&amp;K$12)+SUMIFS(Transactions!$I:$I,Transactions!$G:$G,YearlyReport!$A102,Transactions!$B:$B,"&gt;="&amp;K$11,Transactions!$B:$B,"&lt;="&amp;K$12)</f>
        <v>0</v>
      </c>
      <c r="L102" s="162" t="n">
        <f aca="false">-SUMIFS(Transactions!$J:$J,Transactions!$G:$G,YearlyReport!$A102,Transactions!$B:$B,"&gt;="&amp;L$11,Transactions!$B:$B,"&lt;="&amp;L$12)+SUMIFS(Transactions!$I:$I,Transactions!$G:$G,YearlyReport!$A102,Transactions!$B:$B,"&gt;="&amp;L$11,Transactions!$B:$B,"&lt;="&amp;L$12)</f>
        <v>0</v>
      </c>
      <c r="M102" s="162" t="n">
        <f aca="false">-SUMIFS(Transactions!$J:$J,Transactions!$G:$G,YearlyReport!$A102,Transactions!$B:$B,"&gt;="&amp;M$11,Transactions!$B:$B,"&lt;="&amp;M$12)+SUMIFS(Transactions!$I:$I,Transactions!$G:$G,YearlyReport!$A102,Transactions!$B:$B,"&gt;="&amp;M$11,Transactions!$B:$B,"&lt;="&amp;M$12)</f>
        <v>0</v>
      </c>
      <c r="N102" s="49" t="n">
        <f aca="false">SUM(B102:M102)</f>
        <v>6</v>
      </c>
      <c r="O102" s="49" t="n">
        <f aca="false">N102/COLUMNS(B102:M102)</f>
        <v>0.5</v>
      </c>
    </row>
    <row r="103" s="61" customFormat="true" ht="13.5" hidden="false" customHeight="false" outlineLevel="0" collapsed="false">
      <c r="A103" s="62" t="s">
        <v>360</v>
      </c>
      <c r="B103" s="162" t="n">
        <f aca="false">-SUMIFS(Transactions!$J:$J,Transactions!$G:$G,YearlyReport!$A103,Transactions!$B:$B,"&gt;="&amp;B$11,Transactions!$B:$B,"&lt;="&amp;B$12)+SUMIFS(Transactions!$I:$I,Transactions!$G:$G,YearlyReport!$A103,Transactions!$B:$B,"&gt;="&amp;B$11,Transactions!$B:$B,"&lt;="&amp;B$12)</f>
        <v>0</v>
      </c>
      <c r="C103" s="162" t="n">
        <f aca="false">-SUMIFS(Transactions!$J:$J,Transactions!$G:$G,YearlyReport!$A103,Transactions!$B:$B,"&gt;="&amp;C$11,Transactions!$B:$B,"&lt;="&amp;C$12)+SUMIFS(Transactions!$I:$I,Transactions!$G:$G,YearlyReport!$A103,Transactions!$B:$B,"&gt;="&amp;C$11,Transactions!$B:$B,"&lt;="&amp;C$12)</f>
        <v>0</v>
      </c>
      <c r="D103" s="162" t="n">
        <f aca="false">-SUMIFS(Transactions!$J:$J,Transactions!$G:$G,YearlyReport!$A103,Transactions!$B:$B,"&gt;="&amp;D$11,Transactions!$B:$B,"&lt;="&amp;D$12)+SUMIFS(Transactions!$I:$I,Transactions!$G:$G,YearlyReport!$A103,Transactions!$B:$B,"&gt;="&amp;D$11,Transactions!$B:$B,"&lt;="&amp;D$12)</f>
        <v>0</v>
      </c>
      <c r="E103" s="162" t="n">
        <f aca="false">-SUMIFS(Transactions!$J:$J,Transactions!$G:$G,YearlyReport!$A103,Transactions!$B:$B,"&gt;="&amp;E$11,Transactions!$B:$B,"&lt;="&amp;E$12)+SUMIFS(Transactions!$I:$I,Transactions!$G:$G,YearlyReport!$A103,Transactions!$B:$B,"&gt;="&amp;E$11,Transactions!$B:$B,"&lt;="&amp;E$12)</f>
        <v>0</v>
      </c>
      <c r="F103" s="162" t="n">
        <f aca="false">-SUMIFS(Transactions!$J:$J,Transactions!$G:$G,YearlyReport!$A103,Transactions!$B:$B,"&gt;="&amp;F$11,Transactions!$B:$B,"&lt;="&amp;F$12)+SUMIFS(Transactions!$I:$I,Transactions!$G:$G,YearlyReport!$A103,Transactions!$B:$B,"&gt;="&amp;F$11,Transactions!$B:$B,"&lt;="&amp;F$12)</f>
        <v>0</v>
      </c>
      <c r="G103" s="162" t="n">
        <f aca="false">-SUMIFS(Transactions!$J:$J,Transactions!$G:$G,YearlyReport!$A103,Transactions!$B:$B,"&gt;="&amp;G$11,Transactions!$B:$B,"&lt;="&amp;G$12)+SUMIFS(Transactions!$I:$I,Transactions!$G:$G,YearlyReport!$A103,Transactions!$B:$B,"&gt;="&amp;G$11,Transactions!$B:$B,"&lt;="&amp;G$12)</f>
        <v>0</v>
      </c>
      <c r="H103" s="162" t="n">
        <f aca="false">-SUMIFS(Transactions!$J:$J,Transactions!$G:$G,YearlyReport!$A103,Transactions!$B:$B,"&gt;="&amp;H$11,Transactions!$B:$B,"&lt;="&amp;H$12)+SUMIFS(Transactions!$I:$I,Transactions!$G:$G,YearlyReport!$A103,Transactions!$B:$B,"&gt;="&amp;H$11,Transactions!$B:$B,"&lt;="&amp;H$12)</f>
        <v>0</v>
      </c>
      <c r="I103" s="162" t="n">
        <f aca="false">-SUMIFS(Transactions!$J:$J,Transactions!$G:$G,YearlyReport!$A103,Transactions!$B:$B,"&gt;="&amp;I$11,Transactions!$B:$B,"&lt;="&amp;I$12)+SUMIFS(Transactions!$I:$I,Transactions!$G:$G,YearlyReport!$A103,Transactions!$B:$B,"&gt;="&amp;I$11,Transactions!$B:$B,"&lt;="&amp;I$12)</f>
        <v>0</v>
      </c>
      <c r="J103" s="162" t="n">
        <f aca="false">-SUMIFS(Transactions!$J:$J,Transactions!$G:$G,YearlyReport!$A103,Transactions!$B:$B,"&gt;="&amp;J$11,Transactions!$B:$B,"&lt;="&amp;J$12)+SUMIFS(Transactions!$I:$I,Transactions!$G:$G,YearlyReport!$A103,Transactions!$B:$B,"&gt;="&amp;J$11,Transactions!$B:$B,"&lt;="&amp;J$12)</f>
        <v>0</v>
      </c>
      <c r="K103" s="162" t="n">
        <f aca="false">-SUMIFS(Transactions!$J:$J,Transactions!$G:$G,YearlyReport!$A103,Transactions!$B:$B,"&gt;="&amp;K$11,Transactions!$B:$B,"&lt;="&amp;K$12)+SUMIFS(Transactions!$I:$I,Transactions!$G:$G,YearlyReport!$A103,Transactions!$B:$B,"&gt;="&amp;K$11,Transactions!$B:$B,"&lt;="&amp;K$12)</f>
        <v>0</v>
      </c>
      <c r="L103" s="162" t="n">
        <f aca="false">-SUMIFS(Transactions!$J:$J,Transactions!$G:$G,YearlyReport!$A103,Transactions!$B:$B,"&gt;="&amp;L$11,Transactions!$B:$B,"&lt;="&amp;L$12)+SUMIFS(Transactions!$I:$I,Transactions!$G:$G,YearlyReport!$A103,Transactions!$B:$B,"&gt;="&amp;L$11,Transactions!$B:$B,"&lt;="&amp;L$12)</f>
        <v>0</v>
      </c>
      <c r="M103" s="162" t="n">
        <f aca="false">-SUMIFS(Transactions!$J:$J,Transactions!$G:$G,YearlyReport!$A103,Transactions!$B:$B,"&gt;="&amp;M$11,Transactions!$B:$B,"&lt;="&amp;M$12)+SUMIFS(Transactions!$I:$I,Transactions!$G:$G,YearlyReport!$A103,Transactions!$B:$B,"&gt;="&amp;M$11,Transactions!$B:$B,"&lt;="&amp;M$12)</f>
        <v>0</v>
      </c>
      <c r="N103" s="49" t="n">
        <f aca="false">SUM(B103:M103)</f>
        <v>0</v>
      </c>
      <c r="O103" s="49" t="n">
        <f aca="false">N103/COLUMNS(B103:M103)</f>
        <v>0</v>
      </c>
    </row>
    <row r="104" s="61" customFormat="true" ht="13.5" hidden="false" customHeight="false" outlineLevel="0" collapsed="false">
      <c r="A104" s="62" t="s">
        <v>361</v>
      </c>
      <c r="B104" s="162" t="n">
        <f aca="false">-SUMIFS(Transactions!$J:$J,Transactions!$G:$G,YearlyReport!$A104,Transactions!$B:$B,"&gt;="&amp;B$11,Transactions!$B:$B,"&lt;="&amp;B$12)+SUMIFS(Transactions!$I:$I,Transactions!$G:$G,YearlyReport!$A104,Transactions!$B:$B,"&gt;="&amp;B$11,Transactions!$B:$B,"&lt;="&amp;B$12)</f>
        <v>0</v>
      </c>
      <c r="C104" s="162" t="n">
        <f aca="false">-SUMIFS(Transactions!$J:$J,Transactions!$G:$G,YearlyReport!$A104,Transactions!$B:$B,"&gt;="&amp;C$11,Transactions!$B:$B,"&lt;="&amp;C$12)+SUMIFS(Transactions!$I:$I,Transactions!$G:$G,YearlyReport!$A104,Transactions!$B:$B,"&gt;="&amp;C$11,Transactions!$B:$B,"&lt;="&amp;C$12)</f>
        <v>0</v>
      </c>
      <c r="D104" s="162" t="n">
        <f aca="false">-SUMIFS(Transactions!$J:$J,Transactions!$G:$G,YearlyReport!$A104,Transactions!$B:$B,"&gt;="&amp;D$11,Transactions!$B:$B,"&lt;="&amp;D$12)+SUMIFS(Transactions!$I:$I,Transactions!$G:$G,YearlyReport!$A104,Transactions!$B:$B,"&gt;="&amp;D$11,Transactions!$B:$B,"&lt;="&amp;D$12)</f>
        <v>10</v>
      </c>
      <c r="E104" s="162" t="n">
        <f aca="false">-SUMIFS(Transactions!$J:$J,Transactions!$G:$G,YearlyReport!$A104,Transactions!$B:$B,"&gt;="&amp;E$11,Transactions!$B:$B,"&lt;="&amp;E$12)+SUMIFS(Transactions!$I:$I,Transactions!$G:$G,YearlyReport!$A104,Transactions!$B:$B,"&gt;="&amp;E$11,Transactions!$B:$B,"&lt;="&amp;E$12)</f>
        <v>0</v>
      </c>
      <c r="F104" s="162" t="n">
        <f aca="false">-SUMIFS(Transactions!$J:$J,Transactions!$G:$G,YearlyReport!$A104,Transactions!$B:$B,"&gt;="&amp;F$11,Transactions!$B:$B,"&lt;="&amp;F$12)+SUMIFS(Transactions!$I:$I,Transactions!$G:$G,YearlyReport!$A104,Transactions!$B:$B,"&gt;="&amp;F$11,Transactions!$B:$B,"&lt;="&amp;F$12)</f>
        <v>0</v>
      </c>
      <c r="G104" s="162" t="n">
        <f aca="false">-SUMIFS(Transactions!$J:$J,Transactions!$G:$G,YearlyReport!$A104,Transactions!$B:$B,"&gt;="&amp;G$11,Transactions!$B:$B,"&lt;="&amp;G$12)+SUMIFS(Transactions!$I:$I,Transactions!$G:$G,YearlyReport!$A104,Transactions!$B:$B,"&gt;="&amp;G$11,Transactions!$B:$B,"&lt;="&amp;G$12)</f>
        <v>0</v>
      </c>
      <c r="H104" s="162" t="n">
        <f aca="false">-SUMIFS(Transactions!$J:$J,Transactions!$G:$G,YearlyReport!$A104,Transactions!$B:$B,"&gt;="&amp;H$11,Transactions!$B:$B,"&lt;="&amp;H$12)+SUMIFS(Transactions!$I:$I,Transactions!$G:$G,YearlyReport!$A104,Transactions!$B:$B,"&gt;="&amp;H$11,Transactions!$B:$B,"&lt;="&amp;H$12)</f>
        <v>0</v>
      </c>
      <c r="I104" s="162" t="n">
        <f aca="false">-SUMIFS(Transactions!$J:$J,Transactions!$G:$G,YearlyReport!$A104,Transactions!$B:$B,"&gt;="&amp;I$11,Transactions!$B:$B,"&lt;="&amp;I$12)+SUMIFS(Transactions!$I:$I,Transactions!$G:$G,YearlyReport!$A104,Transactions!$B:$B,"&gt;="&amp;I$11,Transactions!$B:$B,"&lt;="&amp;I$12)</f>
        <v>0</v>
      </c>
      <c r="J104" s="162" t="n">
        <f aca="false">-SUMIFS(Transactions!$J:$J,Transactions!$G:$G,YearlyReport!$A104,Transactions!$B:$B,"&gt;="&amp;J$11,Transactions!$B:$B,"&lt;="&amp;J$12)+SUMIFS(Transactions!$I:$I,Transactions!$G:$G,YearlyReport!$A104,Transactions!$B:$B,"&gt;="&amp;J$11,Transactions!$B:$B,"&lt;="&amp;J$12)</f>
        <v>0</v>
      </c>
      <c r="K104" s="162" t="n">
        <f aca="false">-SUMIFS(Transactions!$J:$J,Transactions!$G:$G,YearlyReport!$A104,Transactions!$B:$B,"&gt;="&amp;K$11,Transactions!$B:$B,"&lt;="&amp;K$12)+SUMIFS(Transactions!$I:$I,Transactions!$G:$G,YearlyReport!$A104,Transactions!$B:$B,"&gt;="&amp;K$11,Transactions!$B:$B,"&lt;="&amp;K$12)</f>
        <v>0</v>
      </c>
      <c r="L104" s="162" t="n">
        <f aca="false">-SUMIFS(Transactions!$J:$J,Transactions!$G:$G,YearlyReport!$A104,Transactions!$B:$B,"&gt;="&amp;L$11,Transactions!$B:$B,"&lt;="&amp;L$12)+SUMIFS(Transactions!$I:$I,Transactions!$G:$G,YearlyReport!$A104,Transactions!$B:$B,"&gt;="&amp;L$11,Transactions!$B:$B,"&lt;="&amp;L$12)</f>
        <v>0</v>
      </c>
      <c r="M104" s="162" t="n">
        <f aca="false">-SUMIFS(Transactions!$J:$J,Transactions!$G:$G,YearlyReport!$A104,Transactions!$B:$B,"&gt;="&amp;M$11,Transactions!$B:$B,"&lt;="&amp;M$12)+SUMIFS(Transactions!$I:$I,Transactions!$G:$G,YearlyReport!$A104,Transactions!$B:$B,"&gt;="&amp;M$11,Transactions!$B:$B,"&lt;="&amp;M$12)</f>
        <v>0</v>
      </c>
      <c r="N104" s="49" t="n">
        <f aca="false">SUM(B104:M104)</f>
        <v>10</v>
      </c>
      <c r="O104" s="49" t="n">
        <f aca="false">N104/COLUMNS(B104:M104)</f>
        <v>0.833333333333333</v>
      </c>
    </row>
    <row r="105" s="61" customFormat="true" ht="13.5" hidden="false" customHeight="false" outlineLevel="0" collapsed="false">
      <c r="A105" s="62" t="s">
        <v>362</v>
      </c>
      <c r="B105" s="162" t="n">
        <f aca="false">-SUMIFS(Transactions!$J:$J,Transactions!$G:$G,YearlyReport!$A105,Transactions!$B:$B,"&gt;="&amp;B$11,Transactions!$B:$B,"&lt;="&amp;B$12)+SUMIFS(Transactions!$I:$I,Transactions!$G:$G,YearlyReport!$A105,Transactions!$B:$B,"&gt;="&amp;B$11,Transactions!$B:$B,"&lt;="&amp;B$12)</f>
        <v>0</v>
      </c>
      <c r="C105" s="162" t="n">
        <f aca="false">-SUMIFS(Transactions!$J:$J,Transactions!$G:$G,YearlyReport!$A105,Transactions!$B:$B,"&gt;="&amp;C$11,Transactions!$B:$B,"&lt;="&amp;C$12)+SUMIFS(Transactions!$I:$I,Transactions!$G:$G,YearlyReport!$A105,Transactions!$B:$B,"&gt;="&amp;C$11,Transactions!$B:$B,"&lt;="&amp;C$12)</f>
        <v>0</v>
      </c>
      <c r="D105" s="162" t="n">
        <f aca="false">-SUMIFS(Transactions!$J:$J,Transactions!$G:$G,YearlyReport!$A105,Transactions!$B:$B,"&gt;="&amp;D$11,Transactions!$B:$B,"&lt;="&amp;D$12)+SUMIFS(Transactions!$I:$I,Transactions!$G:$G,YearlyReport!$A105,Transactions!$B:$B,"&gt;="&amp;D$11,Transactions!$B:$B,"&lt;="&amp;D$12)</f>
        <v>0</v>
      </c>
      <c r="E105" s="162" t="n">
        <f aca="false">-SUMIFS(Transactions!$J:$J,Transactions!$G:$G,YearlyReport!$A105,Transactions!$B:$B,"&gt;="&amp;E$11,Transactions!$B:$B,"&lt;="&amp;E$12)+SUMIFS(Transactions!$I:$I,Transactions!$G:$G,YearlyReport!$A105,Transactions!$B:$B,"&gt;="&amp;E$11,Transactions!$B:$B,"&lt;="&amp;E$12)</f>
        <v>0</v>
      </c>
      <c r="F105" s="162" t="n">
        <f aca="false">-SUMIFS(Transactions!$J:$J,Transactions!$G:$G,YearlyReport!$A105,Transactions!$B:$B,"&gt;="&amp;F$11,Transactions!$B:$B,"&lt;="&amp;F$12)+SUMIFS(Transactions!$I:$I,Transactions!$G:$G,YearlyReport!$A105,Transactions!$B:$B,"&gt;="&amp;F$11,Transactions!$B:$B,"&lt;="&amp;F$12)</f>
        <v>0</v>
      </c>
      <c r="G105" s="162" t="n">
        <f aca="false">-SUMIFS(Transactions!$J:$J,Transactions!$G:$G,YearlyReport!$A105,Transactions!$B:$B,"&gt;="&amp;G$11,Transactions!$B:$B,"&lt;="&amp;G$12)+SUMIFS(Transactions!$I:$I,Transactions!$G:$G,YearlyReport!$A105,Transactions!$B:$B,"&gt;="&amp;G$11,Transactions!$B:$B,"&lt;="&amp;G$12)</f>
        <v>0</v>
      </c>
      <c r="H105" s="162" t="n">
        <f aca="false">-SUMIFS(Transactions!$J:$J,Transactions!$G:$G,YearlyReport!$A105,Transactions!$B:$B,"&gt;="&amp;H$11,Transactions!$B:$B,"&lt;="&amp;H$12)+SUMIFS(Transactions!$I:$I,Transactions!$G:$G,YearlyReport!$A105,Transactions!$B:$B,"&gt;="&amp;H$11,Transactions!$B:$B,"&lt;="&amp;H$12)</f>
        <v>13.27</v>
      </c>
      <c r="I105" s="162" t="n">
        <f aca="false">-SUMIFS(Transactions!$J:$J,Transactions!$G:$G,YearlyReport!$A105,Transactions!$B:$B,"&gt;="&amp;I$11,Transactions!$B:$B,"&lt;="&amp;I$12)+SUMIFS(Transactions!$I:$I,Transactions!$G:$G,YearlyReport!$A105,Transactions!$B:$B,"&gt;="&amp;I$11,Transactions!$B:$B,"&lt;="&amp;I$12)</f>
        <v>0</v>
      </c>
      <c r="J105" s="162" t="n">
        <f aca="false">-SUMIFS(Transactions!$J:$J,Transactions!$G:$G,YearlyReport!$A105,Transactions!$B:$B,"&gt;="&amp;J$11,Transactions!$B:$B,"&lt;="&amp;J$12)+SUMIFS(Transactions!$I:$I,Transactions!$G:$G,YearlyReport!$A105,Transactions!$B:$B,"&gt;="&amp;J$11,Transactions!$B:$B,"&lt;="&amp;J$12)</f>
        <v>0</v>
      </c>
      <c r="K105" s="162" t="n">
        <f aca="false">-SUMIFS(Transactions!$J:$J,Transactions!$G:$G,YearlyReport!$A105,Transactions!$B:$B,"&gt;="&amp;K$11,Transactions!$B:$B,"&lt;="&amp;K$12)+SUMIFS(Transactions!$I:$I,Transactions!$G:$G,YearlyReport!$A105,Transactions!$B:$B,"&gt;="&amp;K$11,Transactions!$B:$B,"&lt;="&amp;K$12)</f>
        <v>0</v>
      </c>
      <c r="L105" s="162" t="n">
        <f aca="false">-SUMIFS(Transactions!$J:$J,Transactions!$G:$G,YearlyReport!$A105,Transactions!$B:$B,"&gt;="&amp;L$11,Transactions!$B:$B,"&lt;="&amp;L$12)+SUMIFS(Transactions!$I:$I,Transactions!$G:$G,YearlyReport!$A105,Transactions!$B:$B,"&gt;="&amp;L$11,Transactions!$B:$B,"&lt;="&amp;L$12)</f>
        <v>0</v>
      </c>
      <c r="M105" s="162" t="n">
        <f aca="false">-SUMIFS(Transactions!$J:$J,Transactions!$G:$G,YearlyReport!$A105,Transactions!$B:$B,"&gt;="&amp;M$11,Transactions!$B:$B,"&lt;="&amp;M$12)+SUMIFS(Transactions!$I:$I,Transactions!$G:$G,YearlyReport!$A105,Transactions!$B:$B,"&gt;="&amp;M$11,Transactions!$B:$B,"&lt;="&amp;M$12)</f>
        <v>0</v>
      </c>
      <c r="N105" s="49" t="n">
        <f aca="false">SUM(B105:M105)</f>
        <v>13.27</v>
      </c>
      <c r="O105" s="49" t="n">
        <f aca="false">N105/COLUMNS(B105:M105)</f>
        <v>1.10583333333333</v>
      </c>
    </row>
    <row r="106" s="61" customFormat="true" ht="13.5" hidden="false" customHeight="false" outlineLevel="0" collapsed="false">
      <c r="A106" s="62" t="s">
        <v>363</v>
      </c>
      <c r="B106" s="163" t="n">
        <f aca="false">-SUMIFS(Transactions!$J:$J,Transactions!$G:$G,YearlyReport!$A106,Transactions!$B:$B,"&gt;="&amp;B$11,Transactions!$B:$B,"&lt;="&amp;B$12)+SUMIFS(Transactions!$I:$I,Transactions!$G:$G,YearlyReport!$A106,Transactions!$B:$B,"&gt;="&amp;B$11,Transactions!$B:$B,"&lt;="&amp;B$12)</f>
        <v>0</v>
      </c>
      <c r="C106" s="163" t="n">
        <f aca="false">-SUMIFS(Transactions!$J:$J,Transactions!$G:$G,YearlyReport!$A106,Transactions!$B:$B,"&gt;="&amp;C$11,Transactions!$B:$B,"&lt;="&amp;C$12)+SUMIFS(Transactions!$I:$I,Transactions!$G:$G,YearlyReport!$A106,Transactions!$B:$B,"&gt;="&amp;C$11,Transactions!$B:$B,"&lt;="&amp;C$12)</f>
        <v>0</v>
      </c>
      <c r="D106" s="163" t="n">
        <f aca="false">-SUMIFS(Transactions!$J:$J,Transactions!$G:$G,YearlyReport!$A106,Transactions!$B:$B,"&gt;="&amp;D$11,Transactions!$B:$B,"&lt;="&amp;D$12)+SUMIFS(Transactions!$I:$I,Transactions!$G:$G,YearlyReport!$A106,Transactions!$B:$B,"&gt;="&amp;D$11,Transactions!$B:$B,"&lt;="&amp;D$12)</f>
        <v>0</v>
      </c>
      <c r="E106" s="163" t="n">
        <f aca="false">-SUMIFS(Transactions!$J:$J,Transactions!$G:$G,YearlyReport!$A106,Transactions!$B:$B,"&gt;="&amp;E$11,Transactions!$B:$B,"&lt;="&amp;E$12)+SUMIFS(Transactions!$I:$I,Transactions!$G:$G,YearlyReport!$A106,Transactions!$B:$B,"&gt;="&amp;E$11,Transactions!$B:$B,"&lt;="&amp;E$12)</f>
        <v>0</v>
      </c>
      <c r="F106" s="163" t="n">
        <f aca="false">-SUMIFS(Transactions!$J:$J,Transactions!$G:$G,YearlyReport!$A106,Transactions!$B:$B,"&gt;="&amp;F$11,Transactions!$B:$B,"&lt;="&amp;F$12)+SUMIFS(Transactions!$I:$I,Transactions!$G:$G,YearlyReport!$A106,Transactions!$B:$B,"&gt;="&amp;F$11,Transactions!$B:$B,"&lt;="&amp;F$12)</f>
        <v>0</v>
      </c>
      <c r="G106" s="163" t="n">
        <f aca="false">-SUMIFS(Transactions!$J:$J,Transactions!$G:$G,YearlyReport!$A106,Transactions!$B:$B,"&gt;="&amp;G$11,Transactions!$B:$B,"&lt;="&amp;G$12)+SUMIFS(Transactions!$I:$I,Transactions!$G:$G,YearlyReport!$A106,Transactions!$B:$B,"&gt;="&amp;G$11,Transactions!$B:$B,"&lt;="&amp;G$12)</f>
        <v>0</v>
      </c>
      <c r="H106" s="163" t="n">
        <f aca="false">-SUMIFS(Transactions!$J:$J,Transactions!$G:$G,YearlyReport!$A106,Transactions!$B:$B,"&gt;="&amp;H$11,Transactions!$B:$B,"&lt;="&amp;H$12)+SUMIFS(Transactions!$I:$I,Transactions!$G:$G,YearlyReport!$A106,Transactions!$B:$B,"&gt;="&amp;H$11,Transactions!$B:$B,"&lt;="&amp;H$12)</f>
        <v>0</v>
      </c>
      <c r="I106" s="163" t="n">
        <f aca="false">-SUMIFS(Transactions!$J:$J,Transactions!$G:$G,YearlyReport!$A106,Transactions!$B:$B,"&gt;="&amp;I$11,Transactions!$B:$B,"&lt;="&amp;I$12)+SUMIFS(Transactions!$I:$I,Transactions!$G:$G,YearlyReport!$A106,Transactions!$B:$B,"&gt;="&amp;I$11,Transactions!$B:$B,"&lt;="&amp;I$12)</f>
        <v>0</v>
      </c>
      <c r="J106" s="163" t="n">
        <f aca="false">-SUMIFS(Transactions!$J:$J,Transactions!$G:$G,YearlyReport!$A106,Transactions!$B:$B,"&gt;="&amp;J$11,Transactions!$B:$B,"&lt;="&amp;J$12)+SUMIFS(Transactions!$I:$I,Transactions!$G:$G,YearlyReport!$A106,Transactions!$B:$B,"&gt;="&amp;J$11,Transactions!$B:$B,"&lt;="&amp;J$12)</f>
        <v>0</v>
      </c>
      <c r="K106" s="163" t="n">
        <f aca="false">-SUMIFS(Transactions!$J:$J,Transactions!$G:$G,YearlyReport!$A106,Transactions!$B:$B,"&gt;="&amp;K$11,Transactions!$B:$B,"&lt;="&amp;K$12)+SUMIFS(Transactions!$I:$I,Transactions!$G:$G,YearlyReport!$A106,Transactions!$B:$B,"&gt;="&amp;K$11,Transactions!$B:$B,"&lt;="&amp;K$12)</f>
        <v>0</v>
      </c>
      <c r="L106" s="163" t="n">
        <f aca="false">-SUMIFS(Transactions!$J:$J,Transactions!$G:$G,YearlyReport!$A106,Transactions!$B:$B,"&gt;="&amp;L$11,Transactions!$B:$B,"&lt;="&amp;L$12)+SUMIFS(Transactions!$I:$I,Transactions!$G:$G,YearlyReport!$A106,Transactions!$B:$B,"&gt;="&amp;L$11,Transactions!$B:$B,"&lt;="&amp;L$12)</f>
        <v>0</v>
      </c>
      <c r="M106" s="163" t="n">
        <f aca="false">-SUMIFS(Transactions!$J:$J,Transactions!$G:$G,YearlyReport!$A106,Transactions!$B:$B,"&gt;="&amp;M$11,Transactions!$B:$B,"&lt;="&amp;M$12)+SUMIFS(Transactions!$I:$I,Transactions!$G:$G,YearlyReport!$A106,Transactions!$B:$B,"&gt;="&amp;M$11,Transactions!$B:$B,"&lt;="&amp;M$12)</f>
        <v>0</v>
      </c>
      <c r="N106" s="49" t="n">
        <f aca="false">SUM(B106:M106)</f>
        <v>0</v>
      </c>
      <c r="O106" s="49" t="n">
        <f aca="false">N106/COLUMNS(B106:M106)</f>
        <v>0</v>
      </c>
    </row>
    <row r="107" s="61" customFormat="true" ht="13.5" hidden="false" customHeight="false" outlineLevel="0" collapsed="false">
      <c r="A107" s="70" t="str">
        <f aca="false">"Total "&amp;A92</f>
        <v>Total ENTERTAINMENT</v>
      </c>
      <c r="B107" s="71" t="n">
        <f aca="false">SUM(B92:B106)</f>
        <v>0</v>
      </c>
      <c r="C107" s="71" t="n">
        <f aca="false">SUM(C92:C106)</f>
        <v>0</v>
      </c>
      <c r="D107" s="71" t="n">
        <f aca="false">SUM(D92:D106)</f>
        <v>10</v>
      </c>
      <c r="E107" s="71" t="n">
        <f aca="false">SUM(E92:E106)</f>
        <v>76.92</v>
      </c>
      <c r="F107" s="71" t="n">
        <f aca="false">SUM(F92:F106)</f>
        <v>0</v>
      </c>
      <c r="G107" s="71" t="n">
        <f aca="false">SUM(G92:G106)</f>
        <v>48.8</v>
      </c>
      <c r="H107" s="71" t="n">
        <f aca="false">SUM(H92:H106)</f>
        <v>55.14</v>
      </c>
      <c r="I107" s="71" t="n">
        <f aca="false">SUM(I92:I106)</f>
        <v>0</v>
      </c>
      <c r="J107" s="71" t="n">
        <f aca="false">SUM(J92:J106)</f>
        <v>0</v>
      </c>
      <c r="K107" s="71" t="n">
        <f aca="false">SUM(K92:K106)</f>
        <v>0</v>
      </c>
      <c r="L107" s="71" t="n">
        <f aca="false">SUM(L92:L106)</f>
        <v>0</v>
      </c>
      <c r="M107" s="71" t="n">
        <f aca="false">SUM(M92:M106)</f>
        <v>0</v>
      </c>
      <c r="N107" s="71" t="n">
        <f aca="false">SUM(B107:M107)</f>
        <v>190.86</v>
      </c>
      <c r="O107" s="71" t="n">
        <f aca="false">N107/COLUMNS(B107:M107)</f>
        <v>15.905</v>
      </c>
    </row>
    <row r="108" s="61" customFormat="true" ht="13.5" hidden="false" customHeight="false" outlineLevel="0" collapsed="false">
      <c r="A108" s="72" t="s">
        <v>312</v>
      </c>
      <c r="B108" s="73" t="str">
        <f aca="false">IF(B$5&gt;0,B107/B$5," - ")</f>
        <v> - </v>
      </c>
      <c r="C108" s="73" t="str">
        <f aca="false">IF(C$5&gt;0,C107/C$5," - ")</f>
        <v> - </v>
      </c>
      <c r="D108" s="73" t="n">
        <f aca="false">IF(D$5&gt;0,D107/D$5," - ")</f>
        <v>0.0018798582586873</v>
      </c>
      <c r="E108" s="73" t="n">
        <f aca="false">IF(E$5&gt;0,E107/E$5," - ")</f>
        <v>0.0385968257472741</v>
      </c>
      <c r="F108" s="73" t="n">
        <f aca="false">IF(F$5&gt;0,F107/F$5," - ")</f>
        <v>0</v>
      </c>
      <c r="G108" s="73" t="n">
        <f aca="false">IF(G$5&gt;0,G107/G$5," - ")</f>
        <v>0.0167482342281741</v>
      </c>
      <c r="H108" s="73" t="str">
        <f aca="false">IF(H$5&gt;0,H107/H$5," - ")</f>
        <v> - </v>
      </c>
      <c r="I108" s="73" t="str">
        <f aca="false">IF(I$5&gt;0,I107/I$5," - ")</f>
        <v> - </v>
      </c>
      <c r="J108" s="73" t="str">
        <f aca="false">IF(J$5&gt;0,J107/J$5," - ")</f>
        <v> - </v>
      </c>
      <c r="K108" s="73" t="str">
        <f aca="false">IF(K$5&gt;0,K107/K$5," - ")</f>
        <v> - </v>
      </c>
      <c r="L108" s="73" t="str">
        <f aca="false">IF(L$5&gt;0,L107/L$5," - ")</f>
        <v> - </v>
      </c>
      <c r="M108" s="73" t="str">
        <f aca="false">IF(M$5&gt;0,M107/M$5," - ")</f>
        <v> - </v>
      </c>
      <c r="N108" s="73" t="n">
        <f aca="false">IF(N$5&gt;0,N107/N$5," - ")</f>
        <v>0.0156134577108933</v>
      </c>
      <c r="O108" s="73" t="n">
        <f aca="false">IF(O$5&gt;0,O107/O$5," - ")</f>
        <v>0.0156134577108933</v>
      </c>
    </row>
    <row r="109" s="61" customFormat="true" ht="14.25" hidden="false" customHeight="false" outlineLevel="0" collapsed="false">
      <c r="A109" s="68" t="s">
        <v>364</v>
      </c>
      <c r="B109" s="69"/>
      <c r="C109" s="69"/>
      <c r="D109" s="69"/>
      <c r="E109" s="69"/>
      <c r="F109" s="69"/>
      <c r="G109" s="69"/>
      <c r="H109" s="69"/>
      <c r="I109" s="69"/>
      <c r="J109" s="69"/>
      <c r="K109" s="69"/>
      <c r="L109" s="69"/>
      <c r="M109" s="69"/>
      <c r="N109" s="69"/>
      <c r="O109" s="69"/>
    </row>
    <row r="110" s="61" customFormat="true" ht="13.5" hidden="false" customHeight="false" outlineLevel="0" collapsed="false">
      <c r="A110" s="62" t="s">
        <v>365</v>
      </c>
      <c r="B110" s="162" t="n">
        <f aca="false">-SUMIFS(Transactions!$J:$J,Transactions!$G:$G,YearlyReport!$A110,Transactions!$B:$B,"&gt;="&amp;B$11,Transactions!$B:$B,"&lt;="&amp;B$12)+SUMIFS(Transactions!$I:$I,Transactions!$G:$G,YearlyReport!$A110,Transactions!$B:$B,"&gt;="&amp;B$11,Transactions!$B:$B,"&lt;="&amp;B$12)</f>
        <v>0</v>
      </c>
      <c r="C110" s="162" t="n">
        <f aca="false">-SUMIFS(Transactions!$J:$J,Transactions!$G:$G,YearlyReport!$A110,Transactions!$B:$B,"&gt;="&amp;C$11,Transactions!$B:$B,"&lt;="&amp;C$12)+SUMIFS(Transactions!$I:$I,Transactions!$G:$G,YearlyReport!$A110,Transactions!$B:$B,"&gt;="&amp;C$11,Transactions!$B:$B,"&lt;="&amp;C$12)</f>
        <v>0</v>
      </c>
      <c r="D110" s="162" t="n">
        <f aca="false">-SUMIFS(Transactions!$J:$J,Transactions!$G:$G,YearlyReport!$A110,Transactions!$B:$B,"&gt;="&amp;D$11,Transactions!$B:$B,"&lt;="&amp;D$12)+SUMIFS(Transactions!$I:$I,Transactions!$G:$G,YearlyReport!$A110,Transactions!$B:$B,"&gt;="&amp;D$11,Transactions!$B:$B,"&lt;="&amp;D$12)</f>
        <v>24.71</v>
      </c>
      <c r="E110" s="162" t="n">
        <f aca="false">-SUMIFS(Transactions!$J:$J,Transactions!$G:$G,YearlyReport!$A110,Transactions!$B:$B,"&gt;="&amp;E$11,Transactions!$B:$B,"&lt;="&amp;E$12)+SUMIFS(Transactions!$I:$I,Transactions!$G:$G,YearlyReport!$A110,Transactions!$B:$B,"&gt;="&amp;E$11,Transactions!$B:$B,"&lt;="&amp;E$12)</f>
        <v>25.7</v>
      </c>
      <c r="F110" s="162" t="n">
        <f aca="false">-SUMIFS(Transactions!$J:$J,Transactions!$G:$G,YearlyReport!$A110,Transactions!$B:$B,"&gt;="&amp;F$11,Transactions!$B:$B,"&lt;="&amp;F$12)+SUMIFS(Transactions!$I:$I,Transactions!$G:$G,YearlyReport!$A110,Transactions!$B:$B,"&gt;="&amp;F$11,Transactions!$B:$B,"&lt;="&amp;F$12)</f>
        <v>25.7</v>
      </c>
      <c r="G110" s="162" t="n">
        <f aca="false">-SUMIFS(Transactions!$J:$J,Transactions!$G:$G,YearlyReport!$A110,Transactions!$B:$B,"&gt;="&amp;G$11,Transactions!$B:$B,"&lt;="&amp;G$12)+SUMIFS(Transactions!$I:$I,Transactions!$G:$G,YearlyReport!$A110,Transactions!$B:$B,"&gt;="&amp;G$11,Transactions!$B:$B,"&lt;="&amp;G$12)</f>
        <v>25.7</v>
      </c>
      <c r="H110" s="162" t="n">
        <f aca="false">-SUMIFS(Transactions!$J:$J,Transactions!$G:$G,YearlyReport!$A110,Transactions!$B:$B,"&gt;="&amp;H$11,Transactions!$B:$B,"&lt;="&amp;H$12)+SUMIFS(Transactions!$I:$I,Transactions!$G:$G,YearlyReport!$A110,Transactions!$B:$B,"&gt;="&amp;H$11,Transactions!$B:$B,"&lt;="&amp;H$12)</f>
        <v>25.7</v>
      </c>
      <c r="I110" s="162" t="n">
        <f aca="false">-SUMIFS(Transactions!$J:$J,Transactions!$G:$G,YearlyReport!$A110,Transactions!$B:$B,"&gt;="&amp;I$11,Transactions!$B:$B,"&lt;="&amp;I$12)+SUMIFS(Transactions!$I:$I,Transactions!$G:$G,YearlyReport!$A110,Transactions!$B:$B,"&gt;="&amp;I$11,Transactions!$B:$B,"&lt;="&amp;I$12)</f>
        <v>0</v>
      </c>
      <c r="J110" s="162" t="n">
        <f aca="false">-SUMIFS(Transactions!$J:$J,Transactions!$G:$G,YearlyReport!$A110,Transactions!$B:$B,"&gt;="&amp;J$11,Transactions!$B:$B,"&lt;="&amp;J$12)+SUMIFS(Transactions!$I:$I,Transactions!$G:$G,YearlyReport!$A110,Transactions!$B:$B,"&gt;="&amp;J$11,Transactions!$B:$B,"&lt;="&amp;J$12)</f>
        <v>0</v>
      </c>
      <c r="K110" s="162" t="n">
        <f aca="false">-SUMIFS(Transactions!$J:$J,Transactions!$G:$G,YearlyReport!$A110,Transactions!$B:$B,"&gt;="&amp;K$11,Transactions!$B:$B,"&lt;="&amp;K$12)+SUMIFS(Transactions!$I:$I,Transactions!$G:$G,YearlyReport!$A110,Transactions!$B:$B,"&gt;="&amp;K$11,Transactions!$B:$B,"&lt;="&amp;K$12)</f>
        <v>0</v>
      </c>
      <c r="L110" s="162" t="n">
        <f aca="false">-SUMIFS(Transactions!$J:$J,Transactions!$G:$G,YearlyReport!$A110,Transactions!$B:$B,"&gt;="&amp;L$11,Transactions!$B:$B,"&lt;="&amp;L$12)+SUMIFS(Transactions!$I:$I,Transactions!$G:$G,YearlyReport!$A110,Transactions!$B:$B,"&gt;="&amp;L$11,Transactions!$B:$B,"&lt;="&amp;L$12)</f>
        <v>0</v>
      </c>
      <c r="M110" s="162" t="n">
        <f aca="false">-SUMIFS(Transactions!$J:$J,Transactions!$G:$G,YearlyReport!$A110,Transactions!$B:$B,"&gt;="&amp;M$11,Transactions!$B:$B,"&lt;="&amp;M$12)+SUMIFS(Transactions!$I:$I,Transactions!$G:$G,YearlyReport!$A110,Transactions!$B:$B,"&gt;="&amp;M$11,Transactions!$B:$B,"&lt;="&amp;M$12)</f>
        <v>0</v>
      </c>
      <c r="N110" s="49" t="n">
        <f aca="false">SUM(B110:M110)</f>
        <v>127.51</v>
      </c>
      <c r="O110" s="49" t="n">
        <f aca="false">N110/COLUMNS(B110:M110)</f>
        <v>10.6258333333333</v>
      </c>
    </row>
    <row r="111" s="61" customFormat="true" ht="13.5" hidden="false" customHeight="false" outlineLevel="0" collapsed="false">
      <c r="A111" s="62" t="s">
        <v>366</v>
      </c>
      <c r="B111" s="163" t="n">
        <f aca="false">-SUMIFS(Transactions!$J:$J,Transactions!$G:$G,YearlyReport!$A111,Transactions!$B:$B,"&gt;="&amp;B$11,Transactions!$B:$B,"&lt;="&amp;B$12)+SUMIFS(Transactions!$I:$I,Transactions!$G:$G,YearlyReport!$A111,Transactions!$B:$B,"&gt;="&amp;B$11,Transactions!$B:$B,"&lt;="&amp;B$12)</f>
        <v>0</v>
      </c>
      <c r="C111" s="163" t="n">
        <f aca="false">-SUMIFS(Transactions!$J:$J,Transactions!$G:$G,YearlyReport!$A111,Transactions!$B:$B,"&gt;="&amp;C$11,Transactions!$B:$B,"&lt;="&amp;C$12)+SUMIFS(Transactions!$I:$I,Transactions!$G:$G,YearlyReport!$A111,Transactions!$B:$B,"&gt;="&amp;C$11,Transactions!$B:$B,"&lt;="&amp;C$12)</f>
        <v>0</v>
      </c>
      <c r="D111" s="163" t="n">
        <f aca="false">-SUMIFS(Transactions!$J:$J,Transactions!$G:$G,YearlyReport!$A111,Transactions!$B:$B,"&gt;="&amp;D$11,Transactions!$B:$B,"&lt;="&amp;D$12)+SUMIFS(Transactions!$I:$I,Transactions!$G:$G,YearlyReport!$A111,Transactions!$B:$B,"&gt;="&amp;D$11,Transactions!$B:$B,"&lt;="&amp;D$12)</f>
        <v>0</v>
      </c>
      <c r="E111" s="163" t="n">
        <f aca="false">-SUMIFS(Transactions!$J:$J,Transactions!$G:$G,YearlyReport!$A111,Transactions!$B:$B,"&gt;="&amp;E$11,Transactions!$B:$B,"&lt;="&amp;E$12)+SUMIFS(Transactions!$I:$I,Transactions!$G:$G,YearlyReport!$A111,Transactions!$B:$B,"&gt;="&amp;E$11,Transactions!$B:$B,"&lt;="&amp;E$12)</f>
        <v>0</v>
      </c>
      <c r="F111" s="163" t="n">
        <f aca="false">-SUMIFS(Transactions!$J:$J,Transactions!$G:$G,YearlyReport!$A111,Transactions!$B:$B,"&gt;="&amp;F$11,Transactions!$B:$B,"&lt;="&amp;F$12)+SUMIFS(Transactions!$I:$I,Transactions!$G:$G,YearlyReport!$A111,Transactions!$B:$B,"&gt;="&amp;F$11,Transactions!$B:$B,"&lt;="&amp;F$12)</f>
        <v>0</v>
      </c>
      <c r="G111" s="163" t="n">
        <f aca="false">-SUMIFS(Transactions!$J:$J,Transactions!$G:$G,YearlyReport!$A111,Transactions!$B:$B,"&gt;="&amp;G$11,Transactions!$B:$B,"&lt;="&amp;G$12)+SUMIFS(Transactions!$I:$I,Transactions!$G:$G,YearlyReport!$A111,Transactions!$B:$B,"&gt;="&amp;G$11,Transactions!$B:$B,"&lt;="&amp;G$12)</f>
        <v>0</v>
      </c>
      <c r="H111" s="163" t="n">
        <f aca="false">-SUMIFS(Transactions!$J:$J,Transactions!$G:$G,YearlyReport!$A111,Transactions!$B:$B,"&gt;="&amp;H$11,Transactions!$B:$B,"&lt;="&amp;H$12)+SUMIFS(Transactions!$I:$I,Transactions!$G:$G,YearlyReport!$A111,Transactions!$B:$B,"&gt;="&amp;H$11,Transactions!$B:$B,"&lt;="&amp;H$12)</f>
        <v>0</v>
      </c>
      <c r="I111" s="163" t="n">
        <f aca="false">-SUMIFS(Transactions!$J:$J,Transactions!$G:$G,YearlyReport!$A111,Transactions!$B:$B,"&gt;="&amp;I$11,Transactions!$B:$B,"&lt;="&amp;I$12)+SUMIFS(Transactions!$I:$I,Transactions!$G:$G,YearlyReport!$A111,Transactions!$B:$B,"&gt;="&amp;I$11,Transactions!$B:$B,"&lt;="&amp;I$12)</f>
        <v>0</v>
      </c>
      <c r="J111" s="163" t="n">
        <f aca="false">-SUMIFS(Transactions!$J:$J,Transactions!$G:$G,YearlyReport!$A111,Transactions!$B:$B,"&gt;="&amp;J$11,Transactions!$B:$B,"&lt;="&amp;J$12)+SUMIFS(Transactions!$I:$I,Transactions!$G:$G,YearlyReport!$A111,Transactions!$B:$B,"&gt;="&amp;J$11,Transactions!$B:$B,"&lt;="&amp;J$12)</f>
        <v>0</v>
      </c>
      <c r="K111" s="163" t="n">
        <f aca="false">-SUMIFS(Transactions!$J:$J,Transactions!$G:$G,YearlyReport!$A111,Transactions!$B:$B,"&gt;="&amp;K$11,Transactions!$B:$B,"&lt;="&amp;K$12)+SUMIFS(Transactions!$I:$I,Transactions!$G:$G,YearlyReport!$A111,Transactions!$B:$B,"&gt;="&amp;K$11,Transactions!$B:$B,"&lt;="&amp;K$12)</f>
        <v>0</v>
      </c>
      <c r="L111" s="163" t="n">
        <f aca="false">-SUMIFS(Transactions!$J:$J,Transactions!$G:$G,YearlyReport!$A111,Transactions!$B:$B,"&gt;="&amp;L$11,Transactions!$B:$B,"&lt;="&amp;L$12)+SUMIFS(Transactions!$I:$I,Transactions!$G:$G,YearlyReport!$A111,Transactions!$B:$B,"&gt;="&amp;L$11,Transactions!$B:$B,"&lt;="&amp;L$12)</f>
        <v>0</v>
      </c>
      <c r="M111" s="163" t="n">
        <f aca="false">-SUMIFS(Transactions!$J:$J,Transactions!$G:$G,YearlyReport!$A111,Transactions!$B:$B,"&gt;="&amp;M$11,Transactions!$B:$B,"&lt;="&amp;M$12)+SUMIFS(Transactions!$I:$I,Transactions!$G:$G,YearlyReport!$A111,Transactions!$B:$B,"&gt;="&amp;M$11,Transactions!$B:$B,"&lt;="&amp;M$12)</f>
        <v>0</v>
      </c>
      <c r="N111" s="49" t="n">
        <f aca="false">SUM(B111:M111)</f>
        <v>0</v>
      </c>
      <c r="O111" s="49" t="n">
        <f aca="false">N111/COLUMNS(B111:M111)</f>
        <v>0</v>
      </c>
    </row>
    <row r="112" s="61" customFormat="true" ht="13.5" hidden="false" customHeight="false" outlineLevel="0" collapsed="false">
      <c r="A112" s="70" t="str">
        <f aca="false">"Total "&amp;A109</f>
        <v>Total SUBSCRIPTIONS</v>
      </c>
      <c r="B112" s="71" t="n">
        <f aca="false">SUM(B109:B111)</f>
        <v>0</v>
      </c>
      <c r="C112" s="71" t="n">
        <f aca="false">SUM(C109:C111)</f>
        <v>0</v>
      </c>
      <c r="D112" s="71" t="n">
        <f aca="false">SUM(D109:D111)</f>
        <v>24.71</v>
      </c>
      <c r="E112" s="71" t="n">
        <f aca="false">SUM(E109:E111)</f>
        <v>25.7</v>
      </c>
      <c r="F112" s="71" t="n">
        <f aca="false">SUM(F109:F111)</f>
        <v>25.7</v>
      </c>
      <c r="G112" s="71" t="n">
        <f aca="false">SUM(G109:G111)</f>
        <v>25.7</v>
      </c>
      <c r="H112" s="71" t="n">
        <f aca="false">SUM(H109:H111)</f>
        <v>25.7</v>
      </c>
      <c r="I112" s="71" t="n">
        <f aca="false">SUM(I109:I111)</f>
        <v>0</v>
      </c>
      <c r="J112" s="71" t="n">
        <f aca="false">SUM(J109:J111)</f>
        <v>0</v>
      </c>
      <c r="K112" s="71" t="n">
        <f aca="false">SUM(K109:K111)</f>
        <v>0</v>
      </c>
      <c r="L112" s="71" t="n">
        <f aca="false">SUM(L109:L111)</f>
        <v>0</v>
      </c>
      <c r="M112" s="71" t="n">
        <f aca="false">SUM(M109:M111)</f>
        <v>0</v>
      </c>
      <c r="N112" s="71" t="n">
        <f aca="false">SUM(B112:M112)</f>
        <v>127.51</v>
      </c>
      <c r="O112" s="71" t="n">
        <f aca="false">N112/COLUMNS(B112:M112)</f>
        <v>10.6258333333333</v>
      </c>
    </row>
    <row r="113" s="61" customFormat="true" ht="13.5" hidden="false" customHeight="false" outlineLevel="0" collapsed="false">
      <c r="A113" s="72" t="s">
        <v>312</v>
      </c>
      <c r="B113" s="73" t="str">
        <f aca="false">IF(B$5&gt;0,B112/B$5," - ")</f>
        <v> - </v>
      </c>
      <c r="C113" s="73" t="str">
        <f aca="false">IF(C$5&gt;0,C112/C$5," - ")</f>
        <v> - </v>
      </c>
      <c r="D113" s="73" t="n">
        <f aca="false">IF(D$5&gt;0,D112/D$5," - ")</f>
        <v>0.00464512975721631</v>
      </c>
      <c r="E113" s="73" t="n">
        <f aca="false">IF(E$5&gt;0,E112/E$5," - ")</f>
        <v>0.0128957153107767</v>
      </c>
      <c r="F113" s="73" t="n">
        <f aca="false">IF(F$5&gt;0,F112/F$5," - ")</f>
        <v>0.01286369984033</v>
      </c>
      <c r="G113" s="73" t="n">
        <f aca="false">IF(G$5&gt;0,G112/G$5," - ")</f>
        <v>0.00882027909147693</v>
      </c>
      <c r="H113" s="73" t="str">
        <f aca="false">IF(H$5&gt;0,H112/H$5," - ")</f>
        <v> - </v>
      </c>
      <c r="I113" s="73" t="str">
        <f aca="false">IF(I$5&gt;0,I112/I$5," - ")</f>
        <v> - </v>
      </c>
      <c r="J113" s="73" t="str">
        <f aca="false">IF(J$5&gt;0,J112/J$5," - ")</f>
        <v> - </v>
      </c>
      <c r="K113" s="73" t="str">
        <f aca="false">IF(K$5&gt;0,K112/K$5," - ")</f>
        <v> - </v>
      </c>
      <c r="L113" s="73" t="str">
        <f aca="false">IF(L$5&gt;0,L112/L$5," - ")</f>
        <v> - </v>
      </c>
      <c r="M113" s="73" t="str">
        <f aca="false">IF(M$5&gt;0,M112/M$5," - ")</f>
        <v> - </v>
      </c>
      <c r="N113" s="73" t="n">
        <f aca="false">IF(N$5&gt;0,N112/N$5," - ")</f>
        <v>0.0104310593771142</v>
      </c>
      <c r="O113" s="73" t="n">
        <f aca="false">IF(O$5&gt;0,O112/O$5," - ")</f>
        <v>0.0104310593771142</v>
      </c>
    </row>
    <row r="114" s="61" customFormat="true" ht="14.25" hidden="false" customHeight="false" outlineLevel="0" collapsed="false">
      <c r="A114" s="68" t="s">
        <v>367</v>
      </c>
      <c r="B114" s="69"/>
      <c r="C114" s="69"/>
      <c r="D114" s="69"/>
      <c r="E114" s="69"/>
      <c r="F114" s="69"/>
      <c r="G114" s="69"/>
      <c r="H114" s="69"/>
      <c r="I114" s="69"/>
      <c r="J114" s="69"/>
      <c r="K114" s="69"/>
      <c r="L114" s="69"/>
      <c r="M114" s="69"/>
      <c r="N114" s="69"/>
      <c r="O114" s="69"/>
    </row>
    <row r="115" s="61" customFormat="true" ht="13.5" hidden="false" customHeight="false" outlineLevel="0" collapsed="false">
      <c r="A115" s="62" t="s">
        <v>368</v>
      </c>
      <c r="B115" s="163" t="n">
        <f aca="false">-SUMIFS(Transactions!$J:$J,Transactions!$G:$G,YearlyReport!$A115,Transactions!$B:$B,"&gt;="&amp;B$11,Transactions!$B:$B,"&lt;="&amp;B$12)+SUMIFS(Transactions!$I:$I,Transactions!$G:$G,YearlyReport!$A115,Transactions!$B:$B,"&gt;="&amp;B$11,Transactions!$B:$B,"&lt;="&amp;B$12)</f>
        <v>0</v>
      </c>
      <c r="C115" s="163" t="n">
        <f aca="false">-SUMIFS(Transactions!$J:$J,Transactions!$G:$G,YearlyReport!$A115,Transactions!$B:$B,"&gt;="&amp;C$11,Transactions!$B:$B,"&lt;="&amp;C$12)+SUMIFS(Transactions!$I:$I,Transactions!$G:$G,YearlyReport!$A115,Transactions!$B:$B,"&gt;="&amp;C$11,Transactions!$B:$B,"&lt;="&amp;C$12)</f>
        <v>0</v>
      </c>
      <c r="D115" s="163" t="n">
        <f aca="false">-SUMIFS(Transactions!$J:$J,Transactions!$G:$G,YearlyReport!$A115,Transactions!$B:$B,"&gt;="&amp;D$11,Transactions!$B:$B,"&lt;="&amp;D$12)+SUMIFS(Transactions!$I:$I,Transactions!$G:$G,YearlyReport!$A115,Transactions!$B:$B,"&gt;="&amp;D$11,Transactions!$B:$B,"&lt;="&amp;D$12)</f>
        <v>3.79</v>
      </c>
      <c r="E115" s="163" t="n">
        <f aca="false">-SUMIFS(Transactions!$J:$J,Transactions!$G:$G,YearlyReport!$A115,Transactions!$B:$B,"&gt;="&amp;E$11,Transactions!$B:$B,"&lt;="&amp;E$12)+SUMIFS(Transactions!$I:$I,Transactions!$G:$G,YearlyReport!$A115,Transactions!$B:$B,"&gt;="&amp;E$11,Transactions!$B:$B,"&lt;="&amp;E$12)</f>
        <v>0.8</v>
      </c>
      <c r="F115" s="163" t="n">
        <f aca="false">-SUMIFS(Transactions!$J:$J,Transactions!$G:$G,YearlyReport!$A115,Transactions!$B:$B,"&gt;="&amp;F$11,Transactions!$B:$B,"&lt;="&amp;F$12)+SUMIFS(Transactions!$I:$I,Transactions!$G:$G,YearlyReport!$A115,Transactions!$B:$B,"&gt;="&amp;F$11,Transactions!$B:$B,"&lt;="&amp;F$12)</f>
        <v>0</v>
      </c>
      <c r="G115" s="163" t="n">
        <f aca="false">-SUMIFS(Transactions!$J:$J,Transactions!$G:$G,YearlyReport!$A115,Transactions!$B:$B,"&gt;="&amp;G$11,Transactions!$B:$B,"&lt;="&amp;G$12)+SUMIFS(Transactions!$I:$I,Transactions!$G:$G,YearlyReport!$A115,Transactions!$B:$B,"&gt;="&amp;G$11,Transactions!$B:$B,"&lt;="&amp;G$12)</f>
        <v>3.5</v>
      </c>
      <c r="H115" s="163" t="n">
        <f aca="false">-SUMIFS(Transactions!$J:$J,Transactions!$G:$G,YearlyReport!$A115,Transactions!$B:$B,"&gt;="&amp;H$11,Transactions!$B:$B,"&lt;="&amp;H$12)+SUMIFS(Transactions!$I:$I,Transactions!$G:$G,YearlyReport!$A115,Transactions!$B:$B,"&gt;="&amp;H$11,Transactions!$B:$B,"&lt;="&amp;H$12)</f>
        <v>2.6</v>
      </c>
      <c r="I115" s="163" t="n">
        <f aca="false">-SUMIFS(Transactions!$J:$J,Transactions!$G:$G,YearlyReport!$A115,Transactions!$B:$B,"&gt;="&amp;I$11,Transactions!$B:$B,"&lt;="&amp;I$12)+SUMIFS(Transactions!$I:$I,Transactions!$G:$G,YearlyReport!$A115,Transactions!$B:$B,"&gt;="&amp;I$11,Transactions!$B:$B,"&lt;="&amp;I$12)</f>
        <v>0</v>
      </c>
      <c r="J115" s="163" t="n">
        <f aca="false">-SUMIFS(Transactions!$J:$J,Transactions!$G:$G,YearlyReport!$A115,Transactions!$B:$B,"&gt;="&amp;J$11,Transactions!$B:$B,"&lt;="&amp;J$12)+SUMIFS(Transactions!$I:$I,Transactions!$G:$G,YearlyReport!$A115,Transactions!$B:$B,"&gt;="&amp;J$11,Transactions!$B:$B,"&lt;="&amp;J$12)</f>
        <v>0</v>
      </c>
      <c r="K115" s="163" t="n">
        <f aca="false">-SUMIFS(Transactions!$J:$J,Transactions!$G:$G,YearlyReport!$A115,Transactions!$B:$B,"&gt;="&amp;K$11,Transactions!$B:$B,"&lt;="&amp;K$12)+SUMIFS(Transactions!$I:$I,Transactions!$G:$G,YearlyReport!$A115,Transactions!$B:$B,"&gt;="&amp;K$11,Transactions!$B:$B,"&lt;="&amp;K$12)</f>
        <v>0</v>
      </c>
      <c r="L115" s="163" t="n">
        <f aca="false">-SUMIFS(Transactions!$J:$J,Transactions!$G:$G,YearlyReport!$A115,Transactions!$B:$B,"&gt;="&amp;L$11,Transactions!$B:$B,"&lt;="&amp;L$12)+SUMIFS(Transactions!$I:$I,Transactions!$G:$G,YearlyReport!$A115,Transactions!$B:$B,"&gt;="&amp;L$11,Transactions!$B:$B,"&lt;="&amp;L$12)</f>
        <v>0</v>
      </c>
      <c r="M115" s="163" t="n">
        <f aca="false">-SUMIFS(Transactions!$J:$J,Transactions!$G:$G,YearlyReport!$A115,Transactions!$B:$B,"&gt;="&amp;M$11,Transactions!$B:$B,"&lt;="&amp;M$12)+SUMIFS(Transactions!$I:$I,Transactions!$G:$G,YearlyReport!$A115,Transactions!$B:$B,"&gt;="&amp;M$11,Transactions!$B:$B,"&lt;="&amp;M$12)</f>
        <v>0</v>
      </c>
      <c r="N115" s="49" t="n">
        <f aca="false">SUM(B115:M115)</f>
        <v>10.69</v>
      </c>
      <c r="O115" s="49" t="n">
        <f aca="false">N115/COLUMNS(B115:M115)</f>
        <v>0.890833333333333</v>
      </c>
    </row>
    <row r="116" s="61" customFormat="true" ht="13.5" hidden="false" customHeight="false" outlineLevel="0" collapsed="false">
      <c r="A116" s="70" t="str">
        <f aca="false">"Total "&amp;A114</f>
        <v>Total MISCELLANEOUS</v>
      </c>
      <c r="B116" s="71" t="n">
        <f aca="false">SUM(B114:B115)</f>
        <v>0</v>
      </c>
      <c r="C116" s="71" t="n">
        <f aca="false">SUM(C114:C115)</f>
        <v>0</v>
      </c>
      <c r="D116" s="71" t="n">
        <f aca="false">SUM(D114:D115)</f>
        <v>3.79</v>
      </c>
      <c r="E116" s="71" t="n">
        <f aca="false">SUM(E114:E115)</f>
        <v>0.8</v>
      </c>
      <c r="F116" s="71" t="n">
        <f aca="false">SUM(F114:F115)</f>
        <v>0</v>
      </c>
      <c r="G116" s="71" t="n">
        <f aca="false">SUM(G114:G115)</f>
        <v>3.5</v>
      </c>
      <c r="H116" s="71" t="n">
        <f aca="false">SUM(H114:H115)</f>
        <v>2.6</v>
      </c>
      <c r="I116" s="71" t="n">
        <f aca="false">SUM(I114:I115)</f>
        <v>0</v>
      </c>
      <c r="J116" s="71" t="n">
        <f aca="false">SUM(J114:J115)</f>
        <v>0</v>
      </c>
      <c r="K116" s="71" t="n">
        <f aca="false">SUM(K114:K115)</f>
        <v>0</v>
      </c>
      <c r="L116" s="71" t="n">
        <f aca="false">SUM(L114:L115)</f>
        <v>0</v>
      </c>
      <c r="M116" s="71" t="n">
        <f aca="false">SUM(M114:M115)</f>
        <v>0</v>
      </c>
      <c r="N116" s="71" t="n">
        <f aca="false">SUM(B116:M116)</f>
        <v>10.69</v>
      </c>
      <c r="O116" s="71" t="n">
        <f aca="false">N116/COLUMNS(B116:M116)</f>
        <v>0.890833333333333</v>
      </c>
    </row>
    <row r="117" s="61" customFormat="true" ht="13.5" hidden="false" customHeight="false" outlineLevel="0" collapsed="false">
      <c r="A117" s="72" t="s">
        <v>312</v>
      </c>
      <c r="B117" s="73" t="str">
        <f aca="false">IF(B$5&gt;0,B116/B$5," - ")</f>
        <v> - </v>
      </c>
      <c r="C117" s="73" t="str">
        <f aca="false">IF(C$5&gt;0,C116/C$5," - ")</f>
        <v> - </v>
      </c>
      <c r="D117" s="73" t="n">
        <f aca="false">IF(D$5&gt;0,D116/D$5," - ")</f>
        <v>0.000712466280042485</v>
      </c>
      <c r="E117" s="73" t="n">
        <f aca="false">IF(E$5&gt;0,E116/E$5," - ")</f>
        <v>0.000401423044693438</v>
      </c>
      <c r="F117" s="73" t="n">
        <f aca="false">IF(F$5&gt;0,F116/F$5," - ")</f>
        <v>0</v>
      </c>
      <c r="G117" s="73" t="n">
        <f aca="false">IF(G$5&gt;0,G116/G$5," - ")</f>
        <v>0.001201205323742</v>
      </c>
      <c r="H117" s="73" t="str">
        <f aca="false">IF(H$5&gt;0,H116/H$5," - ")</f>
        <v> - </v>
      </c>
      <c r="I117" s="73" t="str">
        <f aca="false">IF(I$5&gt;0,I116/I$5," - ")</f>
        <v> - </v>
      </c>
      <c r="J117" s="73" t="str">
        <f aca="false">IF(J$5&gt;0,J116/J$5," - ")</f>
        <v> - </v>
      </c>
      <c r="K117" s="73" t="str">
        <f aca="false">IF(K$5&gt;0,K116/K$5," - ")</f>
        <v> - </v>
      </c>
      <c r="L117" s="73" t="str">
        <f aca="false">IF(L$5&gt;0,L116/L$5," - ")</f>
        <v> - </v>
      </c>
      <c r="M117" s="73" t="str">
        <f aca="false">IF(M$5&gt;0,M116/M$5," - ")</f>
        <v> - </v>
      </c>
      <c r="N117" s="73" t="n">
        <f aca="false">IF(N$5&gt;0,N116/N$5," - ")</f>
        <v>0.000874504154508278</v>
      </c>
      <c r="O117" s="73" t="n">
        <f aca="false">IF(O$5&gt;0,O116/O$5," - ")</f>
        <v>0.000874504154508277</v>
      </c>
    </row>
    <row r="118" s="61" customFormat="true" ht="14.25" hidden="false" customHeight="false" outlineLevel="0" collapsed="false">
      <c r="A118" s="68" t="s">
        <v>369</v>
      </c>
      <c r="B118" s="69"/>
      <c r="C118" s="69"/>
      <c r="D118" s="69"/>
      <c r="E118" s="69"/>
      <c r="F118" s="69"/>
      <c r="G118" s="69"/>
      <c r="H118" s="69"/>
      <c r="I118" s="69"/>
      <c r="J118" s="69"/>
      <c r="K118" s="69"/>
      <c r="L118" s="69"/>
      <c r="M118" s="69"/>
      <c r="N118" s="69"/>
      <c r="O118" s="69"/>
    </row>
    <row r="119" s="61" customFormat="true" ht="13.5" hidden="false" customHeight="false" outlineLevel="0" collapsed="false">
      <c r="A119" s="62" t="s">
        <v>370</v>
      </c>
      <c r="B119" s="162" t="n">
        <f aca="false">-SUMIFS(Transactions!$J:$J,Transactions!$G:$G,YearlyReport!$A119,Transactions!$B:$B,"&gt;="&amp;B$11,Transactions!$B:$B,"&lt;="&amp;B$12)+SUMIFS(Transactions!$I:$I,Transactions!$G:$G,YearlyReport!$A119,Transactions!$B:$B,"&gt;="&amp;B$11,Transactions!$B:$B,"&lt;="&amp;B$12)</f>
        <v>0</v>
      </c>
      <c r="C119" s="162" t="n">
        <f aca="false">-SUMIFS(Transactions!$J:$J,Transactions!$G:$G,YearlyReport!$A119,Transactions!$B:$B,"&gt;="&amp;C$11,Transactions!$B:$B,"&lt;="&amp;C$12)+SUMIFS(Transactions!$I:$I,Transactions!$G:$G,YearlyReport!$A119,Transactions!$B:$B,"&gt;="&amp;C$11,Transactions!$B:$B,"&lt;="&amp;C$12)</f>
        <v>0</v>
      </c>
      <c r="D119" s="162" t="n">
        <f aca="false">-SUMIFS(Transactions!$J:$J,Transactions!$G:$G,YearlyReport!$A119,Transactions!$B:$B,"&gt;="&amp;D$11,Transactions!$B:$B,"&lt;="&amp;D$12)+SUMIFS(Transactions!$I:$I,Transactions!$G:$G,YearlyReport!$A119,Transactions!$B:$B,"&gt;="&amp;D$11,Transactions!$B:$B,"&lt;="&amp;D$12)</f>
        <v>0</v>
      </c>
      <c r="E119" s="162" t="n">
        <f aca="false">-SUMIFS(Transactions!$J:$J,Transactions!$G:$G,YearlyReport!$A119,Transactions!$B:$B,"&gt;="&amp;E$11,Transactions!$B:$B,"&lt;="&amp;E$12)+SUMIFS(Transactions!$I:$I,Transactions!$G:$G,YearlyReport!$A119,Transactions!$B:$B,"&gt;="&amp;E$11,Transactions!$B:$B,"&lt;="&amp;E$12)</f>
        <v>0</v>
      </c>
      <c r="F119" s="162" t="n">
        <f aca="false">-SUMIFS(Transactions!$J:$J,Transactions!$G:$G,YearlyReport!$A119,Transactions!$B:$B,"&gt;="&amp;F$11,Transactions!$B:$B,"&lt;="&amp;F$12)+SUMIFS(Transactions!$I:$I,Transactions!$G:$G,YearlyReport!$A119,Transactions!$B:$B,"&gt;="&amp;F$11,Transactions!$B:$B,"&lt;="&amp;F$12)</f>
        <v>0</v>
      </c>
      <c r="G119" s="162" t="n">
        <f aca="false">-SUMIFS(Transactions!$J:$J,Transactions!$G:$G,YearlyReport!$A119,Transactions!$B:$B,"&gt;="&amp;G$11,Transactions!$B:$B,"&lt;="&amp;G$12)+SUMIFS(Transactions!$I:$I,Transactions!$G:$G,YearlyReport!$A119,Transactions!$B:$B,"&gt;="&amp;G$11,Transactions!$B:$B,"&lt;="&amp;G$12)</f>
        <v>0</v>
      </c>
      <c r="H119" s="162" t="n">
        <f aca="false">-SUMIFS(Transactions!$J:$J,Transactions!$G:$G,YearlyReport!$A119,Transactions!$B:$B,"&gt;="&amp;H$11,Transactions!$B:$B,"&lt;="&amp;H$12)+SUMIFS(Transactions!$I:$I,Transactions!$G:$G,YearlyReport!$A119,Transactions!$B:$B,"&gt;="&amp;H$11,Transactions!$B:$B,"&lt;="&amp;H$12)</f>
        <v>0</v>
      </c>
      <c r="I119" s="162" t="n">
        <f aca="false">-SUMIFS(Transactions!$J:$J,Transactions!$G:$G,YearlyReport!$A119,Transactions!$B:$B,"&gt;="&amp;I$11,Transactions!$B:$B,"&lt;="&amp;I$12)+SUMIFS(Transactions!$I:$I,Transactions!$G:$G,YearlyReport!$A119,Transactions!$B:$B,"&gt;="&amp;I$11,Transactions!$B:$B,"&lt;="&amp;I$12)</f>
        <v>0</v>
      </c>
      <c r="J119" s="162" t="n">
        <f aca="false">-SUMIFS(Transactions!$J:$J,Transactions!$G:$G,YearlyReport!$A119,Transactions!$B:$B,"&gt;="&amp;J$11,Transactions!$B:$B,"&lt;="&amp;J$12)+SUMIFS(Transactions!$I:$I,Transactions!$G:$G,YearlyReport!$A119,Transactions!$B:$B,"&gt;="&amp;J$11,Transactions!$B:$B,"&lt;="&amp;J$12)</f>
        <v>0</v>
      </c>
      <c r="K119" s="162" t="n">
        <f aca="false">-SUMIFS(Transactions!$J:$J,Transactions!$G:$G,YearlyReport!$A119,Transactions!$B:$B,"&gt;="&amp;K$11,Transactions!$B:$B,"&lt;="&amp;K$12)+SUMIFS(Transactions!$I:$I,Transactions!$G:$G,YearlyReport!$A119,Transactions!$B:$B,"&gt;="&amp;K$11,Transactions!$B:$B,"&lt;="&amp;K$12)</f>
        <v>0</v>
      </c>
      <c r="L119" s="162" t="n">
        <f aca="false">-SUMIFS(Transactions!$J:$J,Transactions!$G:$G,YearlyReport!$A119,Transactions!$B:$B,"&gt;="&amp;L$11,Transactions!$B:$B,"&lt;="&amp;L$12)+SUMIFS(Transactions!$I:$I,Transactions!$G:$G,YearlyReport!$A119,Transactions!$B:$B,"&gt;="&amp;L$11,Transactions!$B:$B,"&lt;="&amp;L$12)</f>
        <v>0</v>
      </c>
      <c r="M119" s="162" t="n">
        <f aca="false">-SUMIFS(Transactions!$J:$J,Transactions!$G:$G,YearlyReport!$A119,Transactions!$B:$B,"&gt;="&amp;M$11,Transactions!$B:$B,"&lt;="&amp;M$12)+SUMIFS(Transactions!$I:$I,Transactions!$G:$G,YearlyReport!$A119,Transactions!$B:$B,"&gt;="&amp;M$11,Transactions!$B:$B,"&lt;="&amp;M$12)</f>
        <v>0</v>
      </c>
      <c r="N119" s="49" t="n">
        <f aca="false">SUM(B119:M119)</f>
        <v>0</v>
      </c>
      <c r="O119" s="49" t="n">
        <f aca="false">N119/COLUMNS(B119:M119)</f>
        <v>0</v>
      </c>
    </row>
    <row r="120" s="61" customFormat="true" ht="13.5" hidden="false" customHeight="false" outlineLevel="0" collapsed="false">
      <c r="A120" s="62" t="s">
        <v>371</v>
      </c>
      <c r="B120" s="162" t="n">
        <f aca="false">-SUMIFS(Transactions!$J:$J,Transactions!$G:$G,YearlyReport!$A120,Transactions!$B:$B,"&gt;="&amp;B$11,Transactions!$B:$B,"&lt;="&amp;B$12)+SUMIFS(Transactions!$I:$I,Transactions!$G:$G,YearlyReport!$A120,Transactions!$B:$B,"&gt;="&amp;B$11,Transactions!$B:$B,"&lt;="&amp;B$12)</f>
        <v>0</v>
      </c>
      <c r="C120" s="162" t="n">
        <f aca="false">-SUMIFS(Transactions!$J:$J,Transactions!$G:$G,YearlyReport!$A120,Transactions!$B:$B,"&gt;="&amp;C$11,Transactions!$B:$B,"&lt;="&amp;C$12)+SUMIFS(Transactions!$I:$I,Transactions!$G:$G,YearlyReport!$A120,Transactions!$B:$B,"&gt;="&amp;C$11,Transactions!$B:$B,"&lt;="&amp;C$12)</f>
        <v>0</v>
      </c>
      <c r="D120" s="162" t="n">
        <f aca="false">-SUMIFS(Transactions!$J:$J,Transactions!$G:$G,YearlyReport!$A120,Transactions!$B:$B,"&gt;="&amp;D$11,Transactions!$B:$B,"&lt;="&amp;D$12)+SUMIFS(Transactions!$I:$I,Transactions!$G:$G,YearlyReport!$A120,Transactions!$B:$B,"&gt;="&amp;D$11,Transactions!$B:$B,"&lt;="&amp;D$12)</f>
        <v>0</v>
      </c>
      <c r="E120" s="162" t="n">
        <f aca="false">-SUMIFS(Transactions!$J:$J,Transactions!$G:$G,YearlyReport!$A120,Transactions!$B:$B,"&gt;="&amp;E$11,Transactions!$B:$B,"&lt;="&amp;E$12)+SUMIFS(Transactions!$I:$I,Transactions!$G:$G,YearlyReport!$A120,Transactions!$B:$B,"&gt;="&amp;E$11,Transactions!$B:$B,"&lt;="&amp;E$12)</f>
        <v>0</v>
      </c>
      <c r="F120" s="162" t="n">
        <f aca="false">-SUMIFS(Transactions!$J:$J,Transactions!$G:$G,YearlyReport!$A120,Transactions!$B:$B,"&gt;="&amp;F$11,Transactions!$B:$B,"&lt;="&amp;F$12)+SUMIFS(Transactions!$I:$I,Transactions!$G:$G,YearlyReport!$A120,Transactions!$B:$B,"&gt;="&amp;F$11,Transactions!$B:$B,"&lt;="&amp;F$12)</f>
        <v>0</v>
      </c>
      <c r="G120" s="162" t="n">
        <f aca="false">-SUMIFS(Transactions!$J:$J,Transactions!$G:$G,YearlyReport!$A120,Transactions!$B:$B,"&gt;="&amp;G$11,Transactions!$B:$B,"&lt;="&amp;G$12)+SUMIFS(Transactions!$I:$I,Transactions!$G:$G,YearlyReport!$A120,Transactions!$B:$B,"&gt;="&amp;G$11,Transactions!$B:$B,"&lt;="&amp;G$12)</f>
        <v>0</v>
      </c>
      <c r="H120" s="162" t="n">
        <f aca="false">-SUMIFS(Transactions!$J:$J,Transactions!$G:$G,YearlyReport!$A120,Transactions!$B:$B,"&gt;="&amp;H$11,Transactions!$B:$B,"&lt;="&amp;H$12)+SUMIFS(Transactions!$I:$I,Transactions!$G:$G,YearlyReport!$A120,Transactions!$B:$B,"&gt;="&amp;H$11,Transactions!$B:$B,"&lt;="&amp;H$12)</f>
        <v>0</v>
      </c>
      <c r="I120" s="162" t="n">
        <f aca="false">-SUMIFS(Transactions!$J:$J,Transactions!$G:$G,YearlyReport!$A120,Transactions!$B:$B,"&gt;="&amp;I$11,Transactions!$B:$B,"&lt;="&amp;I$12)+SUMIFS(Transactions!$I:$I,Transactions!$G:$G,YearlyReport!$A120,Transactions!$B:$B,"&gt;="&amp;I$11,Transactions!$B:$B,"&lt;="&amp;I$12)</f>
        <v>0</v>
      </c>
      <c r="J120" s="162" t="n">
        <f aca="false">-SUMIFS(Transactions!$J:$J,Transactions!$G:$G,YearlyReport!$A120,Transactions!$B:$B,"&gt;="&amp;J$11,Transactions!$B:$B,"&lt;="&amp;J$12)+SUMIFS(Transactions!$I:$I,Transactions!$G:$G,YearlyReport!$A120,Transactions!$B:$B,"&gt;="&amp;J$11,Transactions!$B:$B,"&lt;="&amp;J$12)</f>
        <v>0</v>
      </c>
      <c r="K120" s="162" t="n">
        <f aca="false">-SUMIFS(Transactions!$J:$J,Transactions!$G:$G,YearlyReport!$A120,Transactions!$B:$B,"&gt;="&amp;K$11,Transactions!$B:$B,"&lt;="&amp;K$12)+SUMIFS(Transactions!$I:$I,Transactions!$G:$G,YearlyReport!$A120,Transactions!$B:$B,"&gt;="&amp;K$11,Transactions!$B:$B,"&lt;="&amp;K$12)</f>
        <v>0</v>
      </c>
      <c r="L120" s="162" t="n">
        <f aca="false">-SUMIFS(Transactions!$J:$J,Transactions!$G:$G,YearlyReport!$A120,Transactions!$B:$B,"&gt;="&amp;L$11,Transactions!$B:$B,"&lt;="&amp;L$12)+SUMIFS(Transactions!$I:$I,Transactions!$G:$G,YearlyReport!$A120,Transactions!$B:$B,"&gt;="&amp;L$11,Transactions!$B:$B,"&lt;="&amp;L$12)</f>
        <v>0</v>
      </c>
      <c r="M120" s="162" t="n">
        <f aca="false">-SUMIFS(Transactions!$J:$J,Transactions!$G:$G,YearlyReport!$A120,Transactions!$B:$B,"&gt;="&amp;M$11,Transactions!$B:$B,"&lt;="&amp;M$12)+SUMIFS(Transactions!$I:$I,Transactions!$G:$G,YearlyReport!$A120,Transactions!$B:$B,"&gt;="&amp;M$11,Transactions!$B:$B,"&lt;="&amp;M$12)</f>
        <v>0</v>
      </c>
      <c r="N120" s="49" t="n">
        <f aca="false">SUM(B120:M120)</f>
        <v>0</v>
      </c>
      <c r="O120" s="49" t="n">
        <f aca="false">N120/COLUMNS(B120:M120)</f>
        <v>0</v>
      </c>
    </row>
    <row r="121" s="61" customFormat="true" ht="13.5" hidden="false" customHeight="false" outlineLevel="0" collapsed="false">
      <c r="A121" s="62" t="s">
        <v>372</v>
      </c>
      <c r="B121" s="162" t="n">
        <f aca="false">-SUMIFS(Transactions!$J:$J,Transactions!$G:$G,YearlyReport!$A121,Transactions!$B:$B,"&gt;="&amp;B$11,Transactions!$B:$B,"&lt;="&amp;B$12)+SUMIFS(Transactions!$I:$I,Transactions!$G:$G,YearlyReport!$A121,Transactions!$B:$B,"&gt;="&amp;B$11,Transactions!$B:$B,"&lt;="&amp;B$12)</f>
        <v>0</v>
      </c>
      <c r="C121" s="162" t="n">
        <f aca="false">-SUMIFS(Transactions!$J:$J,Transactions!$G:$G,YearlyReport!$A121,Transactions!$B:$B,"&gt;="&amp;C$11,Transactions!$B:$B,"&lt;="&amp;C$12)+SUMIFS(Transactions!$I:$I,Transactions!$G:$G,YearlyReport!$A121,Transactions!$B:$B,"&gt;="&amp;C$11,Transactions!$B:$B,"&lt;="&amp;C$12)</f>
        <v>0</v>
      </c>
      <c r="D121" s="162" t="n">
        <f aca="false">-SUMIFS(Transactions!$J:$J,Transactions!$G:$G,YearlyReport!$A121,Transactions!$B:$B,"&gt;="&amp;D$11,Transactions!$B:$B,"&lt;="&amp;D$12)+SUMIFS(Transactions!$I:$I,Transactions!$G:$G,YearlyReport!$A121,Transactions!$B:$B,"&gt;="&amp;D$11,Transactions!$B:$B,"&lt;="&amp;D$12)</f>
        <v>300</v>
      </c>
      <c r="E121" s="162" t="n">
        <f aca="false">-SUMIFS(Transactions!$J:$J,Transactions!$G:$G,YearlyReport!$A121,Transactions!$B:$B,"&gt;="&amp;E$11,Transactions!$B:$B,"&lt;="&amp;E$12)+SUMIFS(Transactions!$I:$I,Transactions!$G:$G,YearlyReport!$A121,Transactions!$B:$B,"&gt;="&amp;E$11,Transactions!$B:$B,"&lt;="&amp;E$12)</f>
        <v>10</v>
      </c>
      <c r="F121" s="162" t="n">
        <f aca="false">-SUMIFS(Transactions!$J:$J,Transactions!$G:$G,YearlyReport!$A121,Transactions!$B:$B,"&gt;="&amp;F$11,Transactions!$B:$B,"&lt;="&amp;F$12)+SUMIFS(Transactions!$I:$I,Transactions!$G:$G,YearlyReport!$A121,Transactions!$B:$B,"&gt;="&amp;F$11,Transactions!$B:$B,"&lt;="&amp;F$12)</f>
        <v>16.04</v>
      </c>
      <c r="G121" s="162" t="n">
        <f aca="false">-SUMIFS(Transactions!$J:$J,Transactions!$G:$G,YearlyReport!$A121,Transactions!$B:$B,"&gt;="&amp;G$11,Transactions!$B:$B,"&lt;="&amp;G$12)+SUMIFS(Transactions!$I:$I,Transactions!$G:$G,YearlyReport!$A121,Transactions!$B:$B,"&gt;="&amp;G$11,Transactions!$B:$B,"&lt;="&amp;G$12)</f>
        <v>110.24</v>
      </c>
      <c r="H121" s="162" t="n">
        <f aca="false">-SUMIFS(Transactions!$J:$J,Transactions!$G:$G,YearlyReport!$A121,Transactions!$B:$B,"&gt;="&amp;H$11,Transactions!$B:$B,"&lt;="&amp;H$12)+SUMIFS(Transactions!$I:$I,Transactions!$G:$G,YearlyReport!$A121,Transactions!$B:$B,"&gt;="&amp;H$11,Transactions!$B:$B,"&lt;="&amp;H$12)</f>
        <v>0</v>
      </c>
      <c r="I121" s="162" t="n">
        <f aca="false">-SUMIFS(Transactions!$J:$J,Transactions!$G:$G,YearlyReport!$A121,Transactions!$B:$B,"&gt;="&amp;I$11,Transactions!$B:$B,"&lt;="&amp;I$12)+SUMIFS(Transactions!$I:$I,Transactions!$G:$G,YearlyReport!$A121,Transactions!$B:$B,"&gt;="&amp;I$11,Transactions!$B:$B,"&lt;="&amp;I$12)</f>
        <v>0</v>
      </c>
      <c r="J121" s="162" t="n">
        <f aca="false">-SUMIFS(Transactions!$J:$J,Transactions!$G:$G,YearlyReport!$A121,Transactions!$B:$B,"&gt;="&amp;J$11,Transactions!$B:$B,"&lt;="&amp;J$12)+SUMIFS(Transactions!$I:$I,Transactions!$G:$G,YearlyReport!$A121,Transactions!$B:$B,"&gt;="&amp;J$11,Transactions!$B:$B,"&lt;="&amp;J$12)</f>
        <v>0</v>
      </c>
      <c r="K121" s="162" t="n">
        <f aca="false">-SUMIFS(Transactions!$J:$J,Transactions!$G:$G,YearlyReport!$A121,Transactions!$B:$B,"&gt;="&amp;K$11,Transactions!$B:$B,"&lt;="&amp;K$12)+SUMIFS(Transactions!$I:$I,Transactions!$G:$G,YearlyReport!$A121,Transactions!$B:$B,"&gt;="&amp;K$11,Transactions!$B:$B,"&lt;="&amp;K$12)</f>
        <v>0</v>
      </c>
      <c r="L121" s="162" t="n">
        <f aca="false">-SUMIFS(Transactions!$J:$J,Transactions!$G:$G,YearlyReport!$A121,Transactions!$B:$B,"&gt;="&amp;L$11,Transactions!$B:$B,"&lt;="&amp;L$12)+SUMIFS(Transactions!$I:$I,Transactions!$G:$G,YearlyReport!$A121,Transactions!$B:$B,"&gt;="&amp;L$11,Transactions!$B:$B,"&lt;="&amp;L$12)</f>
        <v>0</v>
      </c>
      <c r="M121" s="162" t="n">
        <f aca="false">-SUMIFS(Transactions!$J:$J,Transactions!$G:$G,YearlyReport!$A121,Transactions!$B:$B,"&gt;="&amp;M$11,Transactions!$B:$B,"&lt;="&amp;M$12)+SUMIFS(Transactions!$I:$I,Transactions!$G:$G,YearlyReport!$A121,Transactions!$B:$B,"&gt;="&amp;M$11,Transactions!$B:$B,"&lt;="&amp;M$12)</f>
        <v>0</v>
      </c>
      <c r="N121" s="49" t="n">
        <f aca="false">SUM(B121:M121)</f>
        <v>436.28</v>
      </c>
      <c r="O121" s="49" t="n">
        <f aca="false">N121/COLUMNS(B121:M121)</f>
        <v>36.3566666666667</v>
      </c>
    </row>
    <row r="122" s="61" customFormat="true" ht="13.5" hidden="false" customHeight="false" outlineLevel="0" collapsed="false">
      <c r="A122" s="70" t="str">
        <f aca="false">"Total "&amp;A118</f>
        <v>Total CHARITY/GIFTS</v>
      </c>
      <c r="B122" s="71" t="n">
        <f aca="false">SUM(B118:B121)</f>
        <v>0</v>
      </c>
      <c r="C122" s="71" t="n">
        <f aca="false">SUM(C118:C121)</f>
        <v>0</v>
      </c>
      <c r="D122" s="71" t="n">
        <f aca="false">SUM(D118:D121)</f>
        <v>300</v>
      </c>
      <c r="E122" s="71" t="n">
        <f aca="false">SUM(E118:E121)</f>
        <v>10</v>
      </c>
      <c r="F122" s="71" t="n">
        <f aca="false">SUM(F118:F121)</f>
        <v>16.04</v>
      </c>
      <c r="G122" s="71" t="n">
        <f aca="false">SUM(G118:G121)</f>
        <v>110.24</v>
      </c>
      <c r="H122" s="71" t="n">
        <f aca="false">SUM(H118:H121)</f>
        <v>0</v>
      </c>
      <c r="I122" s="71" t="n">
        <f aca="false">SUM(I118:I121)</f>
        <v>0</v>
      </c>
      <c r="J122" s="71" t="n">
        <f aca="false">SUM(J118:J121)</f>
        <v>0</v>
      </c>
      <c r="K122" s="71" t="n">
        <f aca="false">SUM(K118:K121)</f>
        <v>0</v>
      </c>
      <c r="L122" s="71" t="n">
        <f aca="false">SUM(L118:L121)</f>
        <v>0</v>
      </c>
      <c r="M122" s="71" t="n">
        <f aca="false">SUM(M118:M121)</f>
        <v>0</v>
      </c>
      <c r="N122" s="71" t="n">
        <f aca="false">SUM(B122:M122)</f>
        <v>436.28</v>
      </c>
      <c r="O122" s="71" t="n">
        <f aca="false">N122/COLUMNS(B122:M122)</f>
        <v>36.3566666666667</v>
      </c>
    </row>
    <row r="123" s="61" customFormat="true" ht="13.5" hidden="false" customHeight="false" outlineLevel="0" collapsed="false">
      <c r="A123" s="72" t="s">
        <v>312</v>
      </c>
      <c r="B123" s="73" t="str">
        <f aca="false">IF(B$5&gt;0,B122/B$5," - ")</f>
        <v> - </v>
      </c>
      <c r="C123" s="73" t="str">
        <f aca="false">IF(C$5&gt;0,C122/C$5," - ")</f>
        <v> - </v>
      </c>
      <c r="D123" s="73" t="n">
        <f aca="false">IF(D$5&gt;0,D122/D$5," - ")</f>
        <v>0.0563957477606189</v>
      </c>
      <c r="E123" s="73" t="n">
        <f aca="false">IF(E$5&gt;0,E122/E$5," - ")</f>
        <v>0.00501778805866798</v>
      </c>
      <c r="F123" s="73" t="n">
        <f aca="false">IF(F$5&gt;0,F122/F$5," - ")</f>
        <v>0.00802855040618259</v>
      </c>
      <c r="G123" s="73" t="n">
        <f aca="false">IF(G$5&gt;0,G122/G$5," - ")</f>
        <v>0.0378345356826621</v>
      </c>
      <c r="H123" s="73" t="str">
        <f aca="false">IF(H$5&gt;0,H122/H$5," - ")</f>
        <v> - </v>
      </c>
      <c r="I123" s="73" t="str">
        <f aca="false">IF(I$5&gt;0,I122/I$5," - ")</f>
        <v> - </v>
      </c>
      <c r="J123" s="73" t="str">
        <f aca="false">IF(J$5&gt;0,J122/J$5," - ")</f>
        <v> - </v>
      </c>
      <c r="K123" s="73" t="str">
        <f aca="false">IF(K$5&gt;0,K122/K$5," - ")</f>
        <v> - </v>
      </c>
      <c r="L123" s="73" t="str">
        <f aca="false">IF(L$5&gt;0,L122/L$5," - ")</f>
        <v> - </v>
      </c>
      <c r="M123" s="73" t="str">
        <f aca="false">IF(M$5&gt;0,M122/M$5," - ")</f>
        <v> - </v>
      </c>
      <c r="N123" s="73" t="n">
        <f aca="false">IF(N$5&gt;0,N122/N$5," - ")</f>
        <v>0.0356902406481638</v>
      </c>
      <c r="O123" s="73" t="n">
        <f aca="false">IF(O$5&gt;0,O122/O$5," - ")</f>
        <v>0.0356902406481638</v>
      </c>
    </row>
    <row r="124" s="61" customFormat="true" ht="14.25" hidden="false" customHeight="false" outlineLevel="0" collapsed="false">
      <c r="A124" s="68" t="s">
        <v>588</v>
      </c>
      <c r="B124" s="69"/>
      <c r="C124" s="69"/>
      <c r="D124" s="69"/>
      <c r="E124" s="69"/>
      <c r="F124" s="69"/>
      <c r="G124" s="69"/>
      <c r="H124" s="69"/>
      <c r="I124" s="69"/>
      <c r="J124" s="69"/>
      <c r="K124" s="69"/>
      <c r="L124" s="69"/>
      <c r="M124" s="69"/>
      <c r="N124" s="69"/>
      <c r="O124" s="69"/>
    </row>
    <row r="125" s="61" customFormat="true" ht="13.5" hidden="false" customHeight="false" outlineLevel="0" collapsed="false">
      <c r="A125" s="62" t="s">
        <v>374</v>
      </c>
      <c r="B125" s="162" t="n">
        <f aca="false">-SUMIFS(Transactions!$J:$J,Transactions!$G:$G,YearlyReport!$A125,Transactions!$B:$B,"&gt;="&amp;B$11,Transactions!$B:$B,"&lt;="&amp;B$12)+SUMIFS(Transactions!$I:$I,Transactions!$G:$G,YearlyReport!$A125,Transactions!$B:$B,"&gt;="&amp;B$11,Transactions!$B:$B,"&lt;="&amp;B$12)</f>
        <v>0</v>
      </c>
      <c r="C125" s="162" t="n">
        <f aca="false">-SUMIFS(Transactions!$J:$J,Transactions!$G:$G,YearlyReport!$A125,Transactions!$B:$B,"&gt;="&amp;C$11,Transactions!$B:$B,"&lt;="&amp;C$12)+SUMIFS(Transactions!$I:$I,Transactions!$G:$G,YearlyReport!$A125,Transactions!$B:$B,"&gt;="&amp;C$11,Transactions!$B:$B,"&lt;="&amp;C$12)</f>
        <v>0</v>
      </c>
      <c r="D125" s="162" t="n">
        <f aca="false">-SUMIFS(Transactions!$J:$J,Transactions!$G:$G,YearlyReport!$A125,Transactions!$B:$B,"&gt;="&amp;D$11,Transactions!$B:$B,"&lt;="&amp;D$12)+SUMIFS(Transactions!$I:$I,Transactions!$G:$G,YearlyReport!$A125,Transactions!$B:$B,"&gt;="&amp;D$11,Transactions!$B:$B,"&lt;="&amp;D$12)</f>
        <v>0</v>
      </c>
      <c r="E125" s="162" t="n">
        <f aca="false">-SUMIFS(Transactions!$J:$J,Transactions!$G:$G,YearlyReport!$A125,Transactions!$B:$B,"&gt;="&amp;E$11,Transactions!$B:$B,"&lt;="&amp;E$12)+SUMIFS(Transactions!$I:$I,Transactions!$G:$G,YearlyReport!$A125,Transactions!$B:$B,"&gt;="&amp;E$11,Transactions!$B:$B,"&lt;="&amp;E$12)</f>
        <v>13.33</v>
      </c>
      <c r="F125" s="162" t="n">
        <f aca="false">-SUMIFS(Transactions!$J:$J,Transactions!$G:$G,YearlyReport!$A125,Transactions!$B:$B,"&gt;="&amp;F$11,Transactions!$B:$B,"&lt;="&amp;F$12)+SUMIFS(Transactions!$I:$I,Transactions!$G:$G,YearlyReport!$A125,Transactions!$B:$B,"&gt;="&amp;F$11,Transactions!$B:$B,"&lt;="&amp;F$12)</f>
        <v>255</v>
      </c>
      <c r="G125" s="162" t="n">
        <f aca="false">-SUMIFS(Transactions!$J:$J,Transactions!$G:$G,YearlyReport!$A125,Transactions!$B:$B,"&gt;="&amp;G$11,Transactions!$B:$B,"&lt;="&amp;G$12)+SUMIFS(Transactions!$I:$I,Transactions!$G:$G,YearlyReport!$A125,Transactions!$B:$B,"&gt;="&amp;G$11,Transactions!$B:$B,"&lt;="&amp;G$12)</f>
        <v>0</v>
      </c>
      <c r="H125" s="162" t="n">
        <f aca="false">-SUMIFS(Transactions!$J:$J,Transactions!$G:$G,YearlyReport!$A125,Transactions!$B:$B,"&gt;="&amp;H$11,Transactions!$B:$B,"&lt;="&amp;H$12)+SUMIFS(Transactions!$I:$I,Transactions!$G:$G,YearlyReport!$A125,Transactions!$B:$B,"&gt;="&amp;H$11,Transactions!$B:$B,"&lt;="&amp;H$12)</f>
        <v>0</v>
      </c>
      <c r="I125" s="162" t="n">
        <f aca="false">-SUMIFS(Transactions!$J:$J,Transactions!$G:$G,YearlyReport!$A125,Transactions!$B:$B,"&gt;="&amp;I$11,Transactions!$B:$B,"&lt;="&amp;I$12)+SUMIFS(Transactions!$I:$I,Transactions!$G:$G,YearlyReport!$A125,Transactions!$B:$B,"&gt;="&amp;I$11,Transactions!$B:$B,"&lt;="&amp;I$12)</f>
        <v>0</v>
      </c>
      <c r="J125" s="162" t="n">
        <f aca="false">-SUMIFS(Transactions!$J:$J,Transactions!$G:$G,YearlyReport!$A125,Transactions!$B:$B,"&gt;="&amp;J$11,Transactions!$B:$B,"&lt;="&amp;J$12)+SUMIFS(Transactions!$I:$I,Transactions!$G:$G,YearlyReport!$A125,Transactions!$B:$B,"&gt;="&amp;J$11,Transactions!$B:$B,"&lt;="&amp;J$12)</f>
        <v>0</v>
      </c>
      <c r="K125" s="162" t="n">
        <f aca="false">-SUMIFS(Transactions!$J:$J,Transactions!$G:$G,YearlyReport!$A125,Transactions!$B:$B,"&gt;="&amp;K$11,Transactions!$B:$B,"&lt;="&amp;K$12)+SUMIFS(Transactions!$I:$I,Transactions!$G:$G,YearlyReport!$A125,Transactions!$B:$B,"&gt;="&amp;K$11,Transactions!$B:$B,"&lt;="&amp;K$12)</f>
        <v>0</v>
      </c>
      <c r="L125" s="162" t="n">
        <f aca="false">-SUMIFS(Transactions!$J:$J,Transactions!$G:$G,YearlyReport!$A125,Transactions!$B:$B,"&gt;="&amp;L$11,Transactions!$B:$B,"&lt;="&amp;L$12)+SUMIFS(Transactions!$I:$I,Transactions!$G:$G,YearlyReport!$A125,Transactions!$B:$B,"&gt;="&amp;L$11,Transactions!$B:$B,"&lt;="&amp;L$12)</f>
        <v>0</v>
      </c>
      <c r="M125" s="162" t="n">
        <f aca="false">-SUMIFS(Transactions!$J:$J,Transactions!$G:$G,YearlyReport!$A125,Transactions!$B:$B,"&gt;="&amp;M$11,Transactions!$B:$B,"&lt;="&amp;M$12)+SUMIFS(Transactions!$I:$I,Transactions!$G:$G,YearlyReport!$A125,Transactions!$B:$B,"&gt;="&amp;M$11,Transactions!$B:$B,"&lt;="&amp;M$12)</f>
        <v>0</v>
      </c>
      <c r="N125" s="49" t="n">
        <f aca="false">SUM(B125:M125)</f>
        <v>268.33</v>
      </c>
      <c r="O125" s="49" t="n">
        <f aca="false">N125/COLUMNS(B125:M125)</f>
        <v>22.3608333333333</v>
      </c>
    </row>
    <row r="126" s="61" customFormat="true" ht="13.5" hidden="false" customHeight="false" outlineLevel="0" collapsed="false">
      <c r="A126" s="62" t="s">
        <v>375</v>
      </c>
      <c r="B126" s="162" t="n">
        <f aca="false">-SUMIFS(Transactions!$J:$J,Transactions!$G:$G,YearlyReport!$A126,Transactions!$B:$B,"&gt;="&amp;B$11,Transactions!$B:$B,"&lt;="&amp;B$12)+SUMIFS(Transactions!$I:$I,Transactions!$G:$G,YearlyReport!$A126,Transactions!$B:$B,"&gt;="&amp;B$11,Transactions!$B:$B,"&lt;="&amp;B$12)</f>
        <v>0</v>
      </c>
      <c r="C126" s="162" t="n">
        <f aca="false">-SUMIFS(Transactions!$J:$J,Transactions!$G:$G,YearlyReport!$A126,Transactions!$B:$B,"&gt;="&amp;C$11,Transactions!$B:$B,"&lt;="&amp;C$12)+SUMIFS(Transactions!$I:$I,Transactions!$G:$G,YearlyReport!$A126,Transactions!$B:$B,"&gt;="&amp;C$11,Transactions!$B:$B,"&lt;="&amp;C$12)</f>
        <v>0</v>
      </c>
      <c r="D126" s="162" t="n">
        <f aca="false">-SUMIFS(Transactions!$J:$J,Transactions!$G:$G,YearlyReport!$A126,Transactions!$B:$B,"&gt;="&amp;D$11,Transactions!$B:$B,"&lt;="&amp;D$12)+SUMIFS(Transactions!$I:$I,Transactions!$G:$G,YearlyReport!$A126,Transactions!$B:$B,"&gt;="&amp;D$11,Transactions!$B:$B,"&lt;="&amp;D$12)</f>
        <v>0</v>
      </c>
      <c r="E126" s="162" t="n">
        <f aca="false">-SUMIFS(Transactions!$J:$J,Transactions!$G:$G,YearlyReport!$A126,Transactions!$B:$B,"&gt;="&amp;E$11,Transactions!$B:$B,"&lt;="&amp;E$12)+SUMIFS(Transactions!$I:$I,Transactions!$G:$G,YearlyReport!$A126,Transactions!$B:$B,"&gt;="&amp;E$11,Transactions!$B:$B,"&lt;="&amp;E$12)</f>
        <v>0</v>
      </c>
      <c r="F126" s="162" t="n">
        <f aca="false">-SUMIFS(Transactions!$J:$J,Transactions!$G:$G,YearlyReport!$A126,Transactions!$B:$B,"&gt;="&amp;F$11,Transactions!$B:$B,"&lt;="&amp;F$12)+SUMIFS(Transactions!$I:$I,Transactions!$G:$G,YearlyReport!$A126,Transactions!$B:$B,"&gt;="&amp;F$11,Transactions!$B:$B,"&lt;="&amp;F$12)</f>
        <v>0</v>
      </c>
      <c r="G126" s="162" t="n">
        <f aca="false">-SUMIFS(Transactions!$J:$J,Transactions!$G:$G,YearlyReport!$A126,Transactions!$B:$B,"&gt;="&amp;G$11,Transactions!$B:$B,"&lt;="&amp;G$12)+SUMIFS(Transactions!$I:$I,Transactions!$G:$G,YearlyReport!$A126,Transactions!$B:$B,"&gt;="&amp;G$11,Transactions!$B:$B,"&lt;="&amp;G$12)</f>
        <v>0</v>
      </c>
      <c r="H126" s="162" t="n">
        <f aca="false">-SUMIFS(Transactions!$J:$J,Transactions!$G:$G,YearlyReport!$A126,Transactions!$B:$B,"&gt;="&amp;H$11,Transactions!$B:$B,"&lt;="&amp;H$12)+SUMIFS(Transactions!$I:$I,Transactions!$G:$G,YearlyReport!$A126,Transactions!$B:$B,"&gt;="&amp;H$11,Transactions!$B:$B,"&lt;="&amp;H$12)</f>
        <v>0</v>
      </c>
      <c r="I126" s="162" t="n">
        <f aca="false">-SUMIFS(Transactions!$J:$J,Transactions!$G:$G,YearlyReport!$A126,Transactions!$B:$B,"&gt;="&amp;I$11,Transactions!$B:$B,"&lt;="&amp;I$12)+SUMIFS(Transactions!$I:$I,Transactions!$G:$G,YearlyReport!$A126,Transactions!$B:$B,"&gt;="&amp;I$11,Transactions!$B:$B,"&lt;="&amp;I$12)</f>
        <v>0</v>
      </c>
      <c r="J126" s="162" t="n">
        <f aca="false">-SUMIFS(Transactions!$J:$J,Transactions!$G:$G,YearlyReport!$A126,Transactions!$B:$B,"&gt;="&amp;J$11,Transactions!$B:$B,"&lt;="&amp;J$12)+SUMIFS(Transactions!$I:$I,Transactions!$G:$G,YearlyReport!$A126,Transactions!$B:$B,"&gt;="&amp;J$11,Transactions!$B:$B,"&lt;="&amp;J$12)</f>
        <v>0</v>
      </c>
      <c r="K126" s="162" t="n">
        <f aca="false">-SUMIFS(Transactions!$J:$J,Transactions!$G:$G,YearlyReport!$A126,Transactions!$B:$B,"&gt;="&amp;K$11,Transactions!$B:$B,"&lt;="&amp;K$12)+SUMIFS(Transactions!$I:$I,Transactions!$G:$G,YearlyReport!$A126,Transactions!$B:$B,"&gt;="&amp;K$11,Transactions!$B:$B,"&lt;="&amp;K$12)</f>
        <v>0</v>
      </c>
      <c r="L126" s="162" t="n">
        <f aca="false">-SUMIFS(Transactions!$J:$J,Transactions!$G:$G,YearlyReport!$A126,Transactions!$B:$B,"&gt;="&amp;L$11,Transactions!$B:$B,"&lt;="&amp;L$12)+SUMIFS(Transactions!$I:$I,Transactions!$G:$G,YearlyReport!$A126,Transactions!$B:$B,"&gt;="&amp;L$11,Transactions!$B:$B,"&lt;="&amp;L$12)</f>
        <v>0</v>
      </c>
      <c r="M126" s="162" t="n">
        <f aca="false">-SUMIFS(Transactions!$J:$J,Transactions!$G:$G,YearlyReport!$A126,Transactions!$B:$B,"&gt;="&amp;M$11,Transactions!$B:$B,"&lt;="&amp;M$12)+SUMIFS(Transactions!$I:$I,Transactions!$G:$G,YearlyReport!$A126,Transactions!$B:$B,"&gt;="&amp;M$11,Transactions!$B:$B,"&lt;="&amp;M$12)</f>
        <v>0</v>
      </c>
      <c r="N126" s="49" t="n">
        <f aca="false">SUM(B126:M126)</f>
        <v>0</v>
      </c>
      <c r="O126" s="49" t="n">
        <f aca="false">N126/COLUMNS(B126:M126)</f>
        <v>0</v>
      </c>
    </row>
    <row r="127" s="61" customFormat="true" ht="13.5" hidden="false" customHeight="false" outlineLevel="0" collapsed="false">
      <c r="A127" s="70" t="str">
        <f aca="false">"Total "&amp;A124</f>
        <v>Total LOANS</v>
      </c>
      <c r="B127" s="71" t="n">
        <f aca="false">SUM(B124:B126)</f>
        <v>0</v>
      </c>
      <c r="C127" s="71" t="n">
        <f aca="false">SUM(C124:C126)</f>
        <v>0</v>
      </c>
      <c r="D127" s="71" t="n">
        <f aca="false">SUM(D124:D126)</f>
        <v>0</v>
      </c>
      <c r="E127" s="71" t="n">
        <f aca="false">SUM(E124:E126)</f>
        <v>13.33</v>
      </c>
      <c r="F127" s="71" t="n">
        <f aca="false">SUM(F124:F126)</f>
        <v>255</v>
      </c>
      <c r="G127" s="71" t="n">
        <f aca="false">SUM(G124:G126)</f>
        <v>0</v>
      </c>
      <c r="H127" s="71" t="n">
        <f aca="false">SUM(H124:H126)</f>
        <v>0</v>
      </c>
      <c r="I127" s="71" t="n">
        <f aca="false">SUM(I124:I126)</f>
        <v>0</v>
      </c>
      <c r="J127" s="71" t="n">
        <f aca="false">SUM(J124:J126)</f>
        <v>0</v>
      </c>
      <c r="K127" s="71" t="n">
        <f aca="false">SUM(K124:K126)</f>
        <v>0</v>
      </c>
      <c r="L127" s="71" t="n">
        <f aca="false">SUM(L124:L126)</f>
        <v>0</v>
      </c>
      <c r="M127" s="71" t="n">
        <f aca="false">SUM(M124:M126)</f>
        <v>0</v>
      </c>
      <c r="N127" s="71" t="n">
        <f aca="false">SUM(B127:M127)</f>
        <v>268.33</v>
      </c>
      <c r="O127" s="71" t="n">
        <f aca="false">N127/COLUMNS(B127:M127)</f>
        <v>22.3608333333333</v>
      </c>
    </row>
    <row r="128" s="61" customFormat="true" ht="13.5" hidden="false" customHeight="false" outlineLevel="0" collapsed="false">
      <c r="A128" s="72" t="s">
        <v>312</v>
      </c>
      <c r="B128" s="73" t="str">
        <f aca="false">IF(B$5&gt;0,B127/B$5," - ")</f>
        <v> - </v>
      </c>
      <c r="C128" s="73" t="str">
        <f aca="false">IF(C$5&gt;0,C127/C$5," - ")</f>
        <v> - </v>
      </c>
      <c r="D128" s="73" t="n">
        <f aca="false">IF(D$5&gt;0,D127/D$5," - ")</f>
        <v>0</v>
      </c>
      <c r="E128" s="73" t="n">
        <f aca="false">IF(E$5&gt;0,E127/E$5," - ")</f>
        <v>0.00668871148220441</v>
      </c>
      <c r="F128" s="73" t="n">
        <f aca="false">IF(F$5&gt;0,F127/F$5," - ")</f>
        <v>0.127635932267865</v>
      </c>
      <c r="G128" s="73" t="n">
        <f aca="false">IF(G$5&gt;0,G127/G$5," - ")</f>
        <v>0</v>
      </c>
      <c r="H128" s="73" t="str">
        <f aca="false">IF(H$5&gt;0,H127/H$5," - ")</f>
        <v> - </v>
      </c>
      <c r="I128" s="73" t="str">
        <f aca="false">IF(I$5&gt;0,I127/I$5," - ")</f>
        <v> - </v>
      </c>
      <c r="J128" s="73" t="str">
        <f aca="false">IF(J$5&gt;0,J127/J$5," - ")</f>
        <v> - </v>
      </c>
      <c r="K128" s="73" t="str">
        <f aca="false">IF(K$5&gt;0,K127/K$5," - ")</f>
        <v> - </v>
      </c>
      <c r="L128" s="73" t="str">
        <f aca="false">IF(L$5&gt;0,L127/L$5," - ")</f>
        <v> - </v>
      </c>
      <c r="M128" s="73" t="str">
        <f aca="false">IF(M$5&gt;0,M127/M$5," - ")</f>
        <v> - </v>
      </c>
      <c r="N128" s="73" t="n">
        <f aca="false">IF(N$5&gt;0,N127/N$5," - ")</f>
        <v>0.0219509541421147</v>
      </c>
      <c r="O128" s="73" t="n">
        <f aca="false">IF(O$5&gt;0,O127/O$5," - ")</f>
        <v>0.0219509541421147</v>
      </c>
    </row>
  </sheetData>
  <mergeCells count="1">
    <mergeCell ref="I2:J2"/>
  </mergeCells>
  <conditionalFormatting sqref="A125:A126">
    <cfRule type="expression" priority="2" aboveAverage="0" equalAverage="0" bottom="0" percent="0" rank="0" text="" dxfId="26">
      <formula>ISERROR(MATCH(A125,categories,0))</formula>
    </cfRule>
  </conditionalFormatting>
  <conditionalFormatting sqref="A119:A121">
    <cfRule type="expression" priority="3" aboveAverage="0" equalAverage="0" bottom="0" percent="0" rank="0" text="" dxfId="27">
      <formula>ISERROR(MATCH(A119,categories,0))</formula>
    </cfRule>
  </conditionalFormatting>
  <conditionalFormatting sqref="A15:A22 A26:A33 A37:A38 A42:A43 A47:A48 A52:A54 A58:A59 A63:A66 A70:A73 A77:A78 A82:A83 A87:A89 A93:A106 A110:A111 A115">
    <cfRule type="expression" priority="4" aboveAverage="0" equalAverage="0" bottom="0" percent="0" rank="0" text="" dxfId="28">
      <formula>ISERROR(MATCH(A15,categories,0))</formula>
    </cfRule>
  </conditionalFormatting>
  <conditionalFormatting sqref="B5:M7 B10:M10 B13:M128">
    <cfRule type="expression" priority="5" aboveAverage="0" equalAverage="0" bottom="0" percent="0" rank="0" text="" dxfId="29">
      <formula>(MOD(COLUMN(),3)=1)</formula>
    </cfRule>
    <cfRule type="expression" priority="6" aboveAverage="0" equalAverage="0" bottom="0" percent="0" rank="0" text="" dxfId="30">
      <formula>(MOD(COLUMN(),3)=2)</formula>
    </cfRule>
  </conditionalFormatting>
  <hyperlinks>
    <hyperlink ref="A2" r:id="rId2" display="HELP"/>
  </hyperlinks>
  <printOptions headings="false" gridLines="false" gridLinesSet="true" horizontalCentered="true" verticalCentered="false"/>
  <pageMargins left="0.5" right="0.5" top="0.5" bottom="0.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5"/>
  <sheetViews>
    <sheetView showFormulas="false" showGridLines="false" showRowColHeaders="true" showZeros="true" rightToLeft="false" tabSelected="false" showOutlineSymbols="true" defaultGridColor="true" view="normal" topLeftCell="A24" colorId="64" zoomScale="100" zoomScaleNormal="100" zoomScalePageLayoutView="100" workbookViewId="0">
      <selection pane="topLeft" activeCell="A47" activeCellId="0" sqref="A47"/>
    </sheetView>
  </sheetViews>
  <sheetFormatPr defaultColWidth="8.59375" defaultRowHeight="15" zeroHeight="false" outlineLevelRow="0" outlineLevelCol="0"/>
  <cols>
    <col collapsed="false" customWidth="true" hidden="false" outlineLevel="0" max="1" min="1" style="164" width="28.43"/>
    <col collapsed="false" customWidth="true" hidden="false" outlineLevel="0" max="2" min="2" style="0" width="5.29"/>
    <col collapsed="false" customWidth="true" hidden="false" outlineLevel="0" max="3" min="3" style="88" width="66"/>
  </cols>
  <sheetData>
    <row r="1" customFormat="false" ht="15.75" hidden="false" customHeight="false" outlineLevel="0" collapsed="false">
      <c r="A1" s="165" t="s">
        <v>600</v>
      </c>
      <c r="C1" s="113" t="s">
        <v>571</v>
      </c>
    </row>
    <row r="2" customFormat="false" ht="15" hidden="false" customHeight="false" outlineLevel="0" collapsed="false">
      <c r="A2" s="166" t="s">
        <v>98</v>
      </c>
    </row>
    <row r="3" customFormat="false" ht="15" hidden="false" customHeight="true" outlineLevel="0" collapsed="false">
      <c r="A3" s="166" t="s">
        <v>95</v>
      </c>
      <c r="C3" s="116" t="s">
        <v>601</v>
      </c>
    </row>
    <row r="4" customFormat="false" ht="15" hidden="false" customHeight="false" outlineLevel="0" collapsed="false">
      <c r="A4" s="167" t="s">
        <v>602</v>
      </c>
      <c r="C4" s="116"/>
    </row>
    <row r="5" customFormat="false" ht="15" hidden="false" customHeight="false" outlineLevel="0" collapsed="false">
      <c r="A5" s="167" t="s">
        <v>295</v>
      </c>
      <c r="C5" s="116"/>
    </row>
    <row r="6" customFormat="false" ht="15" hidden="false" customHeight="false" outlineLevel="0" collapsed="false">
      <c r="A6" s="167" t="s">
        <v>296</v>
      </c>
    </row>
    <row r="7" customFormat="false" ht="15" hidden="false" customHeight="true" outlineLevel="0" collapsed="false">
      <c r="A7" s="167" t="s">
        <v>297</v>
      </c>
      <c r="C7" s="168" t="s">
        <v>603</v>
      </c>
    </row>
    <row r="8" customFormat="false" ht="15" hidden="false" customHeight="false" outlineLevel="0" collapsed="false">
      <c r="A8" s="167" t="s">
        <v>298</v>
      </c>
      <c r="C8" s="168"/>
    </row>
    <row r="9" customFormat="false" ht="15" hidden="false" customHeight="false" outlineLevel="0" collapsed="false">
      <c r="A9" s="167" t="s">
        <v>299</v>
      </c>
    </row>
    <row r="10" customFormat="false" ht="15" hidden="false" customHeight="false" outlineLevel="0" collapsed="false">
      <c r="A10" s="167" t="s">
        <v>300</v>
      </c>
      <c r="C10" s="169" t="s">
        <v>604</v>
      </c>
    </row>
    <row r="11" customFormat="false" ht="15" hidden="false" customHeight="true" outlineLevel="0" collapsed="false">
      <c r="A11" s="167" t="s">
        <v>301</v>
      </c>
      <c r="C11" s="116" t="s">
        <v>605</v>
      </c>
    </row>
    <row r="12" customFormat="false" ht="15" hidden="false" customHeight="false" outlineLevel="0" collapsed="false">
      <c r="A12" s="167" t="s">
        <v>302</v>
      </c>
      <c r="C12" s="116"/>
    </row>
    <row r="13" customFormat="false" ht="15" hidden="false" customHeight="false" outlineLevel="0" collapsed="false">
      <c r="A13" s="167" t="s">
        <v>606</v>
      </c>
      <c r="C13" s="116"/>
    </row>
    <row r="14" customFormat="false" ht="15" hidden="false" customHeight="false" outlineLevel="0" collapsed="false">
      <c r="A14" s="167" t="s">
        <v>304</v>
      </c>
    </row>
    <row r="15" customFormat="false" ht="15" hidden="false" customHeight="false" outlineLevel="0" collapsed="false">
      <c r="A15" s="167" t="s">
        <v>305</v>
      </c>
      <c r="C15" s="169" t="s">
        <v>607</v>
      </c>
    </row>
    <row r="16" customFormat="false" ht="25.5" hidden="false" customHeight="false" outlineLevel="0" collapsed="false">
      <c r="A16" s="167" t="s">
        <v>306</v>
      </c>
      <c r="C16" s="170" t="s">
        <v>608</v>
      </c>
    </row>
    <row r="17" customFormat="false" ht="15" hidden="false" customHeight="true" outlineLevel="0" collapsed="false">
      <c r="A17" s="167" t="s">
        <v>307</v>
      </c>
      <c r="C17" s="116" t="s">
        <v>609</v>
      </c>
    </row>
    <row r="18" customFormat="false" ht="15" hidden="false" customHeight="false" outlineLevel="0" collapsed="false">
      <c r="A18" s="167" t="s">
        <v>308</v>
      </c>
      <c r="C18" s="116"/>
    </row>
    <row r="19" customFormat="false" ht="15" hidden="false" customHeight="false" outlineLevel="0" collapsed="false">
      <c r="A19" s="167" t="s">
        <v>309</v>
      </c>
      <c r="C19" s="116"/>
    </row>
    <row r="20" customFormat="false" ht="15" hidden="false" customHeight="false" outlineLevel="0" collapsed="false">
      <c r="A20" s="167" t="s">
        <v>310</v>
      </c>
      <c r="C20" s="116"/>
    </row>
    <row r="21" customFormat="false" ht="15" hidden="false" customHeight="false" outlineLevel="0" collapsed="false">
      <c r="A21" s="167" t="s">
        <v>311</v>
      </c>
      <c r="C21" s="116"/>
    </row>
    <row r="22" customFormat="false" ht="15" hidden="false" customHeight="false" outlineLevel="0" collapsed="false">
      <c r="A22" s="167" t="s">
        <v>610</v>
      </c>
    </row>
    <row r="23" customFormat="false" ht="15" hidden="false" customHeight="true" outlineLevel="0" collapsed="false">
      <c r="A23" s="167" t="s">
        <v>314</v>
      </c>
      <c r="C23" s="116" t="s">
        <v>611</v>
      </c>
    </row>
    <row r="24" customFormat="false" ht="15" hidden="false" customHeight="false" outlineLevel="0" collapsed="false">
      <c r="A24" s="167" t="s">
        <v>315</v>
      </c>
      <c r="C24" s="116"/>
    </row>
    <row r="25" customFormat="false" ht="15" hidden="false" customHeight="false" outlineLevel="0" collapsed="false">
      <c r="A25" s="167" t="s">
        <v>612</v>
      </c>
      <c r="C25" s="170"/>
    </row>
    <row r="26" customFormat="false" ht="38.25" hidden="false" customHeight="false" outlineLevel="0" collapsed="false">
      <c r="A26" s="167" t="s">
        <v>317</v>
      </c>
      <c r="C26" s="170" t="s">
        <v>613</v>
      </c>
    </row>
    <row r="27" customFormat="false" ht="15" hidden="false" customHeight="false" outlineLevel="0" collapsed="false">
      <c r="A27" s="167" t="s">
        <v>318</v>
      </c>
    </row>
    <row r="28" customFormat="false" ht="15" hidden="false" customHeight="false" outlineLevel="0" collapsed="false">
      <c r="A28" s="167" t="s">
        <v>614</v>
      </c>
    </row>
    <row r="29" customFormat="false" ht="15" hidden="false" customHeight="false" outlineLevel="0" collapsed="false">
      <c r="A29" s="167" t="s">
        <v>320</v>
      </c>
    </row>
    <row r="30" customFormat="false" ht="15" hidden="false" customHeight="false" outlineLevel="0" collapsed="false">
      <c r="A30" s="167" t="s">
        <v>321</v>
      </c>
    </row>
    <row r="31" customFormat="false" ht="15" hidden="false" customHeight="false" outlineLevel="0" collapsed="false">
      <c r="A31" s="167" t="s">
        <v>615</v>
      </c>
    </row>
    <row r="32" customFormat="false" ht="15" hidden="false" customHeight="false" outlineLevel="0" collapsed="false">
      <c r="A32" s="167" t="s">
        <v>323</v>
      </c>
    </row>
    <row r="33" customFormat="false" ht="15" hidden="false" customHeight="false" outlineLevel="0" collapsed="false">
      <c r="A33" s="167" t="s">
        <v>324</v>
      </c>
    </row>
    <row r="34" customFormat="false" ht="15" hidden="false" customHeight="false" outlineLevel="0" collapsed="false">
      <c r="A34" s="167" t="s">
        <v>325</v>
      </c>
    </row>
    <row r="35" customFormat="false" ht="15" hidden="false" customHeight="false" outlineLevel="0" collapsed="false">
      <c r="A35" s="167" t="s">
        <v>616</v>
      </c>
    </row>
    <row r="36" customFormat="false" ht="15" hidden="false" customHeight="false" outlineLevel="0" collapsed="false">
      <c r="A36" s="167" t="s">
        <v>327</v>
      </c>
    </row>
    <row r="37" customFormat="false" ht="15" hidden="false" customHeight="false" outlineLevel="0" collapsed="false">
      <c r="A37" s="167" t="s">
        <v>328</v>
      </c>
    </row>
    <row r="38" customFormat="false" ht="15" hidden="false" customHeight="false" outlineLevel="0" collapsed="false">
      <c r="A38" s="167" t="s">
        <v>617</v>
      </c>
    </row>
    <row r="39" customFormat="false" ht="15" hidden="false" customHeight="false" outlineLevel="0" collapsed="false">
      <c r="A39" s="167" t="s">
        <v>330</v>
      </c>
    </row>
    <row r="40" customFormat="false" ht="15" hidden="false" customHeight="false" outlineLevel="0" collapsed="false">
      <c r="A40" s="167" t="s">
        <v>331</v>
      </c>
    </row>
    <row r="41" customFormat="false" ht="15" hidden="false" customHeight="false" outlineLevel="0" collapsed="false">
      <c r="A41" s="167" t="s">
        <v>332</v>
      </c>
    </row>
    <row r="42" customFormat="false" ht="15" hidden="false" customHeight="false" outlineLevel="0" collapsed="false">
      <c r="A42" s="167" t="s">
        <v>333</v>
      </c>
    </row>
    <row r="43" customFormat="false" ht="15" hidden="false" customHeight="false" outlineLevel="0" collapsed="false">
      <c r="A43" s="167" t="s">
        <v>618</v>
      </c>
    </row>
    <row r="44" customFormat="false" ht="15" hidden="false" customHeight="false" outlineLevel="0" collapsed="false">
      <c r="A44" s="167" t="s">
        <v>335</v>
      </c>
    </row>
    <row r="45" customFormat="false" ht="15" hidden="false" customHeight="false" outlineLevel="0" collapsed="false">
      <c r="A45" s="167" t="s">
        <v>336</v>
      </c>
    </row>
    <row r="46" customFormat="false" ht="15" hidden="false" customHeight="false" outlineLevel="0" collapsed="false">
      <c r="A46" s="167" t="s">
        <v>337</v>
      </c>
    </row>
    <row r="47" customFormat="false" ht="15" hidden="false" customHeight="false" outlineLevel="0" collapsed="false">
      <c r="A47" s="167" t="s">
        <v>338</v>
      </c>
    </row>
    <row r="48" customFormat="false" ht="15" hidden="false" customHeight="false" outlineLevel="0" collapsed="false">
      <c r="A48" s="167" t="s">
        <v>619</v>
      </c>
    </row>
    <row r="49" customFormat="false" ht="15" hidden="false" customHeight="false" outlineLevel="0" collapsed="false">
      <c r="A49" s="167" t="s">
        <v>340</v>
      </c>
    </row>
    <row r="50" customFormat="false" ht="15" hidden="false" customHeight="false" outlineLevel="0" collapsed="false">
      <c r="A50" s="167" t="s">
        <v>341</v>
      </c>
    </row>
    <row r="51" customFormat="false" ht="15" hidden="false" customHeight="false" outlineLevel="0" collapsed="false">
      <c r="A51" s="167" t="s">
        <v>620</v>
      </c>
    </row>
    <row r="52" customFormat="false" ht="15" hidden="false" customHeight="false" outlineLevel="0" collapsed="false">
      <c r="A52" s="167" t="s">
        <v>343</v>
      </c>
    </row>
    <row r="53" customFormat="false" ht="15" hidden="false" customHeight="false" outlineLevel="0" collapsed="false">
      <c r="A53" s="167" t="s">
        <v>344</v>
      </c>
    </row>
    <row r="54" customFormat="false" ht="15" hidden="false" customHeight="false" outlineLevel="0" collapsed="false">
      <c r="A54" s="167" t="s">
        <v>621</v>
      </c>
    </row>
    <row r="55" customFormat="false" ht="15" hidden="false" customHeight="false" outlineLevel="0" collapsed="false">
      <c r="A55" s="167" t="s">
        <v>346</v>
      </c>
    </row>
    <row r="56" customFormat="false" ht="15" hidden="false" customHeight="false" outlineLevel="0" collapsed="false">
      <c r="A56" s="167" t="s">
        <v>347</v>
      </c>
    </row>
    <row r="57" customFormat="false" ht="15" hidden="false" customHeight="false" outlineLevel="0" collapsed="false">
      <c r="A57" s="167" t="s">
        <v>348</v>
      </c>
    </row>
    <row r="58" customFormat="false" ht="15" hidden="false" customHeight="false" outlineLevel="0" collapsed="false">
      <c r="A58" s="167" t="s">
        <v>622</v>
      </c>
    </row>
    <row r="59" customFormat="false" ht="15" hidden="false" customHeight="false" outlineLevel="0" collapsed="false">
      <c r="A59" s="167" t="s">
        <v>350</v>
      </c>
    </row>
    <row r="60" customFormat="false" ht="15" hidden="false" customHeight="false" outlineLevel="0" collapsed="false">
      <c r="A60" s="167" t="s">
        <v>351</v>
      </c>
    </row>
    <row r="61" customFormat="false" ht="15" hidden="false" customHeight="false" outlineLevel="0" collapsed="false">
      <c r="A61" s="167" t="s">
        <v>352</v>
      </c>
    </row>
    <row r="62" customFormat="false" ht="15" hidden="false" customHeight="false" outlineLevel="0" collapsed="false">
      <c r="A62" s="167" t="s">
        <v>353</v>
      </c>
    </row>
    <row r="63" customFormat="false" ht="15" hidden="false" customHeight="false" outlineLevel="0" collapsed="false">
      <c r="A63" s="167" t="s">
        <v>354</v>
      </c>
    </row>
    <row r="64" customFormat="false" ht="15" hidden="false" customHeight="false" outlineLevel="0" collapsed="false">
      <c r="A64" s="167" t="s">
        <v>355</v>
      </c>
    </row>
    <row r="65" customFormat="false" ht="15" hidden="false" customHeight="false" outlineLevel="0" collapsed="false">
      <c r="A65" s="167" t="s">
        <v>356</v>
      </c>
    </row>
    <row r="66" customFormat="false" ht="15" hidden="false" customHeight="false" outlineLevel="0" collapsed="false">
      <c r="A66" s="167" t="s">
        <v>357</v>
      </c>
    </row>
    <row r="67" customFormat="false" ht="15" hidden="false" customHeight="false" outlineLevel="0" collapsed="false">
      <c r="A67" s="167" t="s">
        <v>358</v>
      </c>
    </row>
    <row r="68" customFormat="false" ht="15" hidden="false" customHeight="false" outlineLevel="0" collapsed="false">
      <c r="A68" s="167" t="s">
        <v>359</v>
      </c>
    </row>
    <row r="69" customFormat="false" ht="15" hidden="false" customHeight="false" outlineLevel="0" collapsed="false">
      <c r="A69" s="167" t="s">
        <v>360</v>
      </c>
    </row>
    <row r="70" customFormat="false" ht="15" hidden="false" customHeight="false" outlineLevel="0" collapsed="false">
      <c r="A70" s="167" t="s">
        <v>361</v>
      </c>
    </row>
    <row r="71" customFormat="false" ht="15" hidden="false" customHeight="false" outlineLevel="0" collapsed="false">
      <c r="A71" s="167" t="s">
        <v>362</v>
      </c>
    </row>
    <row r="72" customFormat="false" ht="15" hidden="false" customHeight="false" outlineLevel="0" collapsed="false">
      <c r="A72" s="167" t="s">
        <v>363</v>
      </c>
    </row>
    <row r="73" customFormat="false" ht="15" hidden="false" customHeight="false" outlineLevel="0" collapsed="false">
      <c r="A73" s="167" t="s">
        <v>623</v>
      </c>
    </row>
    <row r="74" customFormat="false" ht="15" hidden="false" customHeight="false" outlineLevel="0" collapsed="false">
      <c r="A74" s="167" t="s">
        <v>365</v>
      </c>
    </row>
    <row r="75" customFormat="false" ht="15" hidden="false" customHeight="false" outlineLevel="0" collapsed="false">
      <c r="A75" s="167" t="s">
        <v>366</v>
      </c>
    </row>
    <row r="76" customFormat="false" ht="15" hidden="false" customHeight="false" outlineLevel="0" collapsed="false">
      <c r="A76" s="167" t="s">
        <v>624</v>
      </c>
    </row>
    <row r="77" customFormat="false" ht="15" hidden="false" customHeight="false" outlineLevel="0" collapsed="false">
      <c r="A77" s="167" t="s">
        <v>368</v>
      </c>
    </row>
    <row r="78" customFormat="false" ht="15" hidden="false" customHeight="false" outlineLevel="0" collapsed="false">
      <c r="A78" s="167" t="s">
        <v>625</v>
      </c>
    </row>
    <row r="79" customFormat="false" ht="15" hidden="false" customHeight="true" outlineLevel="0" collapsed="false">
      <c r="A79" s="167" t="s">
        <v>370</v>
      </c>
      <c r="C79" s="116" t="s">
        <v>611</v>
      </c>
    </row>
    <row r="80" customFormat="false" ht="15" hidden="false" customHeight="false" outlineLevel="0" collapsed="false">
      <c r="A80" s="167" t="s">
        <v>371</v>
      </c>
      <c r="C80" s="116"/>
    </row>
    <row r="81" customFormat="false" ht="25.5" hidden="false" customHeight="false" outlineLevel="0" collapsed="false">
      <c r="A81" s="167" t="s">
        <v>372</v>
      </c>
      <c r="C81" s="170" t="s">
        <v>626</v>
      </c>
    </row>
    <row r="82" customFormat="false" ht="15" hidden="false" customHeight="false" outlineLevel="0" collapsed="false">
      <c r="A82" s="167" t="s">
        <v>627</v>
      </c>
    </row>
    <row r="83" customFormat="false" ht="15" hidden="false" customHeight="true" outlineLevel="0" collapsed="false">
      <c r="A83" s="167" t="s">
        <v>374</v>
      </c>
      <c r="C83" s="116" t="s">
        <v>611</v>
      </c>
    </row>
    <row r="84" customFormat="false" ht="15" hidden="false" customHeight="false" outlineLevel="0" collapsed="false">
      <c r="A84" s="167" t="s">
        <v>375</v>
      </c>
      <c r="C84" s="116"/>
    </row>
    <row r="85" customFormat="false" ht="15" hidden="false" customHeight="false" outlineLevel="0" collapsed="false">
      <c r="A85" s="171"/>
    </row>
  </sheetData>
  <mergeCells count="7">
    <mergeCell ref="C3:C5"/>
    <mergeCell ref="C7:C8"/>
    <mergeCell ref="C11:C13"/>
    <mergeCell ref="C17:C21"/>
    <mergeCell ref="C23:C24"/>
    <mergeCell ref="C79:C80"/>
    <mergeCell ref="C83:C84"/>
  </mergeCells>
  <conditionalFormatting sqref="A4:A84">
    <cfRule type="expression" priority="2" aboveAverage="0" equalAverage="0" bottom="0" percent="0" rank="0" text="" dxfId="31">
      <formula>NOT(ISERROR(FIND("**",A4,1)))</formula>
    </cfRule>
    <cfRule type="expression" priority="3" aboveAverage="0" equalAverage="0" bottom="0" percent="0" rank="0" text="" dxfId="32">
      <formula>ISERROR(MATCH(A4,yearlyA,0))</formula>
    </cfRule>
    <cfRule type="expression" priority="4" aboveAverage="0" equalAverage="0" bottom="0" percent="0" rank="0" text="" dxfId="33">
      <formula>ISERROR(MATCH(A4,monthlyA,0))</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AAAAABQDAABQSwMEFAACAAgAmlSoVtLdStGkAAAA9gAAABIAHABDb25maWcvUGFja2FnZS54bWwgohgAKKAUAAAAAAAAAAAAAAAAAAAAAAAAAAAAhY8xDoIwGIWvQrrTlqKJIT9lcJXEhGhcm1KhEYqhxXI3B4/kFcQo6ub4vvcN792vN8jGtgkuqre6MymKMEWBMrIrtalSNLhjuEIZh62QJ1GpYJKNTUZbpqh27pwQ4r3HPsZdXxFGaUQO+aaQtWoF+sj6vxxqY50wUiEO+9cYznAULTFbxJgCmSHk2nwFNu19tj8Q1kPjhl5xZcJdAWSOQN4f+ANQSwMEFAACAAgAmlSo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pUqFYoike4DgAAABEAAAATABwARm9ybXVsYXMvU2VjdGlvbjEubSCiGAAooBQAAAAAAAAAAAAAAAAAAAAAAAAAAAArTk0uyczPUwiG0IbWAFBLAQItABQAAgAIAJpUqFbS3UrRpAAAAPYAAAASAAAAAAAAAAAAAAAAAAAAAABDb25maWcvUGFja2FnZS54bWxQSwECLQAUAAIACACaVKhWD8rpq6QAAADpAAAAEwAAAAAAAAAAAAAAAADwAAAAW0NvbnRlbnRfVHlwZXNdLnhtbFBLAQItABQAAgAIAJpUq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Cs5/JgW/hWQJm0B3jdGqHHAAAAAAIAAAAAAANmAADAAAAAEAAAAHy6V9TcGJEYIN2GpH7k6JIAAAAABIAAAKAAAAAQAAAAYEqFWrVprWhLBKJ4vF1KAVAAAAAn5saBGdBFfNp6ZQSnLEaXzZqytgRDoQ3Np984Aj4XkS3dkJJILjS/bSfY6P1MF6TiLRp05zU/XQVcvJ1isw//xnfXe4wEMLeuqn3g3qUkUhQAAACa5A/oKQnP36tymk8CIVqCx44+3w==</DataMashup>
</file>

<file path=customXml/itemProps1.xml><?xml version="1.0" encoding="utf-8"?>
<ds:datastoreItem xmlns:ds="http://schemas.openxmlformats.org/officeDocument/2006/customXml" ds:itemID="{9051EB92-6C56-4878-9ACA-5453635BF5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4</TotalTime>
  <Application>LibreOffice/7.5.4.2$Linux_X86_64 LibreOffice_project/36ccfdc35048b057fd9854c757a8b67ec53977b6</Application>
  <AppVersion>15.0000</AppVersion>
  <Company>Vertex42 LLC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2007-10-28T01:07:07Z</dcterms:created>
  <dc:creator>Vertex42.com</dc:creator>
  <dc:description>(c) 2010-2017 Vertex42 LLC. All Rights Reserved.</dc:description>
  <dc:language>en-US</dc:language>
  <cp:lastModifiedBy/>
  <cp:lastPrinted>2014-09-02T19:08:13Z</cp:lastPrinted>
  <dcterms:modified xsi:type="dcterms:W3CDTF">2023-07-21T10:11:02Z</dcterms:modified>
  <cp:revision>1</cp:revision>
  <dc:subject/>
  <dc:title>Vertex42® Money Manager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2010-2017 Vertex42 LLC</vt:lpwstr>
  </property>
  <property fmtid="{D5CDD505-2E9C-101B-9397-08002B2CF9AE}" pid="3" name="MSIP_Label_cf8c7287-838c-46dd-b281-b1140229e67a_ActionId">
    <vt:lpwstr>2cc41315-ce63-45c8-a2c5-6e8121a34eee</vt:lpwstr>
  </property>
  <property fmtid="{D5CDD505-2E9C-101B-9397-08002B2CF9AE}" pid="4" name="MSIP_Label_cf8c7287-838c-46dd-b281-b1140229e67a_ContentBits">
    <vt:lpwstr>0</vt:lpwstr>
  </property>
  <property fmtid="{D5CDD505-2E9C-101B-9397-08002B2CF9AE}" pid="5" name="MSIP_Label_cf8c7287-838c-46dd-b281-b1140229e67a_Enabled">
    <vt:lpwstr>true</vt:lpwstr>
  </property>
  <property fmtid="{D5CDD505-2E9C-101B-9397-08002B2CF9AE}" pid="6" name="MSIP_Label_cf8c7287-838c-46dd-b281-b1140229e67a_Method">
    <vt:lpwstr>Privileged</vt:lpwstr>
  </property>
  <property fmtid="{D5CDD505-2E9C-101B-9397-08002B2CF9AE}" pid="7" name="MSIP_Label_cf8c7287-838c-46dd-b281-b1140229e67a_Name">
    <vt:lpwstr>cf8c7287-838c-46dd-b281-b1140229e67a</vt:lpwstr>
  </property>
  <property fmtid="{D5CDD505-2E9C-101B-9397-08002B2CF9AE}" pid="8" name="MSIP_Label_cf8c7287-838c-46dd-b281-b1140229e67a_SetDate">
    <vt:lpwstr>2023-03-10T11:44:05Z</vt:lpwstr>
  </property>
  <property fmtid="{D5CDD505-2E9C-101B-9397-08002B2CF9AE}" pid="9" name="MSIP_Label_cf8c7287-838c-46dd-b281-b1140229e67a_SiteId">
    <vt:lpwstr>75e027c9-20d5-47d5-b82f-77d7cd041e8f</vt:lpwstr>
  </property>
  <property fmtid="{D5CDD505-2E9C-101B-9397-08002B2CF9AE}" pid="10" name="Source">
    <vt:lpwstr>https://www.vertex42.com/ExcelTemplates/money-management-template.html</vt:lpwstr>
  </property>
  <property fmtid="{D5CDD505-2E9C-101B-9397-08002B2CF9AE}" pid="11" name="Version">
    <vt:lpwstr>1.4.0</vt:lpwstr>
  </property>
</Properties>
</file>